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KM_LSIP\"/>
    </mc:Choice>
  </mc:AlternateContent>
  <xr:revisionPtr revIDLastSave="0" documentId="13_ncr:1_{9B04EC9F-4FDE-49E5-B120-DEB4D7C2C56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<sst xmlns="http://schemas.openxmlformats.org/spreadsheetml/2006/main" count="2355" uniqueCount="531">
  <si>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</si>
  <si>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</si>
  <si>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</si>
  <si>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</si>
  <si>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</si>
  <si>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</si>
  <si>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</si>
  <si>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</si>
  <si>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</si>
  <si>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</si>
  <si>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</si>
  <si>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</si>
  <si>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</si>
  <si>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</si>
  <si>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</si>
  <si>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</si>
  <si>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</si>
  <si>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</si>
  <si>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</si>
  <si>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</si>
  <si>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</si>
  <si>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</si>
  <si>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</si>
  <si>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</si>
  <si>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</si>
  <si>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</si>
  <si>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</si>
  <si>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</si>
  <si>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</si>
  <si>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</si>
  <si>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</si>
  <si>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</si>
  <si>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</si>
  <si>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</si>
  <si>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</si>
  <si>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</si>
  <si>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</si>
  <si>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</si>
  <si>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</si>
  <si>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</si>
  <si>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</si>
  <si>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</si>
  <si>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</si>
  <si>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</si>
  <si>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</si>
  <si>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</si>
  <si>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</si>
  <si>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</si>
  <si>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</si>
  <si>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</si>
  <si>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</si>
  <si>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</si>
  <si>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</si>
  <si>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</si>
  <si>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</si>
  <si>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</si>
  <si>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</si>
  <si>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</si>
  <si>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</si>
  <si>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</si>
  <si>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</si>
  <si>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</si>
  <si>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</si>
  <si>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</si>
  <si>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</si>
  <si>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</si>
  <si>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</si>
  <si>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</si>
  <si>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</si>
  <si>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</si>
  <si>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</si>
  <si>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</si>
  <si>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</si>
  <si>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</si>
  <si>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</si>
  <si>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</si>
  <si>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</si>
  <si>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</si>
  <si>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</si>
  <si>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</si>
  <si>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</si>
  <si>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</si>
  <si>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</si>
  <si>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</si>
  <si>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</si>
  <si>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</si>
  <si>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</si>
  <si>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</si>
  <si>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</si>
  <si>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</si>
  <si>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</si>
  <si>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</si>
  <si>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</si>
  <si>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</si>
  <si>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</si>
  <si>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</si>
  <si>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</si>
  <si>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</si>
  <si>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</si>
  <si>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</si>
  <si>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</si>
  <si>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</si>
  <si>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</si>
  <si>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</si>
  <si>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</si>
  <si>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</si>
  <si>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</si>
  <si>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</si>
  <si>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</si>
  <si>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</si>
  <si>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</si>
  <si>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</si>
  <si>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</si>
  <si>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</si>
  <si>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</si>
  <si>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</si>
  <si>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</si>
  <si>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</si>
  <si>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</si>
  <si>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</si>
  <si>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</si>
  <si>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</si>
  <si>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</si>
  <si>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</si>
  <si>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</si>
  <si>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</si>
  <si>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</si>
  <si>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</si>
  <si>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</si>
  <si>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</si>
  <si>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</si>
  <si>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</si>
  <si>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</si>
  <si>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</si>
  <si>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</si>
  <si>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</si>
  <si>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</si>
  <si>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</si>
  <si>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</si>
  <si>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</si>
  <si>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</si>
  <si>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</si>
  <si>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</si>
  <si>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</si>
  <si>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</si>
  <si>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</si>
  <si>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</si>
  <si>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</si>
  <si>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</si>
  <si>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</si>
  <si>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</si>
  <si>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</si>
  <si>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</si>
  <si>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</si>
  <si>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</si>
  <si>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</si>
  <si>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</si>
  <si>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</si>
  <si>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</si>
  <si>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</si>
  <si>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</si>
  <si>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</si>
  <si>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</si>
  <si>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</si>
  <si>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</si>
  <si>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</si>
  <si>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</si>
  <si>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</si>
  <si>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</si>
  <si>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</si>
  <si>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</si>
  <si>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</si>
  <si>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</si>
  <si>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</si>
  <si>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</si>
  <si>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</si>
  <si>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</si>
  <si>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</si>
  <si>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</si>
  <si>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</si>
  <si>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</si>
  <si>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</si>
  <si>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</si>
  <si>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</si>
  <si>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</si>
  <si>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</si>
  <si>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</si>
  <si>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</si>
  <si>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</si>
  <si>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</si>
  <si>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</si>
  <si>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</si>
  <si>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</si>
  <si>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</si>
  <si>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</si>
  <si>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</si>
  <si>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</si>
  <si>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</si>
  <si>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</si>
  <si>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</si>
  <si>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</si>
  <si>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</si>
  <si>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</si>
  <si>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</si>
  <si>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</si>
  <si>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</si>
  <si>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</si>
  <si>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</si>
  <si>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</si>
  <si>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</si>
  <si>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</si>
  <si>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</si>
  <si>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</si>
  <si>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</si>
  <si>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</si>
  <si>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</si>
  <si>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</si>
  <si>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</si>
  <si>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</si>
  <si>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</si>
  <si>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</si>
  <si>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</si>
  <si>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</si>
  <si>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</si>
  <si>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</si>
  <si>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</si>
  <si>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</si>
  <si>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</si>
  <si>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</si>
  <si>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</si>
  <si>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</si>
  <si>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</si>
  <si>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</si>
  <si>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</si>
  <si>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</si>
  <si>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</si>
  <si>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</si>
  <si>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</si>
  <si>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</si>
  <si>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</si>
  <si>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</si>
  <si>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</si>
  <si>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</si>
  <si>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</si>
  <si>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</si>
  <si>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</si>
  <si>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</si>
  <si>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</si>
  <si>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</si>
  <si>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</si>
  <si>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</si>
  <si>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</si>
  <si>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</si>
  <si>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</si>
  <si>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</si>
  <si>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</si>
  <si>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</si>
  <si>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</si>
  <si>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</si>
  <si>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</si>
  <si>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</si>
  <si>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</si>
  <si>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</si>
  <si>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</si>
  <si>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</si>
  <si>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</si>
  <si>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</si>
  <si>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</si>
  <si>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</si>
  <si>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</si>
  <si>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</si>
  <si>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</si>
  <si>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</si>
  <si>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</si>
  <si>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</si>
  <si>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</si>
  <si>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</si>
  <si>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</si>
  <si>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</si>
  <si>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</si>
  <si>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</si>
  <si>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</si>
  <si>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</si>
  <si>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</si>
  <si>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</si>
  <si>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</si>
  <si>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</si>
  <si>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</si>
  <si>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</si>
  <si>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</si>
  <si>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</si>
  <si>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</si>
  <si>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</si>
  <si>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</si>
  <si>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</si>
  <si>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</si>
  <si>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</si>
  <si>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</si>
  <si>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</si>
  <si>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</si>
  <si>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</si>
  <si>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</si>
  <si>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</si>
  <si>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</si>
  <si>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</si>
  <si>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</si>
  <si>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</si>
  <si>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</si>
  <si>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</si>
  <si>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</si>
  <si>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</si>
  <si>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</si>
  <si>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</si>
  <si>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</si>
  <si>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</si>
  <si>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</si>
  <si>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</si>
  <si>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</si>
  <si>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</si>
  <si>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</si>
  <si>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</si>
  <si>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</si>
  <si>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</si>
  <si>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</si>
  <si>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</si>
  <si>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</si>
  <si>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</si>
  <si>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</si>
  <si>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</si>
  <si>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</si>
  <si>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</si>
  <si>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</si>
  <si>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</si>
  <si>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</si>
  <si>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</si>
  <si>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</si>
  <si>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</si>
  <si>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</si>
  <si>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</si>
  <si>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</si>
  <si>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</si>
  <si>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</si>
  <si>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</si>
  <si>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</si>
  <si>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</si>
  <si>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</si>
  <si>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</si>
  <si>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</si>
  <si>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</si>
  <si>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</si>
  <si>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</si>
  <si>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</si>
  <si>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</si>
  <si>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</si>
  <si>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</si>
  <si>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</si>
  <si>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</si>
  <si>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</si>
  <si>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</si>
  <si>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</si>
  <si>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</si>
  <si>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</si>
  <si>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</si>
  <si>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</si>
  <si>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</si>
  <si>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</si>
  <si>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</si>
  <si>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</si>
  <si>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</si>
  <si>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</si>
  <si>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</si>
  <si>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</si>
  <si>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</si>
  <si>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</si>
  <si>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</si>
  <si>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</si>
  <si>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</si>
  <si>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</si>
  <si>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</si>
  <si>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</si>
  <si>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</si>
  <si>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</si>
  <si>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</si>
  <si>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</si>
  <si>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</si>
  <si>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</si>
  <si>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</si>
  <si>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</si>
  <si>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</si>
  <si>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</si>
  <si>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</si>
  <si>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</si>
  <si>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</si>
  <si>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</si>
  <si>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</si>
  <si>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</si>
  <si>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</si>
  <si>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</si>
  <si>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</si>
  <si>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</si>
  <si>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</si>
  <si>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</si>
  <si>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</si>
  <si>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</si>
  <si>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</si>
  <si>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</si>
  <si>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</si>
  <si>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</si>
  <si>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</si>
  <si>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</si>
  <si>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</si>
  <si>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</si>
  <si>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</si>
  <si>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</si>
  <si>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</si>
  <si>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</si>
  <si>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</si>
  <si>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</si>
  <si>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</si>
  <si>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</si>
  <si>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</si>
  <si>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</si>
  <si>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</si>
  <si>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</si>
  <si>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</si>
  <si>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</si>
  <si>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</si>
  <si>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</si>
  <si>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</si>
  <si>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</si>
  <si>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</si>
  <si>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</si>
  <si>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</si>
  <si>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</si>
  <si>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</si>
  <si>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</si>
  <si>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</si>
  <si>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</si>
  <si>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</si>
  <si>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</si>
  <si>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</si>
  <si>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</si>
  <si>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</si>
  <si>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</si>
  <si>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</si>
  <si>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</si>
  <si>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</si>
  <si>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</si>
  <si>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</si>
  <si>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</si>
  <si>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</si>
  <si>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</si>
  <si>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</si>
  <si>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</si>
  <si>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</si>
  <si>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</si>
  <si>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</si>
  <si>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</si>
  <si>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</si>
  <si>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</si>
  <si>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</si>
  <si>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</si>
  <si>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</si>
  <si>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</si>
  <si>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</si>
  <si>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</si>
  <si>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</si>
  <si>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</si>
  <si>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</si>
  <si>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</si>
  <si>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</si>
  <si>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</si>
  <si>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</si>
  <si>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</si>
  <si>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</si>
  <si>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</si>
  <si>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</si>
  <si>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</si>
  <si>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</si>
  <si>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</si>
  <si>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</si>
  <si>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</si>
  <si>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</si>
  <si>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</si>
  <si>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</si>
  <si>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</si>
  <si>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</si>
  <si>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</si>
  <si>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</si>
  <si>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</si>
  <si>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</si>
  <si>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</si>
  <si>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</si>
  <si>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</si>
  <si>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</si>
  <si>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</si>
  <si>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</si>
  <si>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</si>
  <si>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</si>
  <si>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</si>
  <si>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</si>
  <si>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</si>
  <si>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</si>
  <si>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</si>
  <si>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</si>
  <si>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</si>
  <si>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</si>
  <si>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</si>
  <si>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</si>
  <si>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</si>
  <si>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</si>
  <si>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</si>
  <si>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</si>
  <si>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</si>
  <si>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</si>
  <si>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</si>
  <si>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</si>
  <si>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</si>
  <si>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</si>
  <si>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</si>
  <si>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</si>
  <si>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</si>
  <si>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</si>
  <si>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</si>
  <si>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automation/Data/Results/Workbooks/LSIPs/KM_LSIP/KM_LSIP_Database.Main.xlsx</t>
  </si>
  <si>
    <t>LSIP</t>
  </si>
  <si>
    <t>18. Kent and Medway</t>
  </si>
  <si>
    <t>28-02-2024 10:19:53</t>
  </si>
  <si>
    <t>LSIP name</t>
  </si>
  <si>
    <t>Kent and Medway</t>
  </si>
  <si>
    <t>29 02 2024 04:13:56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</si>
</sst>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0.52033492707621587</c:v>
                </c:pt>
                <c:pt idx="2">
                  <c:v>0.82645127246263606</c:v>
                </c:pt>
                <c:pt idx="3">
                  <c:v>-0.31467910894835693</c:v>
                </c:pt>
                <c:pt idx="4">
                  <c:v>-0.37751527710705446</c:v>
                </c:pt>
                <c:pt idx="5">
                  <c:v>0.20939279951772694</c:v>
                </c:pt>
                <c:pt idx="7">
                  <c:v>-0.83690596343312107</c:v>
                </c:pt>
                <c:pt idx="8">
                  <c:v>-1.8539533272211473</c:v>
                </c:pt>
                <c:pt idx="9">
                  <c:v>-0.37594314603925927</c:v>
                </c:pt>
                <c:pt idx="10">
                  <c:v>-7.165370192775411E-2</c:v>
                </c:pt>
                <c:pt idx="11">
                  <c:v>1.8753961196001034</c:v>
                </c:pt>
                <c:pt idx="12">
                  <c:v>-0.55112426992469654</c:v>
                </c:pt>
                <c:pt idx="13">
                  <c:v>-1.0146827041676021</c:v>
                </c:pt>
                <c:pt idx="14">
                  <c:v>-4.7681970341185709</c:v>
                </c:pt>
                <c:pt idx="15">
                  <c:v>-0.55024923807114323</c:v>
                </c:pt>
                <c:pt idx="17">
                  <c:v>1.7418384132650511</c:v>
                </c:pt>
                <c:pt idx="18">
                  <c:v>-0.13542153334619167</c:v>
                </c:pt>
                <c:pt idx="19">
                  <c:v>1.0131526780588374</c:v>
                </c:pt>
                <c:pt idx="20">
                  <c:v>0.96288103121071611</c:v>
                </c:pt>
                <c:pt idx="22">
                  <c:v>3.701089597982099</c:v>
                </c:pt>
                <c:pt idx="24">
                  <c:v>0.21689158707538514</c:v>
                </c:pt>
                <c:pt idx="25">
                  <c:v>0.39207932909610665</c:v>
                </c:pt>
                <c:pt idx="26">
                  <c:v>5.822268250959195</c:v>
                </c:pt>
                <c:pt idx="27">
                  <c:v>0.90178629367165808</c:v>
                </c:pt>
                <c:pt idx="29">
                  <c:v>3.9517666154765596</c:v>
                </c:pt>
                <c:pt idx="30">
                  <c:v>10.849435143441877</c:v>
                </c:pt>
                <c:pt idx="31">
                  <c:v>-3.350984271657953</c:v>
                </c:pt>
                <c:pt idx="32">
                  <c:v>-3.463106348474676</c:v>
                </c:pt>
                <c:pt idx="33">
                  <c:v>0.42618051332796725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0.42416716541802124</c:v>
                </c:pt>
                <c:pt idx="2">
                  <c:v>0.28127010057141799</c:v>
                </c:pt>
                <c:pt idx="3">
                  <c:v>0.13616784640293478</c:v>
                </c:pt>
                <c:pt idx="4">
                  <c:v>0.12338434886400851</c:v>
                </c:pt>
                <c:pt idx="5">
                  <c:v>0.20367036010768835</c:v>
                </c:pt>
                <c:pt idx="7">
                  <c:v>-0.4603574466360838</c:v>
                </c:pt>
                <c:pt idx="8">
                  <c:v>1.0309786565547485</c:v>
                </c:pt>
                <c:pt idx="9">
                  <c:v>0.96034505884494692</c:v>
                </c:pt>
                <c:pt idx="10">
                  <c:v>0.97146952450180013</c:v>
                </c:pt>
                <c:pt idx="11">
                  <c:v>0.72646187875489154</c:v>
                </c:pt>
                <c:pt idx="12">
                  <c:v>-0.73489123649899124</c:v>
                </c:pt>
                <c:pt idx="13">
                  <c:v>1.2637203247654272</c:v>
                </c:pt>
                <c:pt idx="14">
                  <c:v>-0.43836016724762006</c:v>
                </c:pt>
                <c:pt idx="15">
                  <c:v>0.67487297476562791</c:v>
                </c:pt>
                <c:pt idx="17">
                  <c:v>1.2558891235489256</c:v>
                </c:pt>
                <c:pt idx="18">
                  <c:v>0.35922008132618366</c:v>
                </c:pt>
                <c:pt idx="19">
                  <c:v>0.11846837710269842</c:v>
                </c:pt>
                <c:pt idx="20">
                  <c:v>0.44740897784483202</c:v>
                </c:pt>
                <c:pt idx="22">
                  <c:v>0.90661453953118087</c:v>
                </c:pt>
                <c:pt idx="24">
                  <c:v>-0.98770698798122947</c:v>
                </c:pt>
                <c:pt idx="25">
                  <c:v>-2.0137138892627249</c:v>
                </c:pt>
                <c:pt idx="26">
                  <c:v>1.438045011386313</c:v>
                </c:pt>
                <c:pt idx="27">
                  <c:v>-0.79968124382995276</c:v>
                </c:pt>
                <c:pt idx="29">
                  <c:v>1.2068113775559386</c:v>
                </c:pt>
                <c:pt idx="30">
                  <c:v>-0.10028302881720519</c:v>
                </c:pt>
                <c:pt idx="31">
                  <c:v>-1.2439601574706027</c:v>
                </c:pt>
                <c:pt idx="32">
                  <c:v>0.42873396560720867</c:v>
                </c:pt>
                <c:pt idx="33">
                  <c:v>0.55889633843362319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11.155000000000001</c:v>
                </c:pt>
                <c:pt idx="1">
                  <c:v>11.310999999999988</c:v>
                </c:pt>
                <c:pt idx="2">
                  <c:v>13.700000000000031</c:v>
                </c:pt>
                <c:pt idx="3">
                  <c:v>10.45400000000001</c:v>
                </c:pt>
                <c:pt idx="4">
                  <c:v>16.386000000000021</c:v>
                </c:pt>
                <c:pt idx="5">
                  <c:v>13.245000000000001</c:v>
                </c:pt>
                <c:pt idx="6">
                  <c:v>13.463000000000022</c:v>
                </c:pt>
                <c:pt idx="7">
                  <c:v>15.03</c:v>
                </c:pt>
                <c:pt idx="8">
                  <c:v>13.01499999999996</c:v>
                </c:pt>
                <c:pt idx="9">
                  <c:v>14.431000000000026</c:v>
                </c:pt>
                <c:pt idx="10">
                  <c:v>11.105000000000008</c:v>
                </c:pt>
                <c:pt idx="11">
                  <c:v>11.193000000000014</c:v>
                </c:pt>
                <c:pt idx="12">
                  <c:v>11.271000000000019</c:v>
                </c:pt>
                <c:pt idx="13">
                  <c:v>11.399000000000003</c:v>
                </c:pt>
                <c:pt idx="14">
                  <c:v>11.480000000000011</c:v>
                </c:pt>
                <c:pt idx="15">
                  <c:v>11.505000000000015</c:v>
                </c:pt>
                <c:pt idx="16">
                  <c:v>11.537999999999997</c:v>
                </c:pt>
                <c:pt idx="17">
                  <c:v>11.569000000000022</c:v>
                </c:pt>
                <c:pt idx="18">
                  <c:v>11.596000000000014</c:v>
                </c:pt>
                <c:pt idx="19">
                  <c:v>11.622</c:v>
                </c:pt>
                <c:pt idx="20">
                  <c:v>11.662000000000033</c:v>
                </c:pt>
                <c:pt idx="21">
                  <c:v>11.701000000000006</c:v>
                </c:pt>
                <c:pt idx="22">
                  <c:v>11.739000000000004</c:v>
                </c:pt>
                <c:pt idx="23">
                  <c:v>11.773999999999999</c:v>
                </c:pt>
                <c:pt idx="24" formatCode="#,##0.00">
                  <c:v>11.807999999999971</c:v>
                </c:pt>
                <c:pt idx="25">
                  <c:v>11.840999999999973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0.48600000000000038</c:v>
                </c:pt>
                <c:pt idx="1">
                  <c:v>0.45900000000000168</c:v>
                </c:pt>
                <c:pt idx="2">
                  <c:v>0.83999999999999853</c:v>
                </c:pt>
                <c:pt idx="3">
                  <c:v>0.91400000000000192</c:v>
                </c:pt>
                <c:pt idx="4">
                  <c:v>0.51199999999999979</c:v>
                </c:pt>
                <c:pt idx="5">
                  <c:v>0.5680000000000005</c:v>
                </c:pt>
                <c:pt idx="6">
                  <c:v>0.61500000000000055</c:v>
                </c:pt>
                <c:pt idx="7">
                  <c:v>0.59799999999999898</c:v>
                </c:pt>
                <c:pt idx="8">
                  <c:v>0.40700000000000036</c:v>
                </c:pt>
                <c:pt idx="9">
                  <c:v>0.6419999999999989</c:v>
                </c:pt>
                <c:pt idx="10">
                  <c:v>0.4789999999999992</c:v>
                </c:pt>
                <c:pt idx="11">
                  <c:v>0.46899999999999964</c:v>
                </c:pt>
                <c:pt idx="12">
                  <c:v>0.46700000000000008</c:v>
                </c:pt>
                <c:pt idx="13">
                  <c:v>0.45599999999999946</c:v>
                </c:pt>
                <c:pt idx="14">
                  <c:v>0.44399999999999967</c:v>
                </c:pt>
                <c:pt idx="15">
                  <c:v>0.43599999999999883</c:v>
                </c:pt>
                <c:pt idx="16">
                  <c:v>0.4310000000000006</c:v>
                </c:pt>
                <c:pt idx="17">
                  <c:v>0.42499999999999999</c:v>
                </c:pt>
                <c:pt idx="18">
                  <c:v>0.42100000000000026</c:v>
                </c:pt>
                <c:pt idx="19">
                  <c:v>0.41700000000000059</c:v>
                </c:pt>
                <c:pt idx="20">
                  <c:v>0.4130000000000002</c:v>
                </c:pt>
                <c:pt idx="21">
                  <c:v>0.40900000000000042</c:v>
                </c:pt>
                <c:pt idx="22">
                  <c:v>0.40499999999999925</c:v>
                </c:pt>
                <c:pt idx="23">
                  <c:v>0.40200000000000002</c:v>
                </c:pt>
                <c:pt idx="24" formatCode="#,##0.00">
                  <c:v>0.3990000000000008</c:v>
                </c:pt>
                <c:pt idx="25">
                  <c:v>0.39700000000000008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3.2950000000000048</c:v>
                </c:pt>
                <c:pt idx="1">
                  <c:v>3.2319999999999891</c:v>
                </c:pt>
                <c:pt idx="2">
                  <c:v>4.5539999999999914</c:v>
                </c:pt>
                <c:pt idx="3">
                  <c:v>2.694999999999999</c:v>
                </c:pt>
                <c:pt idx="4">
                  <c:v>3.0639999999999974</c:v>
                </c:pt>
                <c:pt idx="5">
                  <c:v>2.2400000000000011</c:v>
                </c:pt>
                <c:pt idx="6">
                  <c:v>2.7109999999999927</c:v>
                </c:pt>
                <c:pt idx="7">
                  <c:v>3.3370000000000082</c:v>
                </c:pt>
                <c:pt idx="8">
                  <c:v>3.1389999999999967</c:v>
                </c:pt>
                <c:pt idx="9">
                  <c:v>3.2339999999999969</c:v>
                </c:pt>
                <c:pt idx="10">
                  <c:v>3.7490000000000139</c:v>
                </c:pt>
                <c:pt idx="11">
                  <c:v>3.7319999999999891</c:v>
                </c:pt>
                <c:pt idx="12">
                  <c:v>3.6870000000000092</c:v>
                </c:pt>
                <c:pt idx="13">
                  <c:v>3.6759999999999993</c:v>
                </c:pt>
                <c:pt idx="14">
                  <c:v>3.6749999999999945</c:v>
                </c:pt>
                <c:pt idx="15">
                  <c:v>3.6739999999999893</c:v>
                </c:pt>
                <c:pt idx="16">
                  <c:v>3.6709999999999972</c:v>
                </c:pt>
                <c:pt idx="17">
                  <c:v>3.6710000000000007</c:v>
                </c:pt>
                <c:pt idx="18">
                  <c:v>3.669999999999999</c:v>
                </c:pt>
                <c:pt idx="19">
                  <c:v>3.6709999999999989</c:v>
                </c:pt>
                <c:pt idx="20">
                  <c:v>3.6739999999999968</c:v>
                </c:pt>
                <c:pt idx="21">
                  <c:v>3.6770000000000023</c:v>
                </c:pt>
                <c:pt idx="22">
                  <c:v>3.6799999999999882</c:v>
                </c:pt>
                <c:pt idx="23">
                  <c:v>3.6839999999999891</c:v>
                </c:pt>
                <c:pt idx="24" formatCode="#,##0.00">
                  <c:v>3.6880000000000042</c:v>
                </c:pt>
                <c:pt idx="25">
                  <c:v>3.6929999999999974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7.36</c:v>
                </c:pt>
                <c:pt idx="1">
                  <c:v>7.1709999999999958</c:v>
                </c:pt>
                <c:pt idx="2">
                  <c:v>5.5189999999999895</c:v>
                </c:pt>
                <c:pt idx="3">
                  <c:v>5.452999999999995</c:v>
                </c:pt>
                <c:pt idx="4">
                  <c:v>5.4400000000000075</c:v>
                </c:pt>
                <c:pt idx="5">
                  <c:v>5.5370000000000141</c:v>
                </c:pt>
                <c:pt idx="6">
                  <c:v>5.6639999999999793</c:v>
                </c:pt>
                <c:pt idx="7">
                  <c:v>6.5710000000000068</c:v>
                </c:pt>
                <c:pt idx="8">
                  <c:v>6.4249999999999972</c:v>
                </c:pt>
                <c:pt idx="9">
                  <c:v>7.2870000000000132</c:v>
                </c:pt>
                <c:pt idx="10">
                  <c:v>6.7209999999999921</c:v>
                </c:pt>
                <c:pt idx="11">
                  <c:v>6.6090000000000062</c:v>
                </c:pt>
                <c:pt idx="12">
                  <c:v>6.57899999999999</c:v>
                </c:pt>
                <c:pt idx="13">
                  <c:v>6.71399999999998</c:v>
                </c:pt>
                <c:pt idx="14">
                  <c:v>7.0310000000000015</c:v>
                </c:pt>
                <c:pt idx="15">
                  <c:v>7.211999999999998</c:v>
                </c:pt>
                <c:pt idx="16">
                  <c:v>7.3489999999999851</c:v>
                </c:pt>
                <c:pt idx="17">
                  <c:v>7.4579999999999798</c:v>
                </c:pt>
                <c:pt idx="18">
                  <c:v>7.5489999999999933</c:v>
                </c:pt>
                <c:pt idx="19">
                  <c:v>7.6299999999999777</c:v>
                </c:pt>
                <c:pt idx="20">
                  <c:v>7.7059999999999969</c:v>
                </c:pt>
                <c:pt idx="21">
                  <c:v>7.7780000000000005</c:v>
                </c:pt>
                <c:pt idx="22">
                  <c:v>7.846000000000001</c:v>
                </c:pt>
                <c:pt idx="23">
                  <c:v>7.9139999999999935</c:v>
                </c:pt>
                <c:pt idx="24" formatCode="#,##0.00">
                  <c:v>7.9800000000000031</c:v>
                </c:pt>
                <c:pt idx="25">
                  <c:v>8.0459999999999887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4.961000000000003</c:v>
                </c:pt>
                <c:pt idx="1">
                  <c:v>6.1999999999999842</c:v>
                </c:pt>
                <c:pt idx="2">
                  <c:v>5.4639999999999942</c:v>
                </c:pt>
                <c:pt idx="3">
                  <c:v>4.4260000000000224</c:v>
                </c:pt>
                <c:pt idx="4">
                  <c:v>5.3030000000000221</c:v>
                </c:pt>
                <c:pt idx="5">
                  <c:v>5.2469999999999901</c:v>
                </c:pt>
                <c:pt idx="6">
                  <c:v>5.2600000000000104</c:v>
                </c:pt>
                <c:pt idx="7">
                  <c:v>6.8149999999999995</c:v>
                </c:pt>
                <c:pt idx="8">
                  <c:v>6.3549999999999915</c:v>
                </c:pt>
                <c:pt idx="9">
                  <c:v>6.9939999999999953</c:v>
                </c:pt>
                <c:pt idx="10">
                  <c:v>6.9630000000000045</c:v>
                </c:pt>
                <c:pt idx="11">
                  <c:v>7.1480000000000121</c:v>
                </c:pt>
                <c:pt idx="12">
                  <c:v>7.3610000000000051</c:v>
                </c:pt>
                <c:pt idx="13">
                  <c:v>7.4889999999999919</c:v>
                </c:pt>
                <c:pt idx="14">
                  <c:v>7.6059999999999857</c:v>
                </c:pt>
                <c:pt idx="15">
                  <c:v>7.712999999999985</c:v>
                </c:pt>
                <c:pt idx="16">
                  <c:v>7.7999999999999909</c:v>
                </c:pt>
                <c:pt idx="17">
                  <c:v>7.8880000000000035</c:v>
                </c:pt>
                <c:pt idx="18">
                  <c:v>7.9779999999999989</c:v>
                </c:pt>
                <c:pt idx="19">
                  <c:v>8.0659999999999901</c:v>
                </c:pt>
                <c:pt idx="20">
                  <c:v>8.1619999999999671</c:v>
                </c:pt>
                <c:pt idx="21">
                  <c:v>8.2579999999999973</c:v>
                </c:pt>
                <c:pt idx="22">
                  <c:v>8.3529999999999891</c:v>
                </c:pt>
                <c:pt idx="23">
                  <c:v>8.4459999999999837</c:v>
                </c:pt>
                <c:pt idx="24" formatCode="#,##0.00">
                  <c:v>8.5369999999999955</c:v>
                </c:pt>
                <c:pt idx="25">
                  <c:v>8.6260000000000101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10.622000000000007</c:v>
                </c:pt>
                <c:pt idx="1">
                  <c:v>10.740999999999991</c:v>
                </c:pt>
                <c:pt idx="2">
                  <c:v>9.5770000000000035</c:v>
                </c:pt>
                <c:pt idx="3">
                  <c:v>9.983999999999984</c:v>
                </c:pt>
                <c:pt idx="4">
                  <c:v>10.30200000000003</c:v>
                </c:pt>
                <c:pt idx="5">
                  <c:v>10.425999999999988</c:v>
                </c:pt>
                <c:pt idx="6">
                  <c:v>10.767999999999974</c:v>
                </c:pt>
                <c:pt idx="7">
                  <c:v>10.188999999999986</c:v>
                </c:pt>
                <c:pt idx="8">
                  <c:v>9.2370000000000143</c:v>
                </c:pt>
                <c:pt idx="9">
                  <c:v>10.959000000000028</c:v>
                </c:pt>
                <c:pt idx="10">
                  <c:v>10.632000000000003</c:v>
                </c:pt>
                <c:pt idx="11">
                  <c:v>10.679000000000009</c:v>
                </c:pt>
                <c:pt idx="12">
                  <c:v>10.478999999999965</c:v>
                </c:pt>
                <c:pt idx="13">
                  <c:v>10.361000000000002</c:v>
                </c:pt>
                <c:pt idx="14">
                  <c:v>10.208</c:v>
                </c:pt>
                <c:pt idx="15">
                  <c:v>10.020000000000003</c:v>
                </c:pt>
                <c:pt idx="16">
                  <c:v>9.7739999999999885</c:v>
                </c:pt>
                <c:pt idx="17">
                  <c:v>9.5330000000000013</c:v>
                </c:pt>
                <c:pt idx="18">
                  <c:v>9.2979999999999965</c:v>
                </c:pt>
                <c:pt idx="19">
                  <c:v>9.070000000000018</c:v>
                </c:pt>
                <c:pt idx="20">
                  <c:v>8.8550000000000093</c:v>
                </c:pt>
                <c:pt idx="21">
                  <c:v>8.642000000000035</c:v>
                </c:pt>
                <c:pt idx="22">
                  <c:v>8.4339999999999957</c:v>
                </c:pt>
                <c:pt idx="23">
                  <c:v>8.229999999999972</c:v>
                </c:pt>
                <c:pt idx="24" formatCode="#,##0.00">
                  <c:v>8.0310000000000095</c:v>
                </c:pt>
                <c:pt idx="25">
                  <c:v>7.8360000000000092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37.087000000000074</c:v>
                </c:pt>
                <c:pt idx="1">
                  <c:v>34.851000000000013</c:v>
                </c:pt>
                <c:pt idx="2">
                  <c:v>37.882999999999939</c:v>
                </c:pt>
                <c:pt idx="3">
                  <c:v>32.868000000000031</c:v>
                </c:pt>
                <c:pt idx="4">
                  <c:v>34.143000000000043</c:v>
                </c:pt>
                <c:pt idx="5">
                  <c:v>34.338000000000015</c:v>
                </c:pt>
                <c:pt idx="6">
                  <c:v>36.915000000000063</c:v>
                </c:pt>
                <c:pt idx="7">
                  <c:v>35.996999999999865</c:v>
                </c:pt>
                <c:pt idx="8">
                  <c:v>36.262999999999884</c:v>
                </c:pt>
                <c:pt idx="9">
                  <c:v>35.027000000000022</c:v>
                </c:pt>
                <c:pt idx="10">
                  <c:v>34.711999999999975</c:v>
                </c:pt>
                <c:pt idx="11">
                  <c:v>34.796999999999976</c:v>
                </c:pt>
                <c:pt idx="12">
                  <c:v>34.361000000000047</c:v>
                </c:pt>
                <c:pt idx="13">
                  <c:v>33.850999999999992</c:v>
                </c:pt>
                <c:pt idx="14">
                  <c:v>33.622999999999998</c:v>
                </c:pt>
                <c:pt idx="15">
                  <c:v>33.181999999999924</c:v>
                </c:pt>
                <c:pt idx="16">
                  <c:v>32.778999999999968</c:v>
                </c:pt>
                <c:pt idx="17">
                  <c:v>32.382000000000041</c:v>
                </c:pt>
                <c:pt idx="18">
                  <c:v>32.008999999999979</c:v>
                </c:pt>
                <c:pt idx="19">
                  <c:v>31.659000000000027</c:v>
                </c:pt>
                <c:pt idx="20">
                  <c:v>31.35399999999996</c:v>
                </c:pt>
                <c:pt idx="21">
                  <c:v>31.037000000000013</c:v>
                </c:pt>
                <c:pt idx="22">
                  <c:v>30.734000000000044</c:v>
                </c:pt>
                <c:pt idx="23">
                  <c:v>30.444999999999961</c:v>
                </c:pt>
                <c:pt idx="24" formatCode="#,##0.00">
                  <c:v>30.169999999999884</c:v>
                </c:pt>
                <c:pt idx="25">
                  <c:v>29.910000000000075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68.156999999999897</c:v>
                </c:pt>
                <c:pt idx="1">
                  <c:v>61.82</c:v>
                </c:pt>
                <c:pt idx="2">
                  <c:v>59.851000000000077</c:v>
                </c:pt>
                <c:pt idx="3">
                  <c:v>66.730000000000132</c:v>
                </c:pt>
                <c:pt idx="4">
                  <c:v>64.898999999999887</c:v>
                </c:pt>
                <c:pt idx="5">
                  <c:v>62.378000000000128</c:v>
                </c:pt>
                <c:pt idx="6">
                  <c:v>76.341999999999913</c:v>
                </c:pt>
                <c:pt idx="7">
                  <c:v>80.573999999999884</c:v>
                </c:pt>
                <c:pt idx="8">
                  <c:v>67.942999999999969</c:v>
                </c:pt>
                <c:pt idx="9">
                  <c:v>72.742000000000189</c:v>
                </c:pt>
                <c:pt idx="10">
                  <c:v>74.807999999999907</c:v>
                </c:pt>
                <c:pt idx="11">
                  <c:v>74.095000000000056</c:v>
                </c:pt>
                <c:pt idx="12">
                  <c:v>75.041999999999774</c:v>
                </c:pt>
                <c:pt idx="13">
                  <c:v>77.210999999999927</c:v>
                </c:pt>
                <c:pt idx="14">
                  <c:v>78.872000000000114</c:v>
                </c:pt>
                <c:pt idx="15">
                  <c:v>79.583000000000283</c:v>
                </c:pt>
                <c:pt idx="16">
                  <c:v>80.21399999999997</c:v>
                </c:pt>
                <c:pt idx="17">
                  <c:v>80.678000000000054</c:v>
                </c:pt>
                <c:pt idx="18">
                  <c:v>81.231000000000094</c:v>
                </c:pt>
                <c:pt idx="19">
                  <c:v>81.74600000000008</c:v>
                </c:pt>
                <c:pt idx="20">
                  <c:v>82.355999999999966</c:v>
                </c:pt>
                <c:pt idx="21">
                  <c:v>82.983000000000075</c:v>
                </c:pt>
                <c:pt idx="22">
                  <c:v>83.630999999999915</c:v>
                </c:pt>
                <c:pt idx="23">
                  <c:v>84.293999999999969</c:v>
                </c:pt>
                <c:pt idx="24" formatCode="#,##0.00">
                  <c:v>84.969000000000008</c:v>
                </c:pt>
                <c:pt idx="25">
                  <c:v>85.652999999999835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125.84399999999967</c:v>
                </c:pt>
                <c:pt idx="1">
                  <c:v>128.41400000000019</c:v>
                </c:pt>
                <c:pt idx="2">
                  <c:v>129.07400000000001</c:v>
                </c:pt>
                <c:pt idx="3">
                  <c:v>132.06199999999995</c:v>
                </c:pt>
                <c:pt idx="4">
                  <c:v>131.07900000000006</c:v>
                </c:pt>
                <c:pt idx="5">
                  <c:v>130.59399999999994</c:v>
                </c:pt>
                <c:pt idx="6">
                  <c:v>136.14899999999986</c:v>
                </c:pt>
                <c:pt idx="7">
                  <c:v>129.67400000000043</c:v>
                </c:pt>
                <c:pt idx="8">
                  <c:v>130.92700000000019</c:v>
                </c:pt>
                <c:pt idx="9">
                  <c:v>133.71199999999979</c:v>
                </c:pt>
                <c:pt idx="10">
                  <c:v>137.34499999999983</c:v>
                </c:pt>
                <c:pt idx="11">
                  <c:v>137.54900000000023</c:v>
                </c:pt>
                <c:pt idx="12">
                  <c:v>137.57399999999978</c:v>
                </c:pt>
                <c:pt idx="13">
                  <c:v>137.65199999999993</c:v>
                </c:pt>
                <c:pt idx="14">
                  <c:v>137.85900000000004</c:v>
                </c:pt>
                <c:pt idx="15">
                  <c:v>138.14700000000016</c:v>
                </c:pt>
                <c:pt idx="16">
                  <c:v>138.32700000000051</c:v>
                </c:pt>
                <c:pt idx="17">
                  <c:v>138.4719999999997</c:v>
                </c:pt>
                <c:pt idx="18">
                  <c:v>138.59899999999976</c:v>
                </c:pt>
                <c:pt idx="19">
                  <c:v>138.72100000000032</c:v>
                </c:pt>
                <c:pt idx="20">
                  <c:v>138.86700000000022</c:v>
                </c:pt>
                <c:pt idx="21">
                  <c:v>139.02300000000002</c:v>
                </c:pt>
                <c:pt idx="22">
                  <c:v>139.17399999999981</c:v>
                </c:pt>
                <c:pt idx="23">
                  <c:v>139.38799999999975</c:v>
                </c:pt>
                <c:pt idx="24" formatCode="#,##0.00">
                  <c:v>139.59599999999978</c:v>
                </c:pt>
                <c:pt idx="25">
                  <c:v>139.80599999999984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37.733000000000004</c:v>
                </c:pt>
                <c:pt idx="1">
                  <c:v>40.630000000000095</c:v>
                </c:pt>
                <c:pt idx="2">
                  <c:v>43.093000000000004</c:v>
                </c:pt>
                <c:pt idx="3">
                  <c:v>38.876999999999867</c:v>
                </c:pt>
                <c:pt idx="4">
                  <c:v>42.820000000000022</c:v>
                </c:pt>
                <c:pt idx="5">
                  <c:v>43.982000000000021</c:v>
                </c:pt>
                <c:pt idx="6">
                  <c:v>49.212999999999987</c:v>
                </c:pt>
                <c:pt idx="7">
                  <c:v>47.561999999999891</c:v>
                </c:pt>
                <c:pt idx="8">
                  <c:v>46.458999999999975</c:v>
                </c:pt>
                <c:pt idx="9">
                  <c:v>48.682999999999851</c:v>
                </c:pt>
                <c:pt idx="10">
                  <c:v>43.684999999999995</c:v>
                </c:pt>
                <c:pt idx="11">
                  <c:v>45.366000000000014</c:v>
                </c:pt>
                <c:pt idx="12">
                  <c:v>45.283999999999949</c:v>
                </c:pt>
                <c:pt idx="13">
                  <c:v>45.342000000000063</c:v>
                </c:pt>
                <c:pt idx="14">
                  <c:v>45.512999999999991</c:v>
                </c:pt>
                <c:pt idx="15">
                  <c:v>45.615999999999893</c:v>
                </c:pt>
                <c:pt idx="16">
                  <c:v>45.671999999999912</c:v>
                </c:pt>
                <c:pt idx="17">
                  <c:v>45.7259999999999</c:v>
                </c:pt>
                <c:pt idx="18">
                  <c:v>45.774000000000001</c:v>
                </c:pt>
                <c:pt idx="19">
                  <c:v>45.825000000000024</c:v>
                </c:pt>
                <c:pt idx="20">
                  <c:v>45.884</c:v>
                </c:pt>
                <c:pt idx="21">
                  <c:v>45.932000000000002</c:v>
                </c:pt>
                <c:pt idx="22">
                  <c:v>45.977999999999959</c:v>
                </c:pt>
                <c:pt idx="23">
                  <c:v>46.019999999999996</c:v>
                </c:pt>
                <c:pt idx="24" formatCode="#,##0.00">
                  <c:v>46.060000000000024</c:v>
                </c:pt>
                <c:pt idx="25">
                  <c:v>46.09899999999994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42.178000000000083</c:v>
                </c:pt>
                <c:pt idx="1">
                  <c:v>48.933999999999955</c:v>
                </c:pt>
                <c:pt idx="2">
                  <c:v>49.256999999999955</c:v>
                </c:pt>
                <c:pt idx="3">
                  <c:v>47.318999999999832</c:v>
                </c:pt>
                <c:pt idx="4">
                  <c:v>50.176000000000123</c:v>
                </c:pt>
                <c:pt idx="5">
                  <c:v>51.441999999999972</c:v>
                </c:pt>
                <c:pt idx="6">
                  <c:v>52.132000000000026</c:v>
                </c:pt>
                <c:pt idx="7">
                  <c:v>51.08099999999996</c:v>
                </c:pt>
                <c:pt idx="8">
                  <c:v>54.537999999999947</c:v>
                </c:pt>
                <c:pt idx="9">
                  <c:v>60.51500000000005</c:v>
                </c:pt>
                <c:pt idx="10">
                  <c:v>56.080999999999854</c:v>
                </c:pt>
                <c:pt idx="11">
                  <c:v>53.454000000000093</c:v>
                </c:pt>
                <c:pt idx="12">
                  <c:v>54.683000000000092</c:v>
                </c:pt>
                <c:pt idx="13">
                  <c:v>56.271999999999984</c:v>
                </c:pt>
                <c:pt idx="14">
                  <c:v>57.848000000000077</c:v>
                </c:pt>
                <c:pt idx="15">
                  <c:v>59.074000000000026</c:v>
                </c:pt>
                <c:pt idx="16">
                  <c:v>60.140999999999948</c:v>
                </c:pt>
                <c:pt idx="17">
                  <c:v>61.112000000000002</c:v>
                </c:pt>
                <c:pt idx="18">
                  <c:v>62.02699999999988</c:v>
                </c:pt>
                <c:pt idx="19">
                  <c:v>62.904999999999937</c:v>
                </c:pt>
                <c:pt idx="20">
                  <c:v>63.764999999999894</c:v>
                </c:pt>
                <c:pt idx="21">
                  <c:v>64.594999999999857</c:v>
                </c:pt>
                <c:pt idx="22">
                  <c:v>65.396000000000072</c:v>
                </c:pt>
                <c:pt idx="23">
                  <c:v>66.168000000000077</c:v>
                </c:pt>
                <c:pt idx="24" formatCode="#,##0.00">
                  <c:v>66.910000000000068</c:v>
                </c:pt>
                <c:pt idx="25">
                  <c:v>67.626999999999853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4.3609999999999998</c:v>
                </c:pt>
                <c:pt idx="1">
                  <c:v>4.8780000000000037</c:v>
                </c:pt>
                <c:pt idx="2">
                  <c:v>7.8670000000000035</c:v>
                </c:pt>
                <c:pt idx="3">
                  <c:v>5.2709999999999955</c:v>
                </c:pt>
                <c:pt idx="4">
                  <c:v>5.599000000000002</c:v>
                </c:pt>
                <c:pt idx="5">
                  <c:v>7.3269999999999973</c:v>
                </c:pt>
                <c:pt idx="6">
                  <c:v>5.1679999999999984</c:v>
                </c:pt>
                <c:pt idx="7">
                  <c:v>6.3129999999999828</c:v>
                </c:pt>
                <c:pt idx="8">
                  <c:v>6.0859999999999879</c:v>
                </c:pt>
                <c:pt idx="9">
                  <c:v>5.1239999999999934</c:v>
                </c:pt>
                <c:pt idx="10">
                  <c:v>5.7390000000000008</c:v>
                </c:pt>
                <c:pt idx="11">
                  <c:v>5.6329999999999867</c:v>
                </c:pt>
                <c:pt idx="12">
                  <c:v>5.5939999999999968</c:v>
                </c:pt>
                <c:pt idx="13">
                  <c:v>5.5509999999999966</c:v>
                </c:pt>
                <c:pt idx="14">
                  <c:v>5.5190000000000019</c:v>
                </c:pt>
                <c:pt idx="15">
                  <c:v>5.5130000000000035</c:v>
                </c:pt>
                <c:pt idx="16">
                  <c:v>5.5000000000000222</c:v>
                </c:pt>
                <c:pt idx="17">
                  <c:v>5.4869999999999939</c:v>
                </c:pt>
                <c:pt idx="18">
                  <c:v>5.4740000000000055</c:v>
                </c:pt>
                <c:pt idx="19">
                  <c:v>5.4599999999999991</c:v>
                </c:pt>
                <c:pt idx="20">
                  <c:v>5.4450000000000012</c:v>
                </c:pt>
                <c:pt idx="21">
                  <c:v>5.4309999999999965</c:v>
                </c:pt>
                <c:pt idx="22">
                  <c:v>5.4159999999999959</c:v>
                </c:pt>
                <c:pt idx="23">
                  <c:v>5.4020000000000028</c:v>
                </c:pt>
                <c:pt idx="24" formatCode="#,##0.00">
                  <c:v>5.388000000000007</c:v>
                </c:pt>
                <c:pt idx="25">
                  <c:v>5.3730000000000055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13.816999999999977</c:v>
                </c:pt>
                <c:pt idx="1">
                  <c:v>16.791000000000004</c:v>
                </c:pt>
                <c:pt idx="2">
                  <c:v>14.201999999999988</c:v>
                </c:pt>
                <c:pt idx="3">
                  <c:v>17.464999999999936</c:v>
                </c:pt>
                <c:pt idx="4">
                  <c:v>17.068999999999956</c:v>
                </c:pt>
                <c:pt idx="5">
                  <c:v>20.698000000000025</c:v>
                </c:pt>
                <c:pt idx="6">
                  <c:v>22.032999999999994</c:v>
                </c:pt>
                <c:pt idx="7">
                  <c:v>21.09499999999997</c:v>
                </c:pt>
                <c:pt idx="8">
                  <c:v>19.352000000000036</c:v>
                </c:pt>
                <c:pt idx="9">
                  <c:v>19.276999999999997</c:v>
                </c:pt>
                <c:pt idx="10">
                  <c:v>19.669000000000008</c:v>
                </c:pt>
                <c:pt idx="11">
                  <c:v>20.236999999999966</c:v>
                </c:pt>
                <c:pt idx="12">
                  <c:v>20.45299999999996</c:v>
                </c:pt>
                <c:pt idx="13">
                  <c:v>20.888000000000044</c:v>
                </c:pt>
                <c:pt idx="14">
                  <c:v>21.229000000000003</c:v>
                </c:pt>
                <c:pt idx="15">
                  <c:v>21.51100000000001</c:v>
                </c:pt>
                <c:pt idx="16">
                  <c:v>21.776000000000003</c:v>
                </c:pt>
                <c:pt idx="17">
                  <c:v>22.008999999999975</c:v>
                </c:pt>
                <c:pt idx="18">
                  <c:v>22.230000000000008</c:v>
                </c:pt>
                <c:pt idx="19">
                  <c:v>22.450000000000014</c:v>
                </c:pt>
                <c:pt idx="20">
                  <c:v>22.681999999999967</c:v>
                </c:pt>
                <c:pt idx="21">
                  <c:v>22.909000000000017</c:v>
                </c:pt>
                <c:pt idx="22">
                  <c:v>23.132000000000048</c:v>
                </c:pt>
                <c:pt idx="23">
                  <c:v>23.346999999999948</c:v>
                </c:pt>
                <c:pt idx="24" formatCode="#,##0.00">
                  <c:v>23.551000000000009</c:v>
                </c:pt>
                <c:pt idx="25">
                  <c:v>23.745999999999999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21.967000000000066</c:v>
                </c:pt>
                <c:pt idx="1">
                  <c:v>21.21299999999999</c:v>
                </c:pt>
                <c:pt idx="2">
                  <c:v>21.200999999999976</c:v>
                </c:pt>
                <c:pt idx="3">
                  <c:v>22.541999999999963</c:v>
                </c:pt>
                <c:pt idx="4">
                  <c:v>26.343999999999934</c:v>
                </c:pt>
                <c:pt idx="5">
                  <c:v>22.015000000000001</c:v>
                </c:pt>
                <c:pt idx="6">
                  <c:v>22.454999999999981</c:v>
                </c:pt>
                <c:pt idx="7">
                  <c:v>19.656999999999989</c:v>
                </c:pt>
                <c:pt idx="8">
                  <c:v>20.67100000000001</c:v>
                </c:pt>
                <c:pt idx="9">
                  <c:v>21.261000000000084</c:v>
                </c:pt>
                <c:pt idx="10">
                  <c:v>21.415000000000056</c:v>
                </c:pt>
                <c:pt idx="11">
                  <c:v>21.631999999999955</c:v>
                </c:pt>
                <c:pt idx="12">
                  <c:v>21.448000000000004</c:v>
                </c:pt>
                <c:pt idx="13">
                  <c:v>21.227999999999966</c:v>
                </c:pt>
                <c:pt idx="14">
                  <c:v>20.991000000000025</c:v>
                </c:pt>
                <c:pt idx="15">
                  <c:v>20.812000000000005</c:v>
                </c:pt>
                <c:pt idx="16">
                  <c:v>20.653000000000027</c:v>
                </c:pt>
                <c:pt idx="17">
                  <c:v>20.492000000000012</c:v>
                </c:pt>
                <c:pt idx="18">
                  <c:v>20.330999999999978</c:v>
                </c:pt>
                <c:pt idx="19">
                  <c:v>20.168999999999983</c:v>
                </c:pt>
                <c:pt idx="20">
                  <c:v>20.007999999999981</c:v>
                </c:pt>
                <c:pt idx="21">
                  <c:v>19.839999999999975</c:v>
                </c:pt>
                <c:pt idx="22">
                  <c:v>19.671999999999979</c:v>
                </c:pt>
                <c:pt idx="23">
                  <c:v>19.505000000000038</c:v>
                </c:pt>
                <c:pt idx="24" formatCode="#,##0.00">
                  <c:v>19.338000000000026</c:v>
                </c:pt>
                <c:pt idx="25">
                  <c:v>19.171999999999983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9.9779999999999962</c:v>
                </c:pt>
                <c:pt idx="1">
                  <c:v>10.488000000000003</c:v>
                </c:pt>
                <c:pt idx="2">
                  <c:v>11.876000000000007</c:v>
                </c:pt>
                <c:pt idx="3">
                  <c:v>12.022000000000006</c:v>
                </c:pt>
                <c:pt idx="4">
                  <c:v>13.039000000000053</c:v>
                </c:pt>
                <c:pt idx="5">
                  <c:v>13.754000000000012</c:v>
                </c:pt>
                <c:pt idx="6">
                  <c:v>15.012999999999991</c:v>
                </c:pt>
                <c:pt idx="7">
                  <c:v>13.320999999999996</c:v>
                </c:pt>
                <c:pt idx="8">
                  <c:v>11.300000000000026</c:v>
                </c:pt>
                <c:pt idx="9">
                  <c:v>12.591000000000017</c:v>
                </c:pt>
                <c:pt idx="10">
                  <c:v>15.092999999999998</c:v>
                </c:pt>
                <c:pt idx="11">
                  <c:v>15.006000000000006</c:v>
                </c:pt>
                <c:pt idx="12">
                  <c:v>14.896000000000008</c:v>
                </c:pt>
                <c:pt idx="13">
                  <c:v>14.879000000000003</c:v>
                </c:pt>
                <c:pt idx="14">
                  <c:v>14.975000000000005</c:v>
                </c:pt>
                <c:pt idx="15">
                  <c:v>15.077000000000025</c:v>
                </c:pt>
                <c:pt idx="16">
                  <c:v>15.220000000000006</c:v>
                </c:pt>
                <c:pt idx="17">
                  <c:v>15.382000000000032</c:v>
                </c:pt>
                <c:pt idx="18">
                  <c:v>15.555999999999989</c:v>
                </c:pt>
                <c:pt idx="19">
                  <c:v>15.733999999999998</c:v>
                </c:pt>
                <c:pt idx="20">
                  <c:v>15.914999999999999</c:v>
                </c:pt>
                <c:pt idx="21">
                  <c:v>16.097999999999981</c:v>
                </c:pt>
                <c:pt idx="22">
                  <c:v>16.281000000000009</c:v>
                </c:pt>
                <c:pt idx="23">
                  <c:v>16.463999999999999</c:v>
                </c:pt>
                <c:pt idx="24" formatCode="#,##0.00">
                  <c:v>16.644999999999985</c:v>
                </c:pt>
                <c:pt idx="25">
                  <c:v>16.823999999999998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52.433999999999855</c:v>
                </c:pt>
                <c:pt idx="1">
                  <c:v>52.303000000000068</c:v>
                </c:pt>
                <c:pt idx="2">
                  <c:v>56.194999999999979</c:v>
                </c:pt>
                <c:pt idx="3">
                  <c:v>52.182000000000002</c:v>
                </c:pt>
                <c:pt idx="4">
                  <c:v>58.524999999999913</c:v>
                </c:pt>
                <c:pt idx="5">
                  <c:v>61.21500000000011</c:v>
                </c:pt>
                <c:pt idx="6">
                  <c:v>62.408999999999864</c:v>
                </c:pt>
                <c:pt idx="7">
                  <c:v>57.536999999999978</c:v>
                </c:pt>
                <c:pt idx="8">
                  <c:v>56.027999999999992</c:v>
                </c:pt>
                <c:pt idx="9">
                  <c:v>66.952999999999946</c:v>
                </c:pt>
                <c:pt idx="10">
                  <c:v>60.996000000000016</c:v>
                </c:pt>
                <c:pt idx="11">
                  <c:v>62.501000000000012</c:v>
                </c:pt>
                <c:pt idx="12">
                  <c:v>63.028999999999876</c:v>
                </c:pt>
                <c:pt idx="13">
                  <c:v>63.647999999999996</c:v>
                </c:pt>
                <c:pt idx="14">
                  <c:v>64.326000000000036</c:v>
                </c:pt>
                <c:pt idx="15">
                  <c:v>64.871999999999844</c:v>
                </c:pt>
                <c:pt idx="16">
                  <c:v>65.382000000000062</c:v>
                </c:pt>
                <c:pt idx="17">
                  <c:v>65.911000000000001</c:v>
                </c:pt>
                <c:pt idx="18">
                  <c:v>66.456999999999866</c:v>
                </c:pt>
                <c:pt idx="19">
                  <c:v>67.020000000000039</c:v>
                </c:pt>
                <c:pt idx="20">
                  <c:v>67.611000000000004</c:v>
                </c:pt>
                <c:pt idx="21">
                  <c:v>68.188999999999993</c:v>
                </c:pt>
                <c:pt idx="22">
                  <c:v>68.770000000000053</c:v>
                </c:pt>
                <c:pt idx="23">
                  <c:v>69.351000000000042</c:v>
                </c:pt>
                <c:pt idx="24" formatCode="#,##0.00">
                  <c:v>69.933000000000021</c:v>
                </c:pt>
                <c:pt idx="25">
                  <c:v>70.515000000000214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53.507999999999988</c:v>
                </c:pt>
                <c:pt idx="1">
                  <c:v>59.698999999999934</c:v>
                </c:pt>
                <c:pt idx="2">
                  <c:v>65.755000000000038</c:v>
                </c:pt>
                <c:pt idx="3">
                  <c:v>66.527999999999992</c:v>
                </c:pt>
                <c:pt idx="4">
                  <c:v>69.593999999999951</c:v>
                </c:pt>
                <c:pt idx="5">
                  <c:v>72.146999999999878</c:v>
                </c:pt>
                <c:pt idx="6">
                  <c:v>78.920999999999708</c:v>
                </c:pt>
                <c:pt idx="7">
                  <c:v>77.295999999999893</c:v>
                </c:pt>
                <c:pt idx="8">
                  <c:v>71.290000000000177</c:v>
                </c:pt>
                <c:pt idx="9">
                  <c:v>78.140000000000072</c:v>
                </c:pt>
                <c:pt idx="10">
                  <c:v>70.800999999999959</c:v>
                </c:pt>
                <c:pt idx="11">
                  <c:v>71.81100000000005</c:v>
                </c:pt>
                <c:pt idx="12">
                  <c:v>73.148999999999802</c:v>
                </c:pt>
                <c:pt idx="13">
                  <c:v>73.759999999999806</c:v>
                </c:pt>
                <c:pt idx="14">
                  <c:v>74.482000000000113</c:v>
                </c:pt>
                <c:pt idx="15">
                  <c:v>75.084999999999752</c:v>
                </c:pt>
                <c:pt idx="16">
                  <c:v>75.75</c:v>
                </c:pt>
                <c:pt idx="17">
                  <c:v>76.408999999999921</c:v>
                </c:pt>
                <c:pt idx="18">
                  <c:v>77.064999999999969</c:v>
                </c:pt>
                <c:pt idx="19">
                  <c:v>77.722000000000122</c:v>
                </c:pt>
                <c:pt idx="20">
                  <c:v>78.396999999999835</c:v>
                </c:pt>
                <c:pt idx="21">
                  <c:v>79.054999999999922</c:v>
                </c:pt>
                <c:pt idx="22">
                  <c:v>79.716000000000165</c:v>
                </c:pt>
                <c:pt idx="23">
                  <c:v>80.378999999999962</c:v>
                </c:pt>
                <c:pt idx="24" formatCode="#,##0.00">
                  <c:v>81.045000000000002</c:v>
                </c:pt>
                <c:pt idx="25">
                  <c:v>81.714999999999918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17.821999999999996</c:v>
                </c:pt>
                <c:pt idx="1">
                  <c:v>23.380000000000027</c:v>
                </c:pt>
                <c:pt idx="2">
                  <c:v>22.156999999999979</c:v>
                </c:pt>
                <c:pt idx="3">
                  <c:v>21.203000000000007</c:v>
                </c:pt>
                <c:pt idx="4">
                  <c:v>24.167999999999967</c:v>
                </c:pt>
                <c:pt idx="5">
                  <c:v>24.943000000000044</c:v>
                </c:pt>
                <c:pt idx="6">
                  <c:v>21.822000000000052</c:v>
                </c:pt>
                <c:pt idx="7">
                  <c:v>27.077000000000016</c:v>
                </c:pt>
                <c:pt idx="8">
                  <c:v>24.228000000000016</c:v>
                </c:pt>
                <c:pt idx="9">
                  <c:v>22.905000000000001</c:v>
                </c:pt>
                <c:pt idx="10">
                  <c:v>22.715000000000028</c:v>
                </c:pt>
                <c:pt idx="11">
                  <c:v>23.303000000000026</c:v>
                </c:pt>
                <c:pt idx="12">
                  <c:v>23.424000000000035</c:v>
                </c:pt>
                <c:pt idx="13">
                  <c:v>23.76599999999997</c:v>
                </c:pt>
                <c:pt idx="14">
                  <c:v>24.114000000000022</c:v>
                </c:pt>
                <c:pt idx="15">
                  <c:v>24.280000000000022</c:v>
                </c:pt>
                <c:pt idx="16">
                  <c:v>24.524000000000019</c:v>
                </c:pt>
                <c:pt idx="17">
                  <c:v>24.747000000000003</c:v>
                </c:pt>
                <c:pt idx="18">
                  <c:v>24.951000000000008</c:v>
                </c:pt>
                <c:pt idx="19">
                  <c:v>25.141999999999992</c:v>
                </c:pt>
                <c:pt idx="20">
                  <c:v>25.352999999999977</c:v>
                </c:pt>
                <c:pt idx="21">
                  <c:v>25.574999999999992</c:v>
                </c:pt>
                <c:pt idx="22">
                  <c:v>25.804000000000016</c:v>
                </c:pt>
                <c:pt idx="23">
                  <c:v>26.034000000000042</c:v>
                </c:pt>
                <c:pt idx="24" formatCode="#,##0.00">
                  <c:v>26.263000000000016</c:v>
                </c:pt>
                <c:pt idx="25">
                  <c:v>26.492999999999924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20.93799999999997</c:v>
                </c:pt>
                <c:pt idx="1">
                  <c:v>21.159999999999986</c:v>
                </c:pt>
                <c:pt idx="2">
                  <c:v>23.438999999999986</c:v>
                </c:pt>
                <c:pt idx="3">
                  <c:v>23.443000000000044</c:v>
                </c:pt>
                <c:pt idx="4">
                  <c:v>25.059000000000005</c:v>
                </c:pt>
                <c:pt idx="5">
                  <c:v>26.731000000000027</c:v>
                </c:pt>
                <c:pt idx="6">
                  <c:v>24.571999999999907</c:v>
                </c:pt>
                <c:pt idx="7">
                  <c:v>24.631000000000004</c:v>
                </c:pt>
                <c:pt idx="8">
                  <c:v>21.713999999999956</c:v>
                </c:pt>
                <c:pt idx="9">
                  <c:v>26.781000000000056</c:v>
                </c:pt>
                <c:pt idx="10">
                  <c:v>25.63100000000005</c:v>
                </c:pt>
                <c:pt idx="11">
                  <c:v>24.821000000000037</c:v>
                </c:pt>
                <c:pt idx="12">
                  <c:v>24.318999999999981</c:v>
                </c:pt>
                <c:pt idx="13">
                  <c:v>24.28700000000002</c:v>
                </c:pt>
                <c:pt idx="14">
                  <c:v>24.288000000000011</c:v>
                </c:pt>
                <c:pt idx="15">
                  <c:v>24.234000000000012</c:v>
                </c:pt>
                <c:pt idx="16">
                  <c:v>24.167999999999967</c:v>
                </c:pt>
                <c:pt idx="17">
                  <c:v>24.106000000000002</c:v>
                </c:pt>
                <c:pt idx="18">
                  <c:v>24.052000000000032</c:v>
                </c:pt>
                <c:pt idx="19">
                  <c:v>24.007999999999992</c:v>
                </c:pt>
                <c:pt idx="20">
                  <c:v>23.977000000000022</c:v>
                </c:pt>
                <c:pt idx="21">
                  <c:v>23.954999999999945</c:v>
                </c:pt>
                <c:pt idx="22">
                  <c:v>23.938000000000031</c:v>
                </c:pt>
                <c:pt idx="23">
                  <c:v>23.925999999999984</c:v>
                </c:pt>
                <c:pt idx="24" formatCode="#,##0.00">
                  <c:v>23.918000000000021</c:v>
                </c:pt>
                <c:pt idx="25">
                  <c:v>23.917000000000012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46.492999999999952</c:v>
                </c:pt>
                <c:pt idx="1">
                  <c:v>43.968000000000075</c:v>
                </c:pt>
                <c:pt idx="2">
                  <c:v>40.335000000000065</c:v>
                </c:pt>
                <c:pt idx="3">
                  <c:v>40.557999999999971</c:v>
                </c:pt>
                <c:pt idx="4">
                  <c:v>40.611000000000061</c:v>
                </c:pt>
                <c:pt idx="5">
                  <c:v>38.54000000000002</c:v>
                </c:pt>
                <c:pt idx="6">
                  <c:v>38.573000000000036</c:v>
                </c:pt>
                <c:pt idx="7">
                  <c:v>38.015999999999927</c:v>
                </c:pt>
                <c:pt idx="8">
                  <c:v>37.263000000000083</c:v>
                </c:pt>
                <c:pt idx="9">
                  <c:v>37.005000000000031</c:v>
                </c:pt>
                <c:pt idx="10">
                  <c:v>37.817999999999955</c:v>
                </c:pt>
                <c:pt idx="11">
                  <c:v>38.198999999999955</c:v>
                </c:pt>
                <c:pt idx="12">
                  <c:v>38.642999999999965</c:v>
                </c:pt>
                <c:pt idx="13">
                  <c:v>38.781000000000041</c:v>
                </c:pt>
                <c:pt idx="14">
                  <c:v>39.002999999999936</c:v>
                </c:pt>
                <c:pt idx="15">
                  <c:v>38.991999999999955</c:v>
                </c:pt>
                <c:pt idx="16">
                  <c:v>38.959000000000046</c:v>
                </c:pt>
                <c:pt idx="17">
                  <c:v>38.925999999999974</c:v>
                </c:pt>
                <c:pt idx="18">
                  <c:v>38.891000000000012</c:v>
                </c:pt>
                <c:pt idx="19">
                  <c:v>38.85499999999994</c:v>
                </c:pt>
                <c:pt idx="20">
                  <c:v>38.819000000000038</c:v>
                </c:pt>
                <c:pt idx="21">
                  <c:v>38.760000000000041</c:v>
                </c:pt>
                <c:pt idx="22">
                  <c:v>38.699999999999982</c:v>
                </c:pt>
                <c:pt idx="23">
                  <c:v>38.640000000000029</c:v>
                </c:pt>
                <c:pt idx="24" formatCode="#,##0.00">
                  <c:v>38.581999999999994</c:v>
                </c:pt>
                <c:pt idx="25">
                  <c:v>38.524000000000022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78.454999999999998</c:v>
                </c:pt>
                <c:pt idx="1">
                  <c:v>77.694999999999908</c:v>
                </c:pt>
                <c:pt idx="2">
                  <c:v>73.959000000000088</c:v>
                </c:pt>
                <c:pt idx="3">
                  <c:v>78.584999999999908</c:v>
                </c:pt>
                <c:pt idx="4">
                  <c:v>80.793999999999784</c:v>
                </c:pt>
                <c:pt idx="5">
                  <c:v>80.842999999999961</c:v>
                </c:pt>
                <c:pt idx="6">
                  <c:v>85.012999999999991</c:v>
                </c:pt>
                <c:pt idx="7">
                  <c:v>82.719000000000065</c:v>
                </c:pt>
                <c:pt idx="8">
                  <c:v>83.572000000000074</c:v>
                </c:pt>
                <c:pt idx="9">
                  <c:v>82.587999999999838</c:v>
                </c:pt>
                <c:pt idx="10">
                  <c:v>79.578999999999937</c:v>
                </c:pt>
                <c:pt idx="11">
                  <c:v>79.022999999999996</c:v>
                </c:pt>
                <c:pt idx="12">
                  <c:v>78.567000000000164</c:v>
                </c:pt>
                <c:pt idx="13">
                  <c:v>78.587000000000131</c:v>
                </c:pt>
                <c:pt idx="14">
                  <c:v>78.750999999999863</c:v>
                </c:pt>
                <c:pt idx="15">
                  <c:v>79.044000000000011</c:v>
                </c:pt>
                <c:pt idx="16">
                  <c:v>79.206000000000088</c:v>
                </c:pt>
                <c:pt idx="17">
                  <c:v>79.368000000000137</c:v>
                </c:pt>
                <c:pt idx="18">
                  <c:v>79.536000000000129</c:v>
                </c:pt>
                <c:pt idx="19">
                  <c:v>79.723999999999791</c:v>
                </c:pt>
                <c:pt idx="20">
                  <c:v>79.979999999999976</c:v>
                </c:pt>
                <c:pt idx="21">
                  <c:v>80.2319999999998</c:v>
                </c:pt>
                <c:pt idx="22">
                  <c:v>80.478000000000009</c:v>
                </c:pt>
                <c:pt idx="23">
                  <c:v>80.725000000000023</c:v>
                </c:pt>
                <c:pt idx="24" formatCode="#,##0.00">
                  <c:v>80.972999999999786</c:v>
                </c:pt>
                <c:pt idx="25">
                  <c:v>81.219999999999956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103.64200000000002</c:v>
                </c:pt>
                <c:pt idx="1">
                  <c:v>106.5810000000001</c:v>
                </c:pt>
                <c:pt idx="2">
                  <c:v>96.728000000000108</c:v>
                </c:pt>
                <c:pt idx="3">
                  <c:v>96.495000000000047</c:v>
                </c:pt>
                <c:pt idx="4">
                  <c:v>92.884999999999863</c:v>
                </c:pt>
                <c:pt idx="5">
                  <c:v>102.90100000000004</c:v>
                </c:pt>
                <c:pt idx="6">
                  <c:v>104.84699999999997</c:v>
                </c:pt>
                <c:pt idx="7">
                  <c:v>105.14700000000011</c:v>
                </c:pt>
                <c:pt idx="8">
                  <c:v>100.96600000000004</c:v>
                </c:pt>
                <c:pt idx="9">
                  <c:v>108.08000000000013</c:v>
                </c:pt>
                <c:pt idx="10">
                  <c:v>107.22400000000025</c:v>
                </c:pt>
                <c:pt idx="11">
                  <c:v>108.20699999999987</c:v>
                </c:pt>
                <c:pt idx="12">
                  <c:v>108.93899999999994</c:v>
                </c:pt>
                <c:pt idx="13">
                  <c:v>109.46699999999993</c:v>
                </c:pt>
                <c:pt idx="14">
                  <c:v>110.15899999999996</c:v>
                </c:pt>
                <c:pt idx="15">
                  <c:v>110.58300000000017</c:v>
                </c:pt>
                <c:pt idx="16">
                  <c:v>110.81600000000002</c:v>
                </c:pt>
                <c:pt idx="17">
                  <c:v>110.9839999999999</c:v>
                </c:pt>
                <c:pt idx="18">
                  <c:v>111.124</c:v>
                </c:pt>
                <c:pt idx="19">
                  <c:v>111.252</c:v>
                </c:pt>
                <c:pt idx="20">
                  <c:v>111.36699999999993</c:v>
                </c:pt>
                <c:pt idx="21">
                  <c:v>111.46900000000024</c:v>
                </c:pt>
                <c:pt idx="22">
                  <c:v>111.55899999999994</c:v>
                </c:pt>
                <c:pt idx="23">
                  <c:v>111.64899999999989</c:v>
                </c:pt>
                <c:pt idx="24" formatCode="#,##0.00">
                  <c:v>111.74199999999998</c:v>
                </c:pt>
                <c:pt idx="25">
                  <c:v>111.83800000000005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22.296000000000006</c:v>
                </c:pt>
                <c:pt idx="1">
                  <c:v>22.172999999999973</c:v>
                </c:pt>
                <c:pt idx="2">
                  <c:v>24.613000000000014</c:v>
                </c:pt>
                <c:pt idx="3">
                  <c:v>19.516000000000005</c:v>
                </c:pt>
                <c:pt idx="4">
                  <c:v>25.402000000000026</c:v>
                </c:pt>
                <c:pt idx="5">
                  <c:v>21.590000000000018</c:v>
                </c:pt>
                <c:pt idx="6">
                  <c:v>22.452999999999996</c:v>
                </c:pt>
                <c:pt idx="7">
                  <c:v>25.536000000000016</c:v>
                </c:pt>
                <c:pt idx="8">
                  <c:v>22.985999999999954</c:v>
                </c:pt>
                <c:pt idx="9">
                  <c:v>25.594000000000037</c:v>
                </c:pt>
                <c:pt idx="10">
                  <c:v>22.054000000000013</c:v>
                </c:pt>
                <c:pt idx="11">
                  <c:v>22.003000000000007</c:v>
                </c:pt>
                <c:pt idx="12">
                  <c:v>22.004000000000019</c:v>
                </c:pt>
                <c:pt idx="13">
                  <c:v>22.244999999999983</c:v>
                </c:pt>
                <c:pt idx="14">
                  <c:v>22.630000000000006</c:v>
                </c:pt>
                <c:pt idx="15">
                  <c:v>22.826999999999998</c:v>
                </c:pt>
                <c:pt idx="16">
                  <c:v>22.988999999999979</c:v>
                </c:pt>
                <c:pt idx="17">
                  <c:v>23.123000000000005</c:v>
                </c:pt>
                <c:pt idx="18">
                  <c:v>23.236000000000004</c:v>
                </c:pt>
                <c:pt idx="19">
                  <c:v>23.339999999999975</c:v>
                </c:pt>
                <c:pt idx="20">
                  <c:v>23.455000000000027</c:v>
                </c:pt>
                <c:pt idx="21">
                  <c:v>23.565000000000012</c:v>
                </c:pt>
                <c:pt idx="22">
                  <c:v>23.669999999999991</c:v>
                </c:pt>
                <c:pt idx="23">
                  <c:v>23.77399999999998</c:v>
                </c:pt>
                <c:pt idx="24">
                  <c:v>23.874999999999979</c:v>
                </c:pt>
                <c:pt idx="25">
                  <c:v>23.976999999999961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52.670000000000087</c:v>
                </c:pt>
                <c:pt idx="1">
                  <c:v>51.791999999999987</c:v>
                </c:pt>
                <c:pt idx="2">
                  <c:v>52.923999999999936</c:v>
                </c:pt>
                <c:pt idx="3">
                  <c:v>47.278000000000034</c:v>
                </c:pt>
                <c:pt idx="4">
                  <c:v>49.748000000000097</c:v>
                </c:pt>
                <c:pt idx="5">
                  <c:v>50.010999999999996</c:v>
                </c:pt>
                <c:pt idx="6">
                  <c:v>52.943000000000048</c:v>
                </c:pt>
                <c:pt idx="7">
                  <c:v>53.000999999999848</c:v>
                </c:pt>
                <c:pt idx="8">
                  <c:v>51.85499999999989</c:v>
                </c:pt>
                <c:pt idx="9">
                  <c:v>52.980000000000047</c:v>
                </c:pt>
                <c:pt idx="10">
                  <c:v>52.306999999999981</c:v>
                </c:pt>
                <c:pt idx="11">
                  <c:v>52.623999999999995</c:v>
                </c:pt>
                <c:pt idx="12">
                  <c:v>52.201000000000022</c:v>
                </c:pt>
                <c:pt idx="13">
                  <c:v>51.700999999999986</c:v>
                </c:pt>
                <c:pt idx="14">
                  <c:v>51.436999999999983</c:v>
                </c:pt>
                <c:pt idx="15">
                  <c:v>50.914999999999914</c:v>
                </c:pt>
                <c:pt idx="16">
                  <c:v>50.352999999999952</c:v>
                </c:pt>
                <c:pt idx="17">
                  <c:v>49.803000000000047</c:v>
                </c:pt>
                <c:pt idx="18">
                  <c:v>49.284999999999975</c:v>
                </c:pt>
                <c:pt idx="19">
                  <c:v>48.795000000000037</c:v>
                </c:pt>
                <c:pt idx="20">
                  <c:v>48.370999999999938</c:v>
                </c:pt>
                <c:pt idx="21">
                  <c:v>47.937000000000047</c:v>
                </c:pt>
                <c:pt idx="22">
                  <c:v>47.521000000000029</c:v>
                </c:pt>
                <c:pt idx="23">
                  <c:v>47.120999999999917</c:v>
                </c:pt>
                <c:pt idx="24">
                  <c:v>46.737999999999886</c:v>
                </c:pt>
                <c:pt idx="25">
                  <c:v>46.372000000000092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68.156999999999897</c:v>
                </c:pt>
                <c:pt idx="1">
                  <c:v>61.82</c:v>
                </c:pt>
                <c:pt idx="2">
                  <c:v>59.851000000000077</c:v>
                </c:pt>
                <c:pt idx="3">
                  <c:v>66.730000000000132</c:v>
                </c:pt>
                <c:pt idx="4">
                  <c:v>64.898999999999887</c:v>
                </c:pt>
                <c:pt idx="5">
                  <c:v>62.378000000000128</c:v>
                </c:pt>
                <c:pt idx="6">
                  <c:v>76.341999999999913</c:v>
                </c:pt>
                <c:pt idx="7">
                  <c:v>80.573999999999884</c:v>
                </c:pt>
                <c:pt idx="8">
                  <c:v>67.942999999999969</c:v>
                </c:pt>
                <c:pt idx="9">
                  <c:v>72.742000000000189</c:v>
                </c:pt>
                <c:pt idx="10">
                  <c:v>74.807999999999907</c:v>
                </c:pt>
                <c:pt idx="11">
                  <c:v>74.095000000000056</c:v>
                </c:pt>
                <c:pt idx="12">
                  <c:v>75.041999999999774</c:v>
                </c:pt>
                <c:pt idx="13">
                  <c:v>77.210999999999927</c:v>
                </c:pt>
                <c:pt idx="14">
                  <c:v>78.872000000000114</c:v>
                </c:pt>
                <c:pt idx="15">
                  <c:v>79.583000000000283</c:v>
                </c:pt>
                <c:pt idx="16">
                  <c:v>80.21399999999997</c:v>
                </c:pt>
                <c:pt idx="17">
                  <c:v>80.678000000000054</c:v>
                </c:pt>
                <c:pt idx="18">
                  <c:v>81.231000000000094</c:v>
                </c:pt>
                <c:pt idx="19">
                  <c:v>81.74600000000008</c:v>
                </c:pt>
                <c:pt idx="20">
                  <c:v>82.355999999999966</c:v>
                </c:pt>
                <c:pt idx="21">
                  <c:v>82.983000000000075</c:v>
                </c:pt>
                <c:pt idx="22">
                  <c:v>83.630999999999915</c:v>
                </c:pt>
                <c:pt idx="23">
                  <c:v>84.293999999999969</c:v>
                </c:pt>
                <c:pt idx="24" formatCode="#,##0.00">
                  <c:v>84.969000000000008</c:v>
                </c:pt>
                <c:pt idx="25">
                  <c:v>85.652999999999835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205.75499999999974</c:v>
                </c:pt>
                <c:pt idx="1">
                  <c:v>217.97800000000024</c:v>
                </c:pt>
                <c:pt idx="2">
                  <c:v>221.42399999999998</c:v>
                </c:pt>
                <c:pt idx="3">
                  <c:v>218.25799999999964</c:v>
                </c:pt>
                <c:pt idx="4">
                  <c:v>224.07500000000022</c:v>
                </c:pt>
                <c:pt idx="5">
                  <c:v>226.01799999999994</c:v>
                </c:pt>
                <c:pt idx="6">
                  <c:v>237.49399999999989</c:v>
                </c:pt>
                <c:pt idx="7">
                  <c:v>228.31700000000029</c:v>
                </c:pt>
                <c:pt idx="8">
                  <c:v>231.92400000000012</c:v>
                </c:pt>
                <c:pt idx="9">
                  <c:v>242.90999999999968</c:v>
                </c:pt>
                <c:pt idx="10">
                  <c:v>237.11099999999968</c:v>
                </c:pt>
                <c:pt idx="11">
                  <c:v>236.36900000000034</c:v>
                </c:pt>
                <c:pt idx="12">
                  <c:v>237.54099999999983</c:v>
                </c:pt>
                <c:pt idx="13">
                  <c:v>239.26599999999999</c:v>
                </c:pt>
                <c:pt idx="14">
                  <c:v>241.22000000000008</c:v>
                </c:pt>
                <c:pt idx="15">
                  <c:v>242.8370000000001</c:v>
                </c:pt>
                <c:pt idx="16">
                  <c:v>244.14000000000038</c:v>
                </c:pt>
                <c:pt idx="17">
                  <c:v>245.30999999999958</c:v>
                </c:pt>
                <c:pt idx="18">
                  <c:v>246.39999999999964</c:v>
                </c:pt>
                <c:pt idx="19">
                  <c:v>247.45100000000028</c:v>
                </c:pt>
                <c:pt idx="20">
                  <c:v>248.5160000000001</c:v>
                </c:pt>
                <c:pt idx="21">
                  <c:v>249.5499999999999</c:v>
                </c:pt>
                <c:pt idx="22">
                  <c:v>250.54799999999983</c:v>
                </c:pt>
                <c:pt idx="23">
                  <c:v>251.57599999999979</c:v>
                </c:pt>
                <c:pt idx="24">
                  <c:v>252.56599999999986</c:v>
                </c:pt>
                <c:pt idx="25">
                  <c:v>253.53199999999964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194.82499999999985</c:v>
                </c:pt>
                <c:pt idx="1">
                  <c:v>209.91200000000003</c:v>
                </c:pt>
                <c:pt idx="2">
                  <c:v>222.69199999999998</c:v>
                </c:pt>
                <c:pt idx="3">
                  <c:v>220.65599999999992</c:v>
                </c:pt>
                <c:pt idx="4">
                  <c:v>239.39699999999976</c:v>
                </c:pt>
                <c:pt idx="5">
                  <c:v>248.83000000000007</c:v>
                </c:pt>
                <c:pt idx="6">
                  <c:v>252.39299999999952</c:v>
                </c:pt>
                <c:pt idx="7">
                  <c:v>246.92699999999985</c:v>
                </c:pt>
                <c:pt idx="8">
                  <c:v>230.66900000000021</c:v>
                </c:pt>
                <c:pt idx="9">
                  <c:v>253.03200000000018</c:v>
                </c:pt>
                <c:pt idx="10">
                  <c:v>242.05900000000011</c:v>
                </c:pt>
                <c:pt idx="11">
                  <c:v>244.94400000000005</c:v>
                </c:pt>
                <c:pt idx="12">
                  <c:v>246.31199999999967</c:v>
                </c:pt>
                <c:pt idx="13">
                  <c:v>248.00699999999983</c:v>
                </c:pt>
                <c:pt idx="14">
                  <c:v>249.92400000000023</c:v>
                </c:pt>
                <c:pt idx="15">
                  <c:v>251.38399999999967</c:v>
                </c:pt>
                <c:pt idx="16">
                  <c:v>252.97300000000013</c:v>
                </c:pt>
                <c:pt idx="17">
                  <c:v>254.54299999999995</c:v>
                </c:pt>
                <c:pt idx="18">
                  <c:v>256.11599999999987</c:v>
                </c:pt>
                <c:pt idx="19">
                  <c:v>257.70500000000015</c:v>
                </c:pt>
                <c:pt idx="20">
                  <c:v>259.38799999999975</c:v>
                </c:pt>
                <c:pt idx="21">
                  <c:v>261.05199999999985</c:v>
                </c:pt>
                <c:pt idx="22">
                  <c:v>262.72900000000033</c:v>
                </c:pt>
                <c:pt idx="23">
                  <c:v>264.40800000000002</c:v>
                </c:pt>
                <c:pt idx="24">
                  <c:v>266.08100000000007</c:v>
                </c:pt>
                <c:pt idx="25">
                  <c:v>267.75500000000005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228.58999999999997</c:v>
                </c:pt>
                <c:pt idx="1">
                  <c:v>228.24400000000009</c:v>
                </c:pt>
                <c:pt idx="2">
                  <c:v>211.02200000000028</c:v>
                </c:pt>
                <c:pt idx="3">
                  <c:v>215.63799999999992</c:v>
                </c:pt>
                <c:pt idx="4">
                  <c:v>214.28999999999971</c:v>
                </c:pt>
                <c:pt idx="5">
                  <c:v>222.28400000000002</c:v>
                </c:pt>
                <c:pt idx="6">
                  <c:v>228.43299999999999</c:v>
                </c:pt>
                <c:pt idx="7">
                  <c:v>225.88200000000009</c:v>
                </c:pt>
                <c:pt idx="8">
                  <c:v>221.80100000000019</c:v>
                </c:pt>
                <c:pt idx="9">
                  <c:v>227.673</c:v>
                </c:pt>
                <c:pt idx="10">
                  <c:v>224.62100000000015</c:v>
                </c:pt>
                <c:pt idx="11">
                  <c:v>225.4289999999998</c:v>
                </c:pt>
                <c:pt idx="12">
                  <c:v>226.14900000000006</c:v>
                </c:pt>
                <c:pt idx="13">
                  <c:v>226.83500000000009</c:v>
                </c:pt>
                <c:pt idx="14">
                  <c:v>227.91299999999976</c:v>
                </c:pt>
                <c:pt idx="15">
                  <c:v>228.61900000000014</c:v>
                </c:pt>
                <c:pt idx="16">
                  <c:v>228.98100000000017</c:v>
                </c:pt>
                <c:pt idx="17">
                  <c:v>229.27800000000002</c:v>
                </c:pt>
                <c:pt idx="18">
                  <c:v>229.55100000000013</c:v>
                </c:pt>
                <c:pt idx="19">
                  <c:v>229.83099999999973</c:v>
                </c:pt>
                <c:pt idx="20">
                  <c:v>230.16599999999994</c:v>
                </c:pt>
                <c:pt idx="21">
                  <c:v>230.46100000000007</c:v>
                </c:pt>
                <c:pt idx="22">
                  <c:v>230.73699999999994</c:v>
                </c:pt>
                <c:pt idx="23">
                  <c:v>231.01399999999995</c:v>
                </c:pt>
                <c:pt idx="24">
                  <c:v>231.29699999999974</c:v>
                </c:pt>
                <c:pt idx="25">
                  <c:v>231.58200000000002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26.745404645107573</c:v>
                </c:pt>
                <c:pt idx="1">
                  <c:v>26.334294691427523</c:v>
                </c:pt>
                <c:pt idx="2">
                  <c:v>25.480183656426505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29.939442505273067</c:v>
                </c:pt>
                <c:pt idx="1">
                  <c:v>28.378704745826315</c:v>
                </c:pt>
                <c:pt idx="2">
                  <c:v>29.460176416675214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27.194682780037795</c:v>
                </c:pt>
                <c:pt idx="1">
                  <c:v>27.798607203151349</c:v>
                </c:pt>
                <c:pt idx="2">
                  <c:v>27.895267865296592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7.5053753349432411</c:v>
                </c:pt>
                <c:pt idx="1">
                  <c:v>8.7703995498030309</c:v>
                </c:pt>
                <c:pt idx="2">
                  <c:v>9.4241096921345129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6.0173671146212708</c:v>
                </c:pt>
                <c:pt idx="1">
                  <c:v>6.1324094916525969</c:v>
                </c:pt>
                <c:pt idx="2">
                  <c:v>5.1021542111036791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2.5977276200170634</c:v>
                </c:pt>
                <c:pt idx="1">
                  <c:v>2.5855843181391882</c:v>
                </c:pt>
                <c:pt idx="2">
                  <c:v>2.6381081583635053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2.3370000000001312</c:v>
                </c:pt>
                <c:pt idx="1">
                  <c:v>-6.7709999999999582</c:v>
                </c:pt>
                <c:pt idx="2">
                  <c:v>11.092999999999734</c:v>
                </c:pt>
                <c:pt idx="3">
                  <c:v>12.429999999999779</c:v>
                </c:pt>
                <c:pt idx="4">
                  <c:v>2.2959999999999852</c:v>
                </c:pt>
                <c:pt idx="5">
                  <c:v>0.46399999999999508</c:v>
                </c:pt>
                <c:pt idx="7">
                  <c:v>21.848999999999705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6.9609999999998706</c:v>
                </c:pt>
                <c:pt idx="1">
                  <c:v>25.695999999999941</c:v>
                </c:pt>
                <c:pt idx="2">
                  <c:v>16.420999999999964</c:v>
                </c:pt>
                <c:pt idx="3">
                  <c:v>10.844999999999928</c:v>
                </c:pt>
                <c:pt idx="4">
                  <c:v>-5.9349999999998886</c:v>
                </c:pt>
                <c:pt idx="5">
                  <c:v>1.9229999999999485</c:v>
                </c:pt>
                <c:pt idx="7">
                  <c:v>55.91099999999976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0.42416716541802124</c:v>
                </c:pt>
                <c:pt idx="2">
                  <c:v>1.6443539358523829E-2</c:v>
                </c:pt>
                <c:pt idx="3">
                  <c:v>-1.451185811118938</c:v>
                </c:pt>
                <c:pt idx="4">
                  <c:v>-0.1344818169532469</c:v>
                </c:pt>
                <c:pt idx="6">
                  <c:v>0.41434436835714461</c:v>
                </c:pt>
                <c:pt idx="7">
                  <c:v>1.4876967138128361</c:v>
                </c:pt>
                <c:pt idx="8">
                  <c:v>0.76824300343307783</c:v>
                </c:pt>
                <c:pt idx="10">
                  <c:v>2.5051035996521032</c:v>
                </c:pt>
                <c:pt idx="11">
                  <c:v>-0.83268790063092402</c:v>
                </c:pt>
                <c:pt idx="12">
                  <c:v>-5.0981039547592921E-3</c:v>
                </c:pt>
                <c:pt idx="14">
                  <c:v>-0.89935147008483041</c:v>
                </c:pt>
                <c:pt idx="15">
                  <c:v>0.34146127727892051</c:v>
                </c:pt>
                <c:pt idx="16">
                  <c:v>0.88631664820486566</c:v>
                </c:pt>
                <c:pt idx="17">
                  <c:v>0.73347074856244809</c:v>
                </c:pt>
                <c:pt idx="19">
                  <c:v>0.49598462766629048</c:v>
                </c:pt>
                <c:pt idx="20">
                  <c:v>-0.11094978041580328</c:v>
                </c:pt>
                <c:pt idx="21">
                  <c:v>9.3388206165845311E-2</c:v>
                </c:pt>
                <c:pt idx="22">
                  <c:v>1.2959404457920431</c:v>
                </c:pt>
                <c:pt idx="23">
                  <c:v>0.26953191026657386</c:v>
                </c:pt>
                <c:pt idx="25">
                  <c:v>-1.3735531186443883</c:v>
                </c:pt>
                <c:pt idx="26">
                  <c:v>-1.1992906543964454</c:v>
                </c:pt>
                <c:pt idx="27">
                  <c:v>-1.2347464857545676</c:v>
                </c:pt>
                <c:pt idx="29">
                  <c:v>8.3390066615085523E-2</c:v>
                </c:pt>
                <c:pt idx="30">
                  <c:v>0.5699986497602838</c:v>
                </c:pt>
                <c:pt idx="31">
                  <c:v>2.0491460156483621</c:v>
                </c:pt>
                <c:pt idx="32">
                  <c:v>0.30800944151458953</c:v>
                </c:pt>
                <c:pt idx="33">
                  <c:v>-0.28765614781967042</c:v>
                </c:pt>
                <c:pt idx="34">
                  <c:v>0.3662310207939834</c:v>
                </c:pt>
                <c:pt idx="36">
                  <c:v>1.5199005238610841</c:v>
                </c:pt>
                <c:pt idx="37">
                  <c:v>0.71461033135959973</c:v>
                </c:pt>
                <c:pt idx="38">
                  <c:v>0.59906333576407178</c:v>
                </c:pt>
                <c:pt idx="39">
                  <c:v>1.1088623286960919</c:v>
                </c:pt>
                <c:pt idx="40">
                  <c:v>1.0667946209555135</c:v>
                </c:pt>
                <c:pt idx="42">
                  <c:v>2.5840851430051659</c:v>
                </c:pt>
                <c:pt idx="43">
                  <c:v>0.17910330396277985</c:v>
                </c:pt>
                <c:pt idx="44">
                  <c:v>0.96246821928804849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0.52033492707621587</c:v>
                </c:pt>
                <c:pt idx="2">
                  <c:v>-1.4761301971605079</c:v>
                </c:pt>
                <c:pt idx="3">
                  <c:v>-4.5320019651430066</c:v>
                </c:pt>
                <c:pt idx="4">
                  <c:v>-1.8504732840961879</c:v>
                </c:pt>
                <c:pt idx="6">
                  <c:v>-1.9863191999113905</c:v>
                </c:pt>
                <c:pt idx="7">
                  <c:v>-2.2580110136036002</c:v>
                </c:pt>
                <c:pt idx="8">
                  <c:v>-2.0719555076247342</c:v>
                </c:pt>
                <c:pt idx="10">
                  <c:v>1.9457680476909989</c:v>
                </c:pt>
                <c:pt idx="11">
                  <c:v>-0.67038124296424639</c:v>
                </c:pt>
                <c:pt idx="12">
                  <c:v>-0.16275463843270499</c:v>
                </c:pt>
                <c:pt idx="14">
                  <c:v>0.7986133654581673</c:v>
                </c:pt>
                <c:pt idx="15">
                  <c:v>-0.65035659839687288</c:v>
                </c:pt>
                <c:pt idx="16">
                  <c:v>-0.21471455225569036</c:v>
                </c:pt>
                <c:pt idx="17">
                  <c:v>-0.31179311961053724</c:v>
                </c:pt>
                <c:pt idx="19">
                  <c:v>-3.0059041905941886</c:v>
                </c:pt>
                <c:pt idx="20">
                  <c:v>-2.3442728269798208</c:v>
                </c:pt>
                <c:pt idx="21">
                  <c:v>-1.6938995530767276</c:v>
                </c:pt>
                <c:pt idx="22">
                  <c:v>-3.5613210955042662</c:v>
                </c:pt>
                <c:pt idx="23">
                  <c:v>-2.4195990104138976</c:v>
                </c:pt>
                <c:pt idx="25">
                  <c:v>-2.4764187262487858</c:v>
                </c:pt>
                <c:pt idx="26">
                  <c:v>-2.6990962715300881E-3</c:v>
                </c:pt>
                <c:pt idx="27">
                  <c:v>-0.54214249731288078</c:v>
                </c:pt>
                <c:pt idx="29">
                  <c:v>1.6880772863887339</c:v>
                </c:pt>
                <c:pt idx="30">
                  <c:v>-0.57768892912137826</c:v>
                </c:pt>
                <c:pt idx="31">
                  <c:v>0.43456452359156295</c:v>
                </c:pt>
                <c:pt idx="32">
                  <c:v>2.9445375503104332</c:v>
                </c:pt>
                <c:pt idx="33">
                  <c:v>4.6096436358848969</c:v>
                </c:pt>
                <c:pt idx="34">
                  <c:v>1.6950368803656746</c:v>
                </c:pt>
                <c:pt idx="36">
                  <c:v>4.0434754485795921</c:v>
                </c:pt>
                <c:pt idx="37">
                  <c:v>1.5403269753907711</c:v>
                </c:pt>
                <c:pt idx="38">
                  <c:v>3.332470433416912</c:v>
                </c:pt>
                <c:pt idx="39">
                  <c:v>2.9710334209217759</c:v>
                </c:pt>
                <c:pt idx="40">
                  <c:v>3.0419120928397936</c:v>
                </c:pt>
                <c:pt idx="42">
                  <c:v>0.78055966958117118</c:v>
                </c:pt>
                <c:pt idx="43">
                  <c:v>3.5270569783178995</c:v>
                </c:pt>
                <c:pt idx="44">
                  <c:v>2.6840674982861357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11.715104970181748</c:v>
                </c:pt>
                <c:pt idx="1">
                  <c:v>1.1465391089982973</c:v>
                </c:pt>
                <c:pt idx="2">
                  <c:v>7.2801432620542599</c:v>
                </c:pt>
                <c:pt idx="3">
                  <c:v>5.3648790049405584</c:v>
                </c:pt>
                <c:pt idx="4">
                  <c:v>3.0296732603556293</c:v>
                </c:pt>
                <c:pt idx="5">
                  <c:v>10.753449152977019</c:v>
                </c:pt>
                <c:pt idx="6">
                  <c:v>3.152863304186269</c:v>
                </c:pt>
                <c:pt idx="7">
                  <c:v>2.1164425579106698</c:v>
                </c:pt>
                <c:pt idx="8">
                  <c:v>0.2591897675381265</c:v>
                </c:pt>
                <c:pt idx="9">
                  <c:v>-0.53798352591804388</c:v>
                </c:pt>
                <c:pt idx="10">
                  <c:v>4.6369202822578259</c:v>
                </c:pt>
                <c:pt idx="11">
                  <c:v>-9.5410100730788372E-3</c:v>
                </c:pt>
                <c:pt idx="12">
                  <c:v>-2.442000236663592</c:v>
                </c:pt>
                <c:pt idx="13">
                  <c:v>-1.7346826215708262</c:v>
                </c:pt>
                <c:pt idx="14">
                  <c:v>-2.2783356098735794</c:v>
                </c:pt>
                <c:pt idx="15">
                  <c:v>-3.0204334706870561</c:v>
                </c:pt>
                <c:pt idx="16">
                  <c:v>-2.6549231940724312</c:v>
                </c:pt>
                <c:pt idx="17">
                  <c:v>-0.6561462539383669</c:v>
                </c:pt>
                <c:pt idx="18">
                  <c:v>-0.68055747977415848</c:v>
                </c:pt>
                <c:pt idx="19">
                  <c:v>4.1433405835100245E-2</c:v>
                </c:pt>
                <c:pt idx="20">
                  <c:v>-1.7759783861216007</c:v>
                </c:pt>
                <c:pt idx="21">
                  <c:v>1.2408983582759809</c:v>
                </c:pt>
                <c:pt idx="22">
                  <c:v>-1.4826939065157525</c:v>
                </c:pt>
                <c:pt idx="23">
                  <c:v>-2.8334046980566647</c:v>
                </c:pt>
                <c:pt idx="24">
                  <c:v>-2.6368520326054838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2.0028639584143093</c:v>
                </c:pt>
                <c:pt idx="1">
                  <c:v>14.018770477498695</c:v>
                </c:pt>
                <c:pt idx="2">
                  <c:v>9.6166026230438391</c:v>
                </c:pt>
                <c:pt idx="3">
                  <c:v>3.3260870790985706</c:v>
                </c:pt>
                <c:pt idx="4">
                  <c:v>4.6413087869896188</c:v>
                </c:pt>
                <c:pt idx="5">
                  <c:v>15.187001568339994</c:v>
                </c:pt>
                <c:pt idx="6">
                  <c:v>-0.66091005800607938</c:v>
                </c:pt>
                <c:pt idx="7">
                  <c:v>0.73978672033351778</c:v>
                </c:pt>
                <c:pt idx="8">
                  <c:v>4.2976526139415743</c:v>
                </c:pt>
                <c:pt idx="9">
                  <c:v>1.6289848629688137</c:v>
                </c:pt>
                <c:pt idx="10">
                  <c:v>0.72660463371345685</c:v>
                </c:pt>
                <c:pt idx="11">
                  <c:v>-11.702990828211213</c:v>
                </c:pt>
                <c:pt idx="12">
                  <c:v>-3.4250981300533638</c:v>
                </c:pt>
                <c:pt idx="13">
                  <c:v>1.8591487254220951</c:v>
                </c:pt>
                <c:pt idx="14">
                  <c:v>0.36024607508578299</c:v>
                </c:pt>
                <c:pt idx="15">
                  <c:v>-0.39608445556701</c:v>
                </c:pt>
                <c:pt idx="16">
                  <c:v>1.2406175694615769</c:v>
                </c:pt>
                <c:pt idx="17">
                  <c:v>8.5938600768238871</c:v>
                </c:pt>
                <c:pt idx="18">
                  <c:v>1.0766299912496642</c:v>
                </c:pt>
                <c:pt idx="19">
                  <c:v>-0.13466886813504764</c:v>
                </c:pt>
                <c:pt idx="20">
                  <c:v>-6.1206726552319779</c:v>
                </c:pt>
                <c:pt idx="21">
                  <c:v>6.070653431660892</c:v>
                </c:pt>
                <c:pt idx="22">
                  <c:v>3.0391733689044198</c:v>
                </c:pt>
                <c:pt idx="23">
                  <c:v>1.7181740653927235</c:v>
                </c:pt>
                <c:pt idx="24">
                  <c:v>-1.9893230076792552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12.861644079180053</c:v>
                </c:pt>
                <c:pt idx="1">
                  <c:v>26.428144680327421</c:v>
                </c:pt>
                <c:pt idx="2">
                  <c:v>9.6274323859748421</c:v>
                </c:pt>
                <c:pt idx="3">
                  <c:v>-2.4515412467366673</c:v>
                </c:pt>
                <c:pt idx="4">
                  <c:v>-9.6883748962038823</c:v>
                </c:pt>
                <c:pt idx="5">
                  <c:v>-1.2952703278774464</c:v>
                </c:pt>
                <c:pt idx="6">
                  <c:v>-0.53508002784562336</c:v>
                </c:pt>
                <c:pt idx="7">
                  <c:v>-4.3160986045724172</c:v>
                </c:pt>
                <c:pt idx="8">
                  <c:v>-8.7818560422464884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16.021634435913001</c:v>
                </c:pt>
                <c:pt idx="1">
                  <c:v>32.771000057472037</c:v>
                </c:pt>
                <c:pt idx="2">
                  <c:v>6.7321187729512815</c:v>
                </c:pt>
                <c:pt idx="3">
                  <c:v>-15.12808895826457</c:v>
                </c:pt>
                <c:pt idx="4">
                  <c:v>3.0639279144024414</c:v>
                </c:pt>
                <c:pt idx="5">
                  <c:v>9.5358211999385105</c:v>
                </c:pt>
                <c:pt idx="6">
                  <c:v>-5.0019223571084126E-2</c:v>
                </c:pt>
                <c:pt idx="7">
                  <c:v>4.7573474342971451</c:v>
                </c:pt>
                <c:pt idx="8">
                  <c:v>-1.792741633138661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51.194286586123951</c:v>
                </c:pt>
                <c:pt idx="1">
                  <c:v>56.647397101770053</c:v>
                </c:pt>
                <c:pt idx="2">
                  <c:v>58.342890138106952</c:v>
                </c:pt>
                <c:pt idx="3">
                  <c:v>59.288013896153934</c:v>
                </c:pt>
                <c:pt idx="4">
                  <c:v>58.815554584280811</c:v>
                </c:pt>
                <c:pt idx="5">
                  <c:v>61.906221069263786</c:v>
                </c:pt>
                <c:pt idx="6">
                  <c:v>69.252801701787845</c:v>
                </c:pt>
                <c:pt idx="7">
                  <c:v>69.046666840635609</c:v>
                </c:pt>
                <c:pt idx="8">
                  <c:v>67.173938173939561</c:v>
                </c:pt>
                <c:pt idx="9">
                  <c:v>72.86264646646768</c:v>
                </c:pt>
                <c:pt idx="10">
                  <c:v>73.621326039445535</c:v>
                </c:pt>
                <c:pt idx="11">
                  <c:v>65.984722251258304</c:v>
                </c:pt>
                <c:pt idx="12">
                  <c:v>66.710108594895047</c:v>
                </c:pt>
                <c:pt idx="13">
                  <c:v>67.60584818899197</c:v>
                </c:pt>
                <c:pt idx="14">
                  <c:v>68.555742133424047</c:v>
                </c:pt>
                <c:pt idx="15">
                  <c:v>69.26733758699811</c:v>
                </c:pt>
                <c:pt idx="16">
                  <c:v>69.913229068170594</c:v>
                </c:pt>
                <c:pt idx="17">
                  <c:v>70.524610787272593</c:v>
                </c:pt>
                <c:pt idx="18">
                  <c:v>71.134017399351848</c:v>
                </c:pt>
                <c:pt idx="19">
                  <c:v>71.733811243918282</c:v>
                </c:pt>
                <c:pt idx="20">
                  <c:v>72.364496433492889</c:v>
                </c:pt>
                <c:pt idx="21">
                  <c:v>72.97988922841509</c:v>
                </c:pt>
                <c:pt idx="22">
                  <c:v>73.621937432602479</c:v>
                </c:pt>
                <c:pt idx="23">
                  <c:v>74.26087009574438</c:v>
                </c:pt>
                <c:pt idx="24">
                  <c:v>74.966007525694323</c:v>
                </c:pt>
                <c:pt idx="25">
                  <c:v>75.624189997859844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21.396463900820542</c:v>
                </c:pt>
                <c:pt idx="1">
                  <c:v>24.812903237020912</c:v>
                </c:pt>
                <c:pt idx="2">
                  <c:v>25.998509054361609</c:v>
                </c:pt>
                <c:pt idx="3">
                  <c:v>26.681673306995688</c:v>
                </c:pt>
                <c:pt idx="4">
                  <c:v>29.872186972299925</c:v>
                </c:pt>
                <c:pt idx="5">
                  <c:v>28.922309832092449</c:v>
                </c:pt>
                <c:pt idx="6">
                  <c:v>27.753621946448927</c:v>
                </c:pt>
                <c:pt idx="7">
                  <c:v>29.016683330729723</c:v>
                </c:pt>
                <c:pt idx="8">
                  <c:v>28.574174865190106</c:v>
                </c:pt>
                <c:pt idx="9">
                  <c:v>30.613159991143071</c:v>
                </c:pt>
                <c:pt idx="10">
                  <c:v>30.068848941090746</c:v>
                </c:pt>
                <c:pt idx="11">
                  <c:v>35.089499354341939</c:v>
                </c:pt>
                <c:pt idx="12">
                  <c:v>35.753353733140628</c:v>
                </c:pt>
                <c:pt idx="13">
                  <c:v>36.487055544217533</c:v>
                </c:pt>
                <c:pt idx="14">
                  <c:v>37.25254746540655</c:v>
                </c:pt>
                <c:pt idx="15">
                  <c:v>37.899500555370629</c:v>
                </c:pt>
                <c:pt idx="16">
                  <c:v>38.526397213643797</c:v>
                </c:pt>
                <c:pt idx="17">
                  <c:v>39.150356051290935</c:v>
                </c:pt>
                <c:pt idx="18">
                  <c:v>39.747167317100256</c:v>
                </c:pt>
                <c:pt idx="19">
                  <c:v>40.338011451930434</c:v>
                </c:pt>
                <c:pt idx="20">
                  <c:v>40.94743906979334</c:v>
                </c:pt>
                <c:pt idx="21">
                  <c:v>41.550270141837522</c:v>
                </c:pt>
                <c:pt idx="22">
                  <c:v>42.170690146022558</c:v>
                </c:pt>
                <c:pt idx="23">
                  <c:v>42.779484258509186</c:v>
                </c:pt>
                <c:pt idx="24">
                  <c:v>43.437021584153534</c:v>
                </c:pt>
                <c:pt idx="25">
                  <c:v>44.087619418589441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42.016584396463067</c:v>
                </c:pt>
                <c:pt idx="1">
                  <c:v>41.019911332779465</c:v>
                </c:pt>
                <c:pt idx="2">
                  <c:v>42.050474600792327</c:v>
                </c:pt>
                <c:pt idx="3">
                  <c:v>41.448222143011257</c:v>
                </c:pt>
                <c:pt idx="4">
                  <c:v>44.117939849560976</c:v>
                </c:pt>
                <c:pt idx="5">
                  <c:v>46.180650341641638</c:v>
                </c:pt>
                <c:pt idx="6">
                  <c:v>50.235311096289045</c:v>
                </c:pt>
                <c:pt idx="7">
                  <c:v>47.117867564272139</c:v>
                </c:pt>
                <c:pt idx="8">
                  <c:v>48.016553479029461</c:v>
                </c:pt>
                <c:pt idx="9">
                  <c:v>51.662154958670683</c:v>
                </c:pt>
                <c:pt idx="10">
                  <c:v>53.460793603695898</c:v>
                </c:pt>
                <c:pt idx="11">
                  <c:v>54.118556755504528</c:v>
                </c:pt>
                <c:pt idx="12">
                  <c:v>54.726820942574825</c:v>
                </c:pt>
                <c:pt idx="13">
                  <c:v>55.48366873817745</c:v>
                </c:pt>
                <c:pt idx="14">
                  <c:v>56.307557638663624</c:v>
                </c:pt>
                <c:pt idx="15">
                  <c:v>56.943752273903748</c:v>
                </c:pt>
                <c:pt idx="16">
                  <c:v>57.554460987125161</c:v>
                </c:pt>
                <c:pt idx="17">
                  <c:v>58.145927777556729</c:v>
                </c:pt>
                <c:pt idx="18">
                  <c:v>58.745770014453676</c:v>
                </c:pt>
                <c:pt idx="19">
                  <c:v>59.324996997512386</c:v>
                </c:pt>
                <c:pt idx="20">
                  <c:v>59.938432589756765</c:v>
                </c:pt>
                <c:pt idx="21">
                  <c:v>60.549681252977685</c:v>
                </c:pt>
                <c:pt idx="22">
                  <c:v>61.179189511003564</c:v>
                </c:pt>
                <c:pt idx="23">
                  <c:v>61.802522482170154</c:v>
                </c:pt>
                <c:pt idx="24">
                  <c:v>62.450291117581713</c:v>
                </c:pt>
                <c:pt idx="25">
                  <c:v>63.077396226739737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28.454190377727883</c:v>
                </c:pt>
                <c:pt idx="1">
                  <c:v>30.727690024567003</c:v>
                </c:pt>
                <c:pt idx="2">
                  <c:v>29.743451831447153</c:v>
                </c:pt>
                <c:pt idx="3">
                  <c:v>29.646016071584043</c:v>
                </c:pt>
                <c:pt idx="4">
                  <c:v>28.692915111102046</c:v>
                </c:pt>
                <c:pt idx="5">
                  <c:v>30.121972136787999</c:v>
                </c:pt>
                <c:pt idx="6">
                  <c:v>32.355530613733286</c:v>
                </c:pt>
                <c:pt idx="7">
                  <c:v>33.196938410962588</c:v>
                </c:pt>
                <c:pt idx="8">
                  <c:v>31.735497110949694</c:v>
                </c:pt>
                <c:pt idx="9">
                  <c:v>35.738931588157776</c:v>
                </c:pt>
                <c:pt idx="10">
                  <c:v>35.486851141728557</c:v>
                </c:pt>
                <c:pt idx="11">
                  <c:v>36.407939778064311</c:v>
                </c:pt>
                <c:pt idx="12">
                  <c:v>36.525445179926855</c:v>
                </c:pt>
                <c:pt idx="13">
                  <c:v>36.765119268672684</c:v>
                </c:pt>
                <c:pt idx="14">
                  <c:v>37.017258772826708</c:v>
                </c:pt>
                <c:pt idx="15">
                  <c:v>37.207553232226857</c:v>
                </c:pt>
                <c:pt idx="16">
                  <c:v>37.379096332544073</c:v>
                </c:pt>
                <c:pt idx="17">
                  <c:v>37.529342621547094</c:v>
                </c:pt>
                <c:pt idx="18">
                  <c:v>37.66637608249669</c:v>
                </c:pt>
                <c:pt idx="19">
                  <c:v>37.818539251370552</c:v>
                </c:pt>
                <c:pt idx="20">
                  <c:v>37.992826565917944</c:v>
                </c:pt>
                <c:pt idx="21">
                  <c:v>38.162733422879903</c:v>
                </c:pt>
                <c:pt idx="22">
                  <c:v>38.333432550786235</c:v>
                </c:pt>
                <c:pt idx="23">
                  <c:v>38.509717380352718</c:v>
                </c:pt>
                <c:pt idx="24">
                  <c:v>38.67741433056878</c:v>
                </c:pt>
                <c:pt idx="25">
                  <c:v>38.812938220827128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38.734441830855587</c:v>
                </c:pt>
                <c:pt idx="1">
                  <c:v>38.433010153331793</c:v>
                </c:pt>
                <c:pt idx="2">
                  <c:v>36.468671803441431</c:v>
                </c:pt>
                <c:pt idx="3">
                  <c:v>38.353495049195189</c:v>
                </c:pt>
                <c:pt idx="4">
                  <c:v>38.666202373690773</c:v>
                </c:pt>
                <c:pt idx="5">
                  <c:v>38.144706922161525</c:v>
                </c:pt>
                <c:pt idx="6">
                  <c:v>41.137962516476613</c:v>
                </c:pt>
                <c:pt idx="7">
                  <c:v>39.357811771792683</c:v>
                </c:pt>
                <c:pt idx="8">
                  <c:v>39.671239226668831</c:v>
                </c:pt>
                <c:pt idx="9">
                  <c:v>41.294697734427622</c:v>
                </c:pt>
                <c:pt idx="10">
                  <c:v>41.174380182517154</c:v>
                </c:pt>
                <c:pt idx="11">
                  <c:v>41.131252009831265</c:v>
                </c:pt>
                <c:pt idx="12">
                  <c:v>41.229786554918761</c:v>
                </c:pt>
                <c:pt idx="13">
                  <c:v>41.579804271965401</c:v>
                </c:pt>
                <c:pt idx="14">
                  <c:v>42.010240062367188</c:v>
                </c:pt>
                <c:pt idx="15">
                  <c:v>42.385553413028703</c:v>
                </c:pt>
                <c:pt idx="16">
                  <c:v>42.746853959332974</c:v>
                </c:pt>
                <c:pt idx="17">
                  <c:v>43.093858734317337</c:v>
                </c:pt>
                <c:pt idx="18">
                  <c:v>43.429974080310899</c:v>
                </c:pt>
                <c:pt idx="19">
                  <c:v>43.764698805656074</c:v>
                </c:pt>
                <c:pt idx="20">
                  <c:v>44.126388472502541</c:v>
                </c:pt>
                <c:pt idx="21">
                  <c:v>44.453887209490972</c:v>
                </c:pt>
                <c:pt idx="22">
                  <c:v>44.789153463280293</c:v>
                </c:pt>
                <c:pt idx="23">
                  <c:v>45.130258087840609</c:v>
                </c:pt>
                <c:pt idx="24">
                  <c:v>45.483453903859647</c:v>
                </c:pt>
                <c:pt idx="25">
                  <c:v>45.815688969506773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49.69457253049071</c:v>
                </c:pt>
                <c:pt idx="1">
                  <c:v>47.136751875955767</c:v>
                </c:pt>
                <c:pt idx="2">
                  <c:v>47.439484658506863</c:v>
                </c:pt>
                <c:pt idx="3">
                  <c:v>48.254734497240996</c:v>
                </c:pt>
                <c:pt idx="4">
                  <c:v>49.853548537669809</c:v>
                </c:pt>
                <c:pt idx="5">
                  <c:v>49.058145612073979</c:v>
                </c:pt>
                <c:pt idx="6">
                  <c:v>53.740035042774295</c:v>
                </c:pt>
                <c:pt idx="7">
                  <c:v>51.348740166499724</c:v>
                </c:pt>
                <c:pt idx="8">
                  <c:v>51.359626800557265</c:v>
                </c:pt>
                <c:pt idx="9">
                  <c:v>56.614688651338021</c:v>
                </c:pt>
                <c:pt idx="10">
                  <c:v>59.811594765050998</c:v>
                </c:pt>
                <c:pt idx="11">
                  <c:v>63.284483827787362</c:v>
                </c:pt>
                <c:pt idx="12">
                  <c:v>64.071080854255584</c:v>
                </c:pt>
                <c:pt idx="13">
                  <c:v>65.046813054970386</c:v>
                </c:pt>
                <c:pt idx="14">
                  <c:v>66.100422325084068</c:v>
                </c:pt>
                <c:pt idx="15">
                  <c:v>66.975186986697722</c:v>
                </c:pt>
                <c:pt idx="16">
                  <c:v>67.799209905572795</c:v>
                </c:pt>
                <c:pt idx="17">
                  <c:v>68.59238906142906</c:v>
                </c:pt>
                <c:pt idx="18">
                  <c:v>69.386353013187787</c:v>
                </c:pt>
                <c:pt idx="19">
                  <c:v>70.165777637465808</c:v>
                </c:pt>
                <c:pt idx="20">
                  <c:v>70.962774648129965</c:v>
                </c:pt>
                <c:pt idx="21">
                  <c:v>71.731561090365886</c:v>
                </c:pt>
                <c:pt idx="22">
                  <c:v>72.494126332442406</c:v>
                </c:pt>
                <c:pt idx="23">
                  <c:v>73.298683816125191</c:v>
                </c:pt>
                <c:pt idx="24">
                  <c:v>74.160686235033367</c:v>
                </c:pt>
                <c:pt idx="25">
                  <c:v>74.998596333390992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13.014174454529631</c:v>
                </c:pt>
                <c:pt idx="1">
                  <c:v>12.739295957517799</c:v>
                </c:pt>
                <c:pt idx="2">
                  <c:v>13.163009276360627</c:v>
                </c:pt>
                <c:pt idx="3">
                  <c:v>13.053535294930086</c:v>
                </c:pt>
                <c:pt idx="4">
                  <c:v>12.482419172885187</c:v>
                </c:pt>
                <c:pt idx="5">
                  <c:v>12.475062134687871</c:v>
                </c:pt>
                <c:pt idx="6">
                  <c:v>13.664309079893863</c:v>
                </c:pt>
                <c:pt idx="7">
                  <c:v>14.458554019952983</c:v>
                </c:pt>
                <c:pt idx="8">
                  <c:v>14.270821785691895</c:v>
                </c:pt>
                <c:pt idx="9">
                  <c:v>14.444257596138552</c:v>
                </c:pt>
                <c:pt idx="10">
                  <c:v>15.62792543887414</c:v>
                </c:pt>
                <c:pt idx="11">
                  <c:v>13.391159335529597</c:v>
                </c:pt>
                <c:pt idx="12">
                  <c:v>13.493465046534169</c:v>
                </c:pt>
                <c:pt idx="13">
                  <c:v>13.63152956184218</c:v>
                </c:pt>
                <c:pt idx="14">
                  <c:v>13.785328001484805</c:v>
                </c:pt>
                <c:pt idx="15">
                  <c:v>13.89155665326679</c:v>
                </c:pt>
                <c:pt idx="16">
                  <c:v>13.997440506524397</c:v>
                </c:pt>
                <c:pt idx="17">
                  <c:v>14.094895005905308</c:v>
                </c:pt>
                <c:pt idx="18">
                  <c:v>14.195379646714962</c:v>
                </c:pt>
                <c:pt idx="19">
                  <c:v>14.306359946087802</c:v>
                </c:pt>
                <c:pt idx="20">
                  <c:v>14.416949820279239</c:v>
                </c:pt>
                <c:pt idx="21">
                  <c:v>14.527640695705689</c:v>
                </c:pt>
                <c:pt idx="22">
                  <c:v>14.641476372859156</c:v>
                </c:pt>
                <c:pt idx="23">
                  <c:v>14.749991083533574</c:v>
                </c:pt>
                <c:pt idx="24">
                  <c:v>14.86228200889232</c:v>
                </c:pt>
                <c:pt idx="25">
                  <c:v>14.967015380868061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11.333926163415308</c:v>
                </c:pt>
                <c:pt idx="1">
                  <c:v>14.314155573606829</c:v>
                </c:pt>
                <c:pt idx="2">
                  <c:v>13.245140733157056</c:v>
                </c:pt>
                <c:pt idx="3">
                  <c:v>12.708969588748356</c:v>
                </c:pt>
                <c:pt idx="4">
                  <c:v>12.288485501264427</c:v>
                </c:pt>
                <c:pt idx="5">
                  <c:v>13.553363519387618</c:v>
                </c:pt>
                <c:pt idx="6">
                  <c:v>13.977278830646506</c:v>
                </c:pt>
                <c:pt idx="7">
                  <c:v>13.869302906388734</c:v>
                </c:pt>
                <c:pt idx="8">
                  <c:v>14.334554292781634</c:v>
                </c:pt>
                <c:pt idx="9">
                  <c:v>15.348886802680827</c:v>
                </c:pt>
                <c:pt idx="10">
                  <c:v>15.669806077298288</c:v>
                </c:pt>
                <c:pt idx="11">
                  <c:v>15.126492325020292</c:v>
                </c:pt>
                <c:pt idx="12">
                  <c:v>15.185634622589781</c:v>
                </c:pt>
                <c:pt idx="13">
                  <c:v>15.293814486364637</c:v>
                </c:pt>
                <c:pt idx="14">
                  <c:v>15.413324193812748</c:v>
                </c:pt>
                <c:pt idx="15">
                  <c:v>15.507679058534711</c:v>
                </c:pt>
                <c:pt idx="16">
                  <c:v>15.597728571794914</c:v>
                </c:pt>
                <c:pt idx="17">
                  <c:v>15.681168043711873</c:v>
                </c:pt>
                <c:pt idx="18">
                  <c:v>15.764368823333221</c:v>
                </c:pt>
                <c:pt idx="19">
                  <c:v>15.850386404677005</c:v>
                </c:pt>
                <c:pt idx="20">
                  <c:v>15.948588889399987</c:v>
                </c:pt>
                <c:pt idx="21">
                  <c:v>16.027646669979955</c:v>
                </c:pt>
                <c:pt idx="22">
                  <c:v>16.124209174011195</c:v>
                </c:pt>
                <c:pt idx="23">
                  <c:v>16.218790445301074</c:v>
                </c:pt>
                <c:pt idx="24">
                  <c:v>16.315712162898816</c:v>
                </c:pt>
                <c:pt idx="25">
                  <c:v>16.409592797631806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11.38921770492167</c:v>
                </c:pt>
                <c:pt idx="1">
                  <c:v>12.799677422052726</c:v>
                </c:pt>
                <c:pt idx="2">
                  <c:v>12.484587197179673</c:v>
                </c:pt>
                <c:pt idx="3">
                  <c:v>11.749009946186222</c:v>
                </c:pt>
                <c:pt idx="4">
                  <c:v>11.585125692831824</c:v>
                </c:pt>
                <c:pt idx="5">
                  <c:v>11.825486350138899</c:v>
                </c:pt>
                <c:pt idx="6">
                  <c:v>12.635722533551952</c:v>
                </c:pt>
                <c:pt idx="7">
                  <c:v>11.905922751381377</c:v>
                </c:pt>
                <c:pt idx="8">
                  <c:v>11.471075224319399</c:v>
                </c:pt>
                <c:pt idx="9">
                  <c:v>11.425728538428841</c:v>
                </c:pt>
                <c:pt idx="10">
                  <c:v>12.084676117677025</c:v>
                </c:pt>
                <c:pt idx="11">
                  <c:v>13.46236470308223</c:v>
                </c:pt>
                <c:pt idx="12">
                  <c:v>13.731554758884792</c:v>
                </c:pt>
                <c:pt idx="13">
                  <c:v>13.964060086566651</c:v>
                </c:pt>
                <c:pt idx="14">
                  <c:v>14.213639618588324</c:v>
                </c:pt>
                <c:pt idx="15">
                  <c:v>14.412588371548635</c:v>
                </c:pt>
                <c:pt idx="16">
                  <c:v>14.600296905683642</c:v>
                </c:pt>
                <c:pt idx="17">
                  <c:v>14.774636199609178</c:v>
                </c:pt>
                <c:pt idx="18">
                  <c:v>14.95591603588073</c:v>
                </c:pt>
                <c:pt idx="19">
                  <c:v>15.160506396071391</c:v>
                </c:pt>
                <c:pt idx="20">
                  <c:v>15.38002511777943</c:v>
                </c:pt>
                <c:pt idx="21">
                  <c:v>15.594597249369665</c:v>
                </c:pt>
                <c:pt idx="22">
                  <c:v>15.800075863649882</c:v>
                </c:pt>
                <c:pt idx="23">
                  <c:v>16.001225240622365</c:v>
                </c:pt>
                <c:pt idx="24">
                  <c:v>16.190122325817981</c:v>
                </c:pt>
                <c:pt idx="25">
                  <c:v>16.3823287316186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11.895643856359984</c:v>
                </c:pt>
                <c:pt idx="1">
                  <c:v>14.434845466953666</c:v>
                </c:pt>
                <c:pt idx="2">
                  <c:v>15.659694608418793</c:v>
                </c:pt>
                <c:pt idx="3">
                  <c:v>14.558494853962623</c:v>
                </c:pt>
                <c:pt idx="4">
                  <c:v>16.82249559992562</c:v>
                </c:pt>
                <c:pt idx="5">
                  <c:v>18.841810956509402</c:v>
                </c:pt>
                <c:pt idx="6">
                  <c:v>17.309451853011655</c:v>
                </c:pt>
                <c:pt idx="7">
                  <c:v>19.71819959270108</c:v>
                </c:pt>
                <c:pt idx="8">
                  <c:v>17.779938861373822</c:v>
                </c:pt>
                <c:pt idx="9">
                  <c:v>17.707729219127675</c:v>
                </c:pt>
                <c:pt idx="10">
                  <c:v>18.303827430591358</c:v>
                </c:pt>
                <c:pt idx="11">
                  <c:v>17.212291690875805</c:v>
                </c:pt>
                <c:pt idx="12">
                  <c:v>17.412467058914682</c:v>
                </c:pt>
                <c:pt idx="13">
                  <c:v>17.637444809415381</c:v>
                </c:pt>
                <c:pt idx="14">
                  <c:v>17.890360590669712</c:v>
                </c:pt>
                <c:pt idx="15">
                  <c:v>18.087304053230163</c:v>
                </c:pt>
                <c:pt idx="16">
                  <c:v>18.270533334849578</c:v>
                </c:pt>
                <c:pt idx="17">
                  <c:v>18.444780360653915</c:v>
                </c:pt>
                <c:pt idx="18">
                  <c:v>18.626771767836864</c:v>
                </c:pt>
                <c:pt idx="19">
                  <c:v>18.800813647087182</c:v>
                </c:pt>
                <c:pt idx="20">
                  <c:v>18.97484564178108</c:v>
                </c:pt>
                <c:pt idx="21">
                  <c:v>19.142185971535767</c:v>
                </c:pt>
                <c:pt idx="22">
                  <c:v>19.335663378141756</c:v>
                </c:pt>
                <c:pt idx="23">
                  <c:v>19.523413194976456</c:v>
                </c:pt>
                <c:pt idx="24">
                  <c:v>19.743792933987734</c:v>
                </c:pt>
                <c:pt idx="25">
                  <c:v>19.932812293560172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51.138413384413845</c:v>
                </c:pt>
                <c:pt idx="1">
                  <c:v>48.068887189479689</c:v>
                </c:pt>
                <c:pt idx="2">
                  <c:v>49.702764584293114</c:v>
                </c:pt>
                <c:pt idx="3">
                  <c:v>49.569059551290472</c:v>
                </c:pt>
                <c:pt idx="4">
                  <c:v>53.230600177391189</c:v>
                </c:pt>
                <c:pt idx="5">
                  <c:v>53.113575129806932</c:v>
                </c:pt>
                <c:pt idx="6">
                  <c:v>56.170160684432609</c:v>
                </c:pt>
                <c:pt idx="7">
                  <c:v>54.865537231104973</c:v>
                </c:pt>
                <c:pt idx="8">
                  <c:v>53.086660724014109</c:v>
                </c:pt>
                <c:pt idx="9">
                  <c:v>56.471001968112418</c:v>
                </c:pt>
                <c:pt idx="10">
                  <c:v>57.750495412064758</c:v>
                </c:pt>
                <c:pt idx="11">
                  <c:v>54.426214240005493</c:v>
                </c:pt>
                <c:pt idx="12">
                  <c:v>54.767253457643825</c:v>
                </c:pt>
                <c:pt idx="13">
                  <c:v>55.210466576396833</c:v>
                </c:pt>
                <c:pt idx="14">
                  <c:v>55.731706354147363</c:v>
                </c:pt>
                <c:pt idx="15">
                  <c:v>56.072953889635059</c:v>
                </c:pt>
                <c:pt idx="16">
                  <c:v>56.354519147094337</c:v>
                </c:pt>
                <c:pt idx="17">
                  <c:v>56.591140063510259</c:v>
                </c:pt>
                <c:pt idx="18">
                  <c:v>56.820641877666539</c:v>
                </c:pt>
                <c:pt idx="19">
                  <c:v>57.055203436155587</c:v>
                </c:pt>
                <c:pt idx="20">
                  <c:v>57.309384059594365</c:v>
                </c:pt>
                <c:pt idx="21">
                  <c:v>57.544644214270896</c:v>
                </c:pt>
                <c:pt idx="22">
                  <c:v>57.763374959149708</c:v>
                </c:pt>
                <c:pt idx="23">
                  <c:v>58.007327185037042</c:v>
                </c:pt>
                <c:pt idx="24">
                  <c:v>58.253374353696202</c:v>
                </c:pt>
                <c:pt idx="25">
                  <c:v>58.477100045778215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68.923436957934584</c:v>
                </c:pt>
                <c:pt idx="1">
                  <c:v>69.125448222884486</c:v>
                </c:pt>
                <c:pt idx="2">
                  <c:v>69.121224547991275</c:v>
                </c:pt>
                <c:pt idx="3">
                  <c:v>66.314989059662466</c:v>
                </c:pt>
                <c:pt idx="4">
                  <c:v>69.331928942762744</c:v>
                </c:pt>
                <c:pt idx="5">
                  <c:v>70.701628761611758</c:v>
                </c:pt>
                <c:pt idx="6">
                  <c:v>70.792604993895324</c:v>
                </c:pt>
                <c:pt idx="7">
                  <c:v>71.04337431297256</c:v>
                </c:pt>
                <c:pt idx="8">
                  <c:v>67.649126821785416</c:v>
                </c:pt>
                <c:pt idx="9">
                  <c:v>68.995486730492729</c:v>
                </c:pt>
                <c:pt idx="10">
                  <c:v>70.692087751538679</c:v>
                </c:pt>
                <c:pt idx="11">
                  <c:v>65.519079683366158</c:v>
                </c:pt>
                <c:pt idx="12">
                  <c:v>65.158419289911137</c:v>
                </c:pt>
                <c:pt idx="13">
                  <c:v>64.891181050271186</c:v>
                </c:pt>
                <c:pt idx="14">
                  <c:v>64.694240948972464</c:v>
                </c:pt>
                <c:pt idx="15">
                  <c:v>64.288607696984073</c:v>
                </c:pt>
                <c:pt idx="16">
                  <c:v>63.835266779162339</c:v>
                </c:pt>
                <c:pt idx="17">
                  <c:v>63.309511880244806</c:v>
                </c:pt>
                <c:pt idx="18">
                  <c:v>62.772849256367579</c:v>
                </c:pt>
                <c:pt idx="19">
                  <c:v>62.254225954674567</c:v>
                </c:pt>
                <c:pt idx="20">
                  <c:v>61.76622356715464</c:v>
                </c:pt>
                <c:pt idx="21">
                  <c:v>61.232411874836373</c:v>
                </c:pt>
                <c:pt idx="22">
                  <c:v>60.658296590049723</c:v>
                </c:pt>
                <c:pt idx="23">
                  <c:v>60.065507867762513</c:v>
                </c:pt>
                <c:pt idx="24">
                  <c:v>59.509079153540412</c:v>
                </c:pt>
                <c:pt idx="25">
                  <c:v>58.989096923327466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25.231285974912076</c:v>
                </c:pt>
                <c:pt idx="1">
                  <c:v>23.140328826918999</c:v>
                </c:pt>
                <c:pt idx="2">
                  <c:v>21.860016859068882</c:v>
                </c:pt>
                <c:pt idx="3">
                  <c:v>21.777561930906732</c:v>
                </c:pt>
                <c:pt idx="4">
                  <c:v>21.844372820267285</c:v>
                </c:pt>
                <c:pt idx="5">
                  <c:v>20.723317770503602</c:v>
                </c:pt>
                <c:pt idx="6">
                  <c:v>19.994188163244655</c:v>
                </c:pt>
                <c:pt idx="7">
                  <c:v>20.402242217578102</c:v>
                </c:pt>
                <c:pt idx="8">
                  <c:v>20.161780338514241</c:v>
                </c:pt>
                <c:pt idx="9">
                  <c:v>18.731568827432454</c:v>
                </c:pt>
                <c:pt idx="10">
                  <c:v>18.28131753384001</c:v>
                </c:pt>
                <c:pt idx="11">
                  <c:v>20.275617221876082</c:v>
                </c:pt>
                <c:pt idx="12">
                  <c:v>19.875049884969776</c:v>
                </c:pt>
                <c:pt idx="13">
                  <c:v>19.494435088778058</c:v>
                </c:pt>
                <c:pt idx="14">
                  <c:v>19.114167117545886</c:v>
                </c:pt>
                <c:pt idx="15">
                  <c:v>18.715283413141989</c:v>
                </c:pt>
                <c:pt idx="16">
                  <c:v>18.300864844865256</c:v>
                </c:pt>
                <c:pt idx="17">
                  <c:v>17.910082158306391</c:v>
                </c:pt>
                <c:pt idx="18">
                  <c:v>17.544695434054287</c:v>
                </c:pt>
                <c:pt idx="19">
                  <c:v>17.125546261232707</c:v>
                </c:pt>
                <c:pt idx="20">
                  <c:v>16.750974220359083</c:v>
                </c:pt>
                <c:pt idx="21">
                  <c:v>16.493113465522967</c:v>
                </c:pt>
                <c:pt idx="22">
                  <c:v>16.210590874109805</c:v>
                </c:pt>
                <c:pt idx="23">
                  <c:v>15.882883930085557</c:v>
                </c:pt>
                <c:pt idx="24">
                  <c:v>15.237652951467872</c:v>
                </c:pt>
                <c:pt idx="25">
                  <c:v>14.856219403786646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7.7775232653482824</c:v>
                </c:pt>
                <c:pt idx="1">
                  <c:v>8.8181607190098745</c:v>
                </c:pt>
                <c:pt idx="2">
                  <c:v>10.396750627420833</c:v>
                </c:pt>
                <c:pt idx="3">
                  <c:v>8.4516982924707698</c:v>
                </c:pt>
                <c:pt idx="4">
                  <c:v>12.652130634081608</c:v>
                </c:pt>
                <c:pt idx="5">
                  <c:v>10.460813386382174</c:v>
                </c:pt>
                <c:pt idx="6">
                  <c:v>10.818695462956219</c:v>
                </c:pt>
                <c:pt idx="7">
                  <c:v>10.72243934722251</c:v>
                </c:pt>
                <c:pt idx="8">
                  <c:v>9.5442242136172819</c:v>
                </c:pt>
                <c:pt idx="9">
                  <c:v>12.198348221815959</c:v>
                </c:pt>
                <c:pt idx="10">
                  <c:v>8.726130764811348</c:v>
                </c:pt>
                <c:pt idx="11">
                  <c:v>8.6054186081881436</c:v>
                </c:pt>
                <c:pt idx="12">
                  <c:v>8.745793980318874</c:v>
                </c:pt>
                <c:pt idx="13">
                  <c:v>8.9236115587838931</c:v>
                </c:pt>
                <c:pt idx="14">
                  <c:v>9.0953943351976605</c:v>
                </c:pt>
                <c:pt idx="15">
                  <c:v>9.2305316449535582</c:v>
                </c:pt>
                <c:pt idx="16">
                  <c:v>9.358154402526381</c:v>
                </c:pt>
                <c:pt idx="17">
                  <c:v>9.4807194530686889</c:v>
                </c:pt>
                <c:pt idx="18">
                  <c:v>9.5942705153623891</c:v>
                </c:pt>
                <c:pt idx="19">
                  <c:v>9.7109028897459364</c:v>
                </c:pt>
                <c:pt idx="20">
                  <c:v>9.8510899442246931</c:v>
                </c:pt>
                <c:pt idx="21">
                  <c:v>9.9909502566968591</c:v>
                </c:pt>
                <c:pt idx="22">
                  <c:v>10.130079493334394</c:v>
                </c:pt>
                <c:pt idx="23">
                  <c:v>10.276232063944567</c:v>
                </c:pt>
                <c:pt idx="24">
                  <c:v>10.425190169739226</c:v>
                </c:pt>
                <c:pt idx="25">
                  <c:v>10.585279490233443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26.892900763978236</c:v>
                </c:pt>
                <c:pt idx="1">
                  <c:v>27.367380254246164</c:v>
                </c:pt>
                <c:pt idx="2">
                  <c:v>25.930938523141105</c:v>
                </c:pt>
                <c:pt idx="3">
                  <c:v>27.146927634071403</c:v>
                </c:pt>
                <c:pt idx="4">
                  <c:v>28.231839579148239</c:v>
                </c:pt>
                <c:pt idx="5">
                  <c:v>27.827382279357732</c:v>
                </c:pt>
                <c:pt idx="6">
                  <c:v>29.794551413499715</c:v>
                </c:pt>
                <c:pt idx="7">
                  <c:v>29.091401395465926</c:v>
                </c:pt>
                <c:pt idx="8">
                  <c:v>26.989364608140416</c:v>
                </c:pt>
                <c:pt idx="9">
                  <c:v>29.105708932625234</c:v>
                </c:pt>
                <c:pt idx="10">
                  <c:v>25.549046669484152</c:v>
                </c:pt>
                <c:pt idx="11">
                  <c:v>26.038307995841851</c:v>
                </c:pt>
                <c:pt idx="12">
                  <c:v>26.066810813675261</c:v>
                </c:pt>
                <c:pt idx="13">
                  <c:v>26.187492324628153</c:v>
                </c:pt>
                <c:pt idx="14">
                  <c:v>26.302593092169953</c:v>
                </c:pt>
                <c:pt idx="15">
                  <c:v>26.282703111569404</c:v>
                </c:pt>
                <c:pt idx="16">
                  <c:v>26.241095546819025</c:v>
                </c:pt>
                <c:pt idx="17">
                  <c:v>26.188415445714018</c:v>
                </c:pt>
                <c:pt idx="18">
                  <c:v>26.148411138690403</c:v>
                </c:pt>
                <c:pt idx="19">
                  <c:v>26.109281480549839</c:v>
                </c:pt>
                <c:pt idx="20">
                  <c:v>26.067037817755541</c:v>
                </c:pt>
                <c:pt idx="21">
                  <c:v>26.021604414721562</c:v>
                </c:pt>
                <c:pt idx="22">
                  <c:v>25.98335260015045</c:v>
                </c:pt>
                <c:pt idx="23">
                  <c:v>25.954405899102582</c:v>
                </c:pt>
                <c:pt idx="24">
                  <c:v>25.94377701200602</c:v>
                </c:pt>
                <c:pt idx="25">
                  <c:v>25.909292744569935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30.483033443860077</c:v>
                </c:pt>
                <c:pt idx="1">
                  <c:v>27.966294585787416</c:v>
                </c:pt>
                <c:pt idx="2">
                  <c:v>25.664641533456933</c:v>
                </c:pt>
                <c:pt idx="3">
                  <c:v>27.914855752821072</c:v>
                </c:pt>
                <c:pt idx="4">
                  <c:v>27.076283329404237</c:v>
                </c:pt>
                <c:pt idx="5">
                  <c:v>27.005443884231838</c:v>
                </c:pt>
                <c:pt idx="6">
                  <c:v>30.749042130660239</c:v>
                </c:pt>
                <c:pt idx="7">
                  <c:v>31.089148018485886</c:v>
                </c:pt>
                <c:pt idx="8">
                  <c:v>23.999515138876234</c:v>
                </c:pt>
                <c:pt idx="9">
                  <c:v>26.707795216915052</c:v>
                </c:pt>
                <c:pt idx="10">
                  <c:v>23.985010413544781</c:v>
                </c:pt>
                <c:pt idx="11">
                  <c:v>25.710387080556217</c:v>
                </c:pt>
                <c:pt idx="12">
                  <c:v>25.576467870674204</c:v>
                </c:pt>
                <c:pt idx="13">
                  <c:v>25.655953620243487</c:v>
                </c:pt>
                <c:pt idx="14">
                  <c:v>25.684407369034272</c:v>
                </c:pt>
                <c:pt idx="15">
                  <c:v>25.526683255828505</c:v>
                </c:pt>
                <c:pt idx="16">
                  <c:v>25.343488115993381</c:v>
                </c:pt>
                <c:pt idx="17">
                  <c:v>25.145758082719343</c:v>
                </c:pt>
                <c:pt idx="18">
                  <c:v>24.953028334423731</c:v>
                </c:pt>
                <c:pt idx="19">
                  <c:v>24.756316319058268</c:v>
                </c:pt>
                <c:pt idx="20">
                  <c:v>24.572727768834952</c:v>
                </c:pt>
                <c:pt idx="21">
                  <c:v>24.382156700972036</c:v>
                </c:pt>
                <c:pt idx="22">
                  <c:v>24.181091588942024</c:v>
                </c:pt>
                <c:pt idx="23">
                  <c:v>23.975202258941675</c:v>
                </c:pt>
                <c:pt idx="24">
                  <c:v>23.7917265090102</c:v>
                </c:pt>
                <c:pt idx="25">
                  <c:v>23.588925957977771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14.855803024044738</c:v>
                </c:pt>
                <c:pt idx="1">
                  <c:v>16.40213257381215</c:v>
                </c:pt>
                <c:pt idx="2">
                  <c:v>17.025368452640514</c:v>
                </c:pt>
                <c:pt idx="3">
                  <c:v>16.932790834868058</c:v>
                </c:pt>
                <c:pt idx="4">
                  <c:v>17.911919370437932</c:v>
                </c:pt>
                <c:pt idx="5">
                  <c:v>18.759090250823053</c:v>
                </c:pt>
                <c:pt idx="6">
                  <c:v>18.633667345731322</c:v>
                </c:pt>
                <c:pt idx="7">
                  <c:v>18.505450103161877</c:v>
                </c:pt>
                <c:pt idx="8">
                  <c:v>17.523990141605491</c:v>
                </c:pt>
                <c:pt idx="9">
                  <c:v>17.478509554361377</c:v>
                </c:pt>
                <c:pt idx="10">
                  <c:v>16.104167056750622</c:v>
                </c:pt>
                <c:pt idx="11">
                  <c:v>16.001417887222026</c:v>
                </c:pt>
                <c:pt idx="12">
                  <c:v>16.162431968259583</c:v>
                </c:pt>
                <c:pt idx="13">
                  <c:v>16.332445999482267</c:v>
                </c:pt>
                <c:pt idx="14">
                  <c:v>16.517040927896353</c:v>
                </c:pt>
                <c:pt idx="15">
                  <c:v>16.650552423902973</c:v>
                </c:pt>
                <c:pt idx="16">
                  <c:v>16.737476799398983</c:v>
                </c:pt>
                <c:pt idx="17">
                  <c:v>16.780949536842805</c:v>
                </c:pt>
                <c:pt idx="18">
                  <c:v>16.860512824399336</c:v>
                </c:pt>
                <c:pt idx="19">
                  <c:v>16.939148180285205</c:v>
                </c:pt>
                <c:pt idx="20">
                  <c:v>17.023804279431239</c:v>
                </c:pt>
                <c:pt idx="21">
                  <c:v>17.101429145143264</c:v>
                </c:pt>
                <c:pt idx="22">
                  <c:v>17.167117608718549</c:v>
                </c:pt>
                <c:pt idx="23">
                  <c:v>17.214670461433663</c:v>
                </c:pt>
                <c:pt idx="24">
                  <c:v>17.281939104466918</c:v>
                </c:pt>
                <c:pt idx="25">
                  <c:v>17.344784626212199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58.916574339367273</c:v>
                </c:pt>
                <c:pt idx="1">
                  <c:v>57.657824656183003</c:v>
                </c:pt>
                <c:pt idx="2">
                  <c:v>54.174954483746305</c:v>
                </c:pt>
                <c:pt idx="3">
                  <c:v>55.177039121356984</c:v>
                </c:pt>
                <c:pt idx="4">
                  <c:v>56.286149103695003</c:v>
                </c:pt>
                <c:pt idx="5">
                  <c:v>61.381027644915854</c:v>
                </c:pt>
                <c:pt idx="6">
                  <c:v>63.807390013717473</c:v>
                </c:pt>
                <c:pt idx="7">
                  <c:v>63.328782986316547</c:v>
                </c:pt>
                <c:pt idx="8">
                  <c:v>59.970868610137224</c:v>
                </c:pt>
                <c:pt idx="9">
                  <c:v>63.394285012012148</c:v>
                </c:pt>
                <c:pt idx="10">
                  <c:v>60.724881390977487</c:v>
                </c:pt>
                <c:pt idx="11">
                  <c:v>63.011567940665685</c:v>
                </c:pt>
                <c:pt idx="12">
                  <c:v>63.357788971856188</c:v>
                </c:pt>
                <c:pt idx="13">
                  <c:v>63.846439897012786</c:v>
                </c:pt>
                <c:pt idx="14">
                  <c:v>64.393566783377295</c:v>
                </c:pt>
                <c:pt idx="15">
                  <c:v>64.875412680488097</c:v>
                </c:pt>
                <c:pt idx="16">
                  <c:v>65.316878171559935</c:v>
                </c:pt>
                <c:pt idx="17">
                  <c:v>65.745059957093176</c:v>
                </c:pt>
                <c:pt idx="18">
                  <c:v>66.155339956269017</c:v>
                </c:pt>
                <c:pt idx="19">
                  <c:v>66.580808979360441</c:v>
                </c:pt>
                <c:pt idx="20">
                  <c:v>67.049675466454133</c:v>
                </c:pt>
                <c:pt idx="21">
                  <c:v>67.505792691153417</c:v>
                </c:pt>
                <c:pt idx="22">
                  <c:v>67.969666061670011</c:v>
                </c:pt>
                <c:pt idx="23">
                  <c:v>68.437167507905812</c:v>
                </c:pt>
                <c:pt idx="24">
                  <c:v>68.884459702909197</c:v>
                </c:pt>
                <c:pt idx="25">
                  <c:v>69.318741467801374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16.409333807117282</c:v>
                </c:pt>
                <c:pt idx="1">
                  <c:v>19.147333929869593</c:v>
                </c:pt>
                <c:pt idx="2">
                  <c:v>19.421778477196931</c:v>
                </c:pt>
                <c:pt idx="3">
                  <c:v>18.905189822520875</c:v>
                </c:pt>
                <c:pt idx="4">
                  <c:v>20.25055489340911</c:v>
                </c:pt>
                <c:pt idx="5">
                  <c:v>21.202747526619135</c:v>
                </c:pt>
                <c:pt idx="6">
                  <c:v>20.766355432860657</c:v>
                </c:pt>
                <c:pt idx="7">
                  <c:v>21.408995379651877</c:v>
                </c:pt>
                <c:pt idx="8">
                  <c:v>19.804195431887653</c:v>
                </c:pt>
                <c:pt idx="9">
                  <c:v>22.583986116972572</c:v>
                </c:pt>
                <c:pt idx="10">
                  <c:v>20.522190046844976</c:v>
                </c:pt>
                <c:pt idx="11">
                  <c:v>20.418526275633148</c:v>
                </c:pt>
                <c:pt idx="12">
                  <c:v>20.41915142556601</c:v>
                </c:pt>
                <c:pt idx="13">
                  <c:v>20.536736291555663</c:v>
                </c:pt>
                <c:pt idx="14">
                  <c:v>20.689346997352931</c:v>
                </c:pt>
                <c:pt idx="15">
                  <c:v>20.806621725831828</c:v>
                </c:pt>
                <c:pt idx="16">
                  <c:v>20.907688227105073</c:v>
                </c:pt>
                <c:pt idx="17">
                  <c:v>21.000743120835391</c:v>
                </c:pt>
                <c:pt idx="18">
                  <c:v>21.097962787705193</c:v>
                </c:pt>
                <c:pt idx="19">
                  <c:v>21.188443221134271</c:v>
                </c:pt>
                <c:pt idx="20">
                  <c:v>21.26417099381101</c:v>
                </c:pt>
                <c:pt idx="21">
                  <c:v>21.324664483720053</c:v>
                </c:pt>
                <c:pt idx="22">
                  <c:v>21.387919050969018</c:v>
                </c:pt>
                <c:pt idx="23">
                  <c:v>21.455527378623508</c:v>
                </c:pt>
                <c:pt idx="24">
                  <c:v>21.525208775644593</c:v>
                </c:pt>
                <c:pt idx="25">
                  <c:v>21.59882003809464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1.466503022346151</c:v>
                </c:pt>
                <c:pt idx="1">
                  <c:v>1.0830660937629804</c:v>
                </c:pt>
                <c:pt idx="2">
                  <c:v>1.0479042113427175</c:v>
                </c:pt>
                <c:pt idx="3">
                  <c:v>0.97555388842610724</c:v>
                </c:pt>
                <c:pt idx="4">
                  <c:v>1.0958682732195895</c:v>
                </c:pt>
                <c:pt idx="5">
                  <c:v>1.021192134661556</c:v>
                </c:pt>
                <c:pt idx="6">
                  <c:v>0.88815327035575342</c:v>
                </c:pt>
                <c:pt idx="7">
                  <c:v>0.92211108543877851</c:v>
                </c:pt>
                <c:pt idx="8">
                  <c:v>0.89929936867488347</c:v>
                </c:pt>
                <c:pt idx="9">
                  <c:v>0.86712367517464539</c:v>
                </c:pt>
                <c:pt idx="10">
                  <c:v>1.0626255404966563</c:v>
                </c:pt>
                <c:pt idx="11">
                  <c:v>0.85488538335541653</c:v>
                </c:pt>
                <c:pt idx="12">
                  <c:v>0.86554320762178927</c:v>
                </c:pt>
                <c:pt idx="13">
                  <c:v>0.87417542046721086</c:v>
                </c:pt>
                <c:pt idx="14">
                  <c:v>0.88349735398377727</c:v>
                </c:pt>
                <c:pt idx="15">
                  <c:v>0.88945183809972961</c:v>
                </c:pt>
                <c:pt idx="16">
                  <c:v>0.89452681789994071</c:v>
                </c:pt>
                <c:pt idx="17">
                  <c:v>0.89865112740790121</c:v>
                </c:pt>
                <c:pt idx="18">
                  <c:v>0.90216664602423702</c:v>
                </c:pt>
                <c:pt idx="19">
                  <c:v>0.90659355469797553</c:v>
                </c:pt>
                <c:pt idx="20">
                  <c:v>0.91089917481738936</c:v>
                </c:pt>
                <c:pt idx="21">
                  <c:v>0.9147786965800665</c:v>
                </c:pt>
                <c:pt idx="22">
                  <c:v>0.91826260685337824</c:v>
                </c:pt>
                <c:pt idx="23">
                  <c:v>0.92209232082066772</c:v>
                </c:pt>
                <c:pt idx="24">
                  <c:v>0.92495706692179658</c:v>
                </c:pt>
                <c:pt idx="25">
                  <c:v>0.92795667236160861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47.478267241834708</c:v>
                </c:pt>
                <c:pt idx="1">
                  <c:v>52.422583075159935</c:v>
                </c:pt>
                <c:pt idx="2">
                  <c:v>55.343938905046706</c:v>
                </c:pt>
                <c:pt idx="3">
                  <c:v>55.356671538112458</c:v>
                </c:pt>
                <c:pt idx="4">
                  <c:v>54.288622736619359</c:v>
                </c:pt>
                <c:pt idx="5">
                  <c:v>53.699300812612606</c:v>
                </c:pt>
                <c:pt idx="6">
                  <c:v>55.787163039353864</c:v>
                </c:pt>
                <c:pt idx="7">
                  <c:v>51.585476727656939</c:v>
                </c:pt>
                <c:pt idx="8">
                  <c:v>50.920062422477159</c:v>
                </c:pt>
                <c:pt idx="9">
                  <c:v>51.907999728296701</c:v>
                </c:pt>
                <c:pt idx="10">
                  <c:v>51.923322426491005</c:v>
                </c:pt>
                <c:pt idx="11">
                  <c:v>48.672345580286816</c:v>
                </c:pt>
                <c:pt idx="12">
                  <c:v>48.44927891964624</c:v>
                </c:pt>
                <c:pt idx="13">
                  <c:v>48.356510434449035</c:v>
                </c:pt>
                <c:pt idx="14">
                  <c:v>48.301693986409354</c:v>
                </c:pt>
                <c:pt idx="15">
                  <c:v>48.134044622086556</c:v>
                </c:pt>
                <c:pt idx="16">
                  <c:v>47.915135232141672</c:v>
                </c:pt>
                <c:pt idx="17">
                  <c:v>47.677946589594491</c:v>
                </c:pt>
                <c:pt idx="18">
                  <c:v>47.45881426465666</c:v>
                </c:pt>
                <c:pt idx="19">
                  <c:v>47.226013911130416</c:v>
                </c:pt>
                <c:pt idx="20">
                  <c:v>46.972334264673449</c:v>
                </c:pt>
                <c:pt idx="21">
                  <c:v>46.765506504709279</c:v>
                </c:pt>
                <c:pt idx="22">
                  <c:v>46.521721721992499</c:v>
                </c:pt>
                <c:pt idx="23">
                  <c:v>46.275556636484168</c:v>
                </c:pt>
                <c:pt idx="24">
                  <c:v>46.029509977990536</c:v>
                </c:pt>
                <c:pt idx="25">
                  <c:v>45.802649771259027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11.105795547601536</c:v>
                </c:pt>
                <c:pt idx="1">
                  <c:v>11.439518097595114</c:v>
                </c:pt>
                <c:pt idx="2">
                  <c:v>11.678034221806616</c:v>
                </c:pt>
                <c:pt idx="3">
                  <c:v>11.400680669055371</c:v>
                </c:pt>
                <c:pt idx="4">
                  <c:v>11.294448339337144</c:v>
                </c:pt>
                <c:pt idx="5">
                  <c:v>12.268047977594806</c:v>
                </c:pt>
                <c:pt idx="6">
                  <c:v>12.287602016909258</c:v>
                </c:pt>
                <c:pt idx="7">
                  <c:v>12.979349881147273</c:v>
                </c:pt>
                <c:pt idx="8">
                  <c:v>12.934768197862326</c:v>
                </c:pt>
                <c:pt idx="9">
                  <c:v>13.218128276010853</c:v>
                </c:pt>
                <c:pt idx="10">
                  <c:v>13.508946335870787</c:v>
                </c:pt>
                <c:pt idx="11">
                  <c:v>16.206680939307045</c:v>
                </c:pt>
                <c:pt idx="12">
                  <c:v>16.427740628409687</c:v>
                </c:pt>
                <c:pt idx="13">
                  <c:v>16.696944523221951</c:v>
                </c:pt>
                <c:pt idx="14">
                  <c:v>16.993959056478793</c:v>
                </c:pt>
                <c:pt idx="15">
                  <c:v>17.250638578195204</c:v>
                </c:pt>
                <c:pt idx="16">
                  <c:v>17.492990582036125</c:v>
                </c:pt>
                <c:pt idx="17">
                  <c:v>17.727971768225053</c:v>
                </c:pt>
                <c:pt idx="18">
                  <c:v>17.955914017559671</c:v>
                </c:pt>
                <c:pt idx="19">
                  <c:v>18.189953278391091</c:v>
                </c:pt>
                <c:pt idx="20">
                  <c:v>18.428770159100633</c:v>
                </c:pt>
                <c:pt idx="21">
                  <c:v>18.654957366348668</c:v>
                </c:pt>
                <c:pt idx="22">
                  <c:v>18.882180939912303</c:v>
                </c:pt>
                <c:pt idx="23">
                  <c:v>19.116497662212176</c:v>
                </c:pt>
                <c:pt idx="24">
                  <c:v>19.348463594246343</c:v>
                </c:pt>
                <c:pt idx="25">
                  <c:v>19.579599767531679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13.865525904007296</c:v>
                </c:pt>
                <c:pt idx="1">
                  <c:v>13.531571787319688</c:v>
                </c:pt>
                <c:pt idx="2">
                  <c:v>13.400564714024062</c:v>
                </c:pt>
                <c:pt idx="3">
                  <c:v>13.577231159642608</c:v>
                </c:pt>
                <c:pt idx="4">
                  <c:v>13.895097538527423</c:v>
                </c:pt>
                <c:pt idx="5">
                  <c:v>13.739362677766032</c:v>
                </c:pt>
                <c:pt idx="6">
                  <c:v>14.528743261182715</c:v>
                </c:pt>
                <c:pt idx="7">
                  <c:v>15.231285766000569</c:v>
                </c:pt>
                <c:pt idx="8">
                  <c:v>14.32035535587465</c:v>
                </c:pt>
                <c:pt idx="9">
                  <c:v>13.950810700438458</c:v>
                </c:pt>
                <c:pt idx="10">
                  <c:v>12.256668771250279</c:v>
                </c:pt>
                <c:pt idx="11">
                  <c:v>14.933781773281384</c:v>
                </c:pt>
                <c:pt idx="12">
                  <c:v>14.940390213877482</c:v>
                </c:pt>
                <c:pt idx="13">
                  <c:v>15.051932192753879</c:v>
                </c:pt>
                <c:pt idx="14">
                  <c:v>15.164430875135944</c:v>
                </c:pt>
                <c:pt idx="15">
                  <c:v>15.189704649119921</c:v>
                </c:pt>
                <c:pt idx="16">
                  <c:v>15.173000490463842</c:v>
                </c:pt>
                <c:pt idx="17">
                  <c:v>15.170983997215394</c:v>
                </c:pt>
                <c:pt idx="18">
                  <c:v>15.17629182683638</c:v>
                </c:pt>
                <c:pt idx="19">
                  <c:v>15.174618691285607</c:v>
                </c:pt>
                <c:pt idx="20">
                  <c:v>15.17381306283354</c:v>
                </c:pt>
                <c:pt idx="21">
                  <c:v>15.178033253998114</c:v>
                </c:pt>
                <c:pt idx="22">
                  <c:v>15.173170670868068</c:v>
                </c:pt>
                <c:pt idx="23">
                  <c:v>15.188427634968672</c:v>
                </c:pt>
                <c:pt idx="24">
                  <c:v>15.244627582765537</c:v>
                </c:pt>
                <c:pt idx="25">
                  <c:v>15.295842140154699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28.200908967336794</c:v>
                </c:pt>
                <c:pt idx="1">
                  <c:v>28.982541734162204</c:v>
                </c:pt>
                <c:pt idx="2">
                  <c:v>29.425775641563956</c:v>
                </c:pt>
                <c:pt idx="3">
                  <c:v>27.400572493823226</c:v>
                </c:pt>
                <c:pt idx="4">
                  <c:v>30.269518974694481</c:v>
                </c:pt>
                <c:pt idx="5">
                  <c:v>29.685294794497423</c:v>
                </c:pt>
                <c:pt idx="6">
                  <c:v>33.370203554712198</c:v>
                </c:pt>
                <c:pt idx="7">
                  <c:v>31.45219207771985</c:v>
                </c:pt>
                <c:pt idx="8">
                  <c:v>31.769445208153535</c:v>
                </c:pt>
                <c:pt idx="9">
                  <c:v>33.144526658942254</c:v>
                </c:pt>
                <c:pt idx="10">
                  <c:v>26.851890096440759</c:v>
                </c:pt>
                <c:pt idx="11">
                  <c:v>28.850168805142982</c:v>
                </c:pt>
                <c:pt idx="12">
                  <c:v>28.753112592947105</c:v>
                </c:pt>
                <c:pt idx="13">
                  <c:v>28.780686533062553</c:v>
                </c:pt>
                <c:pt idx="14">
                  <c:v>28.837799434275329</c:v>
                </c:pt>
                <c:pt idx="15">
                  <c:v>28.787794117086516</c:v>
                </c:pt>
                <c:pt idx="16">
                  <c:v>28.746208106497541</c:v>
                </c:pt>
                <c:pt idx="17">
                  <c:v>28.706333837322621</c:v>
                </c:pt>
                <c:pt idx="18">
                  <c:v>28.658474568378988</c:v>
                </c:pt>
                <c:pt idx="19">
                  <c:v>28.615759182543965</c:v>
                </c:pt>
                <c:pt idx="20">
                  <c:v>28.578804193707036</c:v>
                </c:pt>
                <c:pt idx="21">
                  <c:v>28.530511504365009</c:v>
                </c:pt>
                <c:pt idx="22">
                  <c:v>28.520059499881281</c:v>
                </c:pt>
                <c:pt idx="23">
                  <c:v>28.526350781058767</c:v>
                </c:pt>
                <c:pt idx="24">
                  <c:v>28.545372472236945</c:v>
                </c:pt>
                <c:pt idx="25">
                  <c:v>28.570064161833482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11.846026152272618</c:v>
                </c:pt>
                <c:pt idx="1">
                  <c:v>11.992158542146175</c:v>
                </c:pt>
                <c:pt idx="2">
                  <c:v>11.744067439202551</c:v>
                </c:pt>
                <c:pt idx="3">
                  <c:v>11.432966393071716</c:v>
                </c:pt>
                <c:pt idx="4">
                  <c:v>12.794380138898269</c:v>
                </c:pt>
                <c:pt idx="5">
                  <c:v>12.740201411392874</c:v>
                </c:pt>
                <c:pt idx="6">
                  <c:v>13.470089780755005</c:v>
                </c:pt>
                <c:pt idx="7">
                  <c:v>12.506917194652248</c:v>
                </c:pt>
                <c:pt idx="8">
                  <c:v>11.256785010728173</c:v>
                </c:pt>
                <c:pt idx="9">
                  <c:v>11.325243961604665</c:v>
                </c:pt>
                <c:pt idx="10">
                  <c:v>10.10334937878739</c:v>
                </c:pt>
                <c:pt idx="11">
                  <c:v>8.6627027808859474</c:v>
                </c:pt>
                <c:pt idx="12">
                  <c:v>8.6228578344885332</c:v>
                </c:pt>
                <c:pt idx="13">
                  <c:v>8.6211763172664533</c:v>
                </c:pt>
                <c:pt idx="14">
                  <c:v>8.6159147653162478</c:v>
                </c:pt>
                <c:pt idx="15">
                  <c:v>8.5654477800053641</c:v>
                </c:pt>
                <c:pt idx="16">
                  <c:v>8.5189562195756867</c:v>
                </c:pt>
                <c:pt idx="17">
                  <c:v>8.4750484101557433</c:v>
                </c:pt>
                <c:pt idx="18">
                  <c:v>8.4358807323038771</c:v>
                </c:pt>
                <c:pt idx="19">
                  <c:v>8.395313528525012</c:v>
                </c:pt>
                <c:pt idx="20">
                  <c:v>8.3498148002942916</c:v>
                </c:pt>
                <c:pt idx="21">
                  <c:v>8.3035233374802537</c:v>
                </c:pt>
                <c:pt idx="22">
                  <c:v>8.2577321341858294</c:v>
                </c:pt>
                <c:pt idx="23">
                  <c:v>8.2120616626085106</c:v>
                </c:pt>
                <c:pt idx="24">
                  <c:v>8.1629706722970994</c:v>
                </c:pt>
                <c:pt idx="25">
                  <c:v>8.1140263711081353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78.578166401916164</c:v>
                </c:pt>
                <c:pt idx="1">
                  <c:v>81.708131566106502</c:v>
                </c:pt>
                <c:pt idx="2">
                  <c:v>81.991362876285379</c:v>
                </c:pt>
                <c:pt idx="3">
                  <c:v>80.000047209890965</c:v>
                </c:pt>
                <c:pt idx="4">
                  <c:v>84.160411752594769</c:v>
                </c:pt>
                <c:pt idx="5">
                  <c:v>85.752844682477487</c:v>
                </c:pt>
                <c:pt idx="6">
                  <c:v>86.13736422111856</c:v>
                </c:pt>
                <c:pt idx="7">
                  <c:v>86.065608920107636</c:v>
                </c:pt>
                <c:pt idx="8">
                  <c:v>81.960138587149785</c:v>
                </c:pt>
                <c:pt idx="9">
                  <c:v>87.137594872211665</c:v>
                </c:pt>
                <c:pt idx="10">
                  <c:v>79.607840672836488</c:v>
                </c:pt>
                <c:pt idx="11">
                  <c:v>82.068135773089594</c:v>
                </c:pt>
                <c:pt idx="12">
                  <c:v>82.221191593498929</c:v>
                </c:pt>
                <c:pt idx="13">
                  <c:v>82.309654160442562</c:v>
                </c:pt>
                <c:pt idx="14">
                  <c:v>82.429819800378809</c:v>
                </c:pt>
                <c:pt idx="15">
                  <c:v>82.320556388265018</c:v>
                </c:pt>
                <c:pt idx="16">
                  <c:v>82.128503731618864</c:v>
                </c:pt>
                <c:pt idx="17">
                  <c:v>81.893719928449897</c:v>
                </c:pt>
                <c:pt idx="18">
                  <c:v>81.631651638634551</c:v>
                </c:pt>
                <c:pt idx="19">
                  <c:v>81.37596934945239</c:v>
                </c:pt>
                <c:pt idx="20">
                  <c:v>81.129708978120576</c:v>
                </c:pt>
                <c:pt idx="21">
                  <c:v>80.883829156923099</c:v>
                </c:pt>
                <c:pt idx="22">
                  <c:v>80.621429374413182</c:v>
                </c:pt>
                <c:pt idx="23">
                  <c:v>80.402132663833953</c:v>
                </c:pt>
                <c:pt idx="24">
                  <c:v>80.130906772572587</c:v>
                </c:pt>
                <c:pt idx="25">
                  <c:v>79.804422047377074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72.590750486944501</c:v>
                </c:pt>
                <c:pt idx="1">
                  <c:v>81.460300338790972</c:v>
                </c:pt>
                <c:pt idx="2">
                  <c:v>84.341399192468558</c:v>
                </c:pt>
                <c:pt idx="3">
                  <c:v>85.969687203149618</c:v>
                </c:pt>
                <c:pt idx="4">
                  <c:v>88.687741556580733</c:v>
                </c:pt>
                <c:pt idx="5">
                  <c:v>90.828530901356231</c:v>
                </c:pt>
                <c:pt idx="6">
                  <c:v>97.006423648236776</c:v>
                </c:pt>
                <c:pt idx="7">
                  <c:v>98.063350171365329</c:v>
                </c:pt>
                <c:pt idx="8">
                  <c:v>95.748113039129663</c:v>
                </c:pt>
                <c:pt idx="9">
                  <c:v>103.47580645761076</c:v>
                </c:pt>
                <c:pt idx="10">
                  <c:v>103.69017498053628</c:v>
                </c:pt>
                <c:pt idx="11">
                  <c:v>101.07422160560024</c:v>
                </c:pt>
                <c:pt idx="12">
                  <c:v>102.46346232803567</c:v>
                </c:pt>
                <c:pt idx="13">
                  <c:v>104.09290373320951</c:v>
                </c:pt>
                <c:pt idx="14">
                  <c:v>105.8082895988306</c:v>
                </c:pt>
                <c:pt idx="15">
                  <c:v>107.16683814236873</c:v>
                </c:pt>
                <c:pt idx="16">
                  <c:v>108.43962628181438</c:v>
                </c:pt>
                <c:pt idx="17">
                  <c:v>109.67496683856353</c:v>
                </c:pt>
                <c:pt idx="18">
                  <c:v>110.88118471645211</c:v>
                </c:pt>
                <c:pt idx="19">
                  <c:v>112.07182269584871</c:v>
                </c:pt>
                <c:pt idx="20">
                  <c:v>113.31193550328624</c:v>
                </c:pt>
                <c:pt idx="21">
                  <c:v>114.53015937025262</c:v>
                </c:pt>
                <c:pt idx="22">
                  <c:v>115.79262757862503</c:v>
                </c:pt>
                <c:pt idx="23">
                  <c:v>117.04035435425357</c:v>
                </c:pt>
                <c:pt idx="24">
                  <c:v>118.40302910984786</c:v>
                </c:pt>
                <c:pt idx="25">
                  <c:v>119.71180941644928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158.89978913553725</c:v>
                </c:pt>
                <c:pt idx="1">
                  <c:v>157.31736338663404</c:v>
                </c:pt>
                <c:pt idx="2">
                  <c:v>155.70208289418778</c:v>
                </c:pt>
                <c:pt idx="3">
                  <c:v>157.70246776103147</c:v>
                </c:pt>
                <c:pt idx="4">
                  <c:v>161.3306058720236</c:v>
                </c:pt>
                <c:pt idx="5">
                  <c:v>163.50547501266516</c:v>
                </c:pt>
                <c:pt idx="6">
                  <c:v>177.46883926927325</c:v>
                </c:pt>
                <c:pt idx="7">
                  <c:v>171.02135791352714</c:v>
                </c:pt>
                <c:pt idx="8">
                  <c:v>170.78291661720525</c:v>
                </c:pt>
                <c:pt idx="9">
                  <c:v>185.31047293259408</c:v>
                </c:pt>
                <c:pt idx="10">
                  <c:v>189.93361969299258</c:v>
                </c:pt>
                <c:pt idx="11">
                  <c:v>194.94223237118746</c:v>
                </c:pt>
                <c:pt idx="12">
                  <c:v>196.553133531676</c:v>
                </c:pt>
                <c:pt idx="13">
                  <c:v>198.87540533378592</c:v>
                </c:pt>
                <c:pt idx="14">
                  <c:v>201.43547879894157</c:v>
                </c:pt>
                <c:pt idx="15">
                  <c:v>203.51204590585701</c:v>
                </c:pt>
                <c:pt idx="16">
                  <c:v>205.47962118457502</c:v>
                </c:pt>
                <c:pt idx="17">
                  <c:v>207.36151819485022</c:v>
                </c:pt>
                <c:pt idx="18">
                  <c:v>209.22847319044905</c:v>
                </c:pt>
                <c:pt idx="19">
                  <c:v>211.07401269200483</c:v>
                </c:pt>
                <c:pt idx="20">
                  <c:v>213.02042227630722</c:v>
                </c:pt>
                <c:pt idx="21">
                  <c:v>214.89786297571445</c:v>
                </c:pt>
                <c:pt idx="22">
                  <c:v>216.79590185751249</c:v>
                </c:pt>
                <c:pt idx="23">
                  <c:v>218.74118176648867</c:v>
                </c:pt>
                <c:pt idx="24">
                  <c:v>220.77184558704352</c:v>
                </c:pt>
                <c:pt idx="25">
                  <c:v>222.70461975046462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98.771375563640433</c:v>
                </c:pt>
                <c:pt idx="1">
                  <c:v>102.35686160961072</c:v>
                </c:pt>
                <c:pt idx="2">
                  <c:v>104.25519639940927</c:v>
                </c:pt>
                <c:pt idx="3">
                  <c:v>101.63906923511776</c:v>
                </c:pt>
                <c:pt idx="4">
                  <c:v>106.40912614429826</c:v>
                </c:pt>
                <c:pt idx="5">
                  <c:v>109.80929809053073</c:v>
                </c:pt>
                <c:pt idx="6">
                  <c:v>113.75692298153658</c:v>
                </c:pt>
                <c:pt idx="7">
                  <c:v>114.81751650152916</c:v>
                </c:pt>
                <c:pt idx="8">
                  <c:v>110.94305088818086</c:v>
                </c:pt>
                <c:pt idx="9">
                  <c:v>115.39760412448831</c:v>
                </c:pt>
                <c:pt idx="10">
                  <c:v>119.43673047650557</c:v>
                </c:pt>
                <c:pt idx="11">
                  <c:v>113.61852229451341</c:v>
                </c:pt>
                <c:pt idx="12">
                  <c:v>114.59037494456726</c:v>
                </c:pt>
                <c:pt idx="13">
                  <c:v>115.7373155205857</c:v>
                </c:pt>
                <c:pt idx="14">
                  <c:v>117.03435875870295</c:v>
                </c:pt>
                <c:pt idx="15">
                  <c:v>117.97208202621536</c:v>
                </c:pt>
                <c:pt idx="16">
                  <c:v>118.82051846594686</c:v>
                </c:pt>
                <c:pt idx="17">
                  <c:v>119.58661967339053</c:v>
                </c:pt>
                <c:pt idx="18">
                  <c:v>120.36307815143232</c:v>
                </c:pt>
                <c:pt idx="19">
                  <c:v>121.17326983007897</c:v>
                </c:pt>
                <c:pt idx="20">
                  <c:v>122.02979352883411</c:v>
                </c:pt>
                <c:pt idx="21">
                  <c:v>122.83671480086198</c:v>
                </c:pt>
                <c:pt idx="22">
                  <c:v>123.66479974781168</c:v>
                </c:pt>
                <c:pt idx="23">
                  <c:v>124.50074714947051</c:v>
                </c:pt>
                <c:pt idx="24">
                  <c:v>125.36528378529304</c:v>
                </c:pt>
                <c:pt idx="25">
                  <c:v>126.16884924945685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94.154722932846653</c:v>
                </c:pt>
                <c:pt idx="1">
                  <c:v>92.265777049803489</c:v>
                </c:pt>
                <c:pt idx="2">
                  <c:v>90.981241407060153</c:v>
                </c:pt>
                <c:pt idx="3">
                  <c:v>88.092550990569194</c:v>
                </c:pt>
                <c:pt idx="4">
                  <c:v>91.176301763030025</c:v>
                </c:pt>
                <c:pt idx="5">
                  <c:v>91.424946532115356</c:v>
                </c:pt>
                <c:pt idx="6">
                  <c:v>90.786793157139982</c:v>
                </c:pt>
                <c:pt idx="7">
                  <c:v>91.445616530550666</c:v>
                </c:pt>
                <c:pt idx="8">
                  <c:v>87.810907160299649</c:v>
                </c:pt>
                <c:pt idx="9">
                  <c:v>87.727055557925183</c:v>
                </c:pt>
                <c:pt idx="10">
                  <c:v>88.973405285378689</c:v>
                </c:pt>
                <c:pt idx="11">
                  <c:v>85.794696905242233</c:v>
                </c:pt>
                <c:pt idx="12">
                  <c:v>85.033469174880906</c:v>
                </c:pt>
                <c:pt idx="13">
                  <c:v>84.385616139049247</c:v>
                </c:pt>
                <c:pt idx="14">
                  <c:v>83.808408066518354</c:v>
                </c:pt>
                <c:pt idx="15">
                  <c:v>83.003891110126062</c:v>
                </c:pt>
                <c:pt idx="16">
                  <c:v>82.136131624027598</c:v>
                </c:pt>
                <c:pt idx="17">
                  <c:v>81.219594038551193</c:v>
                </c:pt>
                <c:pt idx="18">
                  <c:v>80.317544690421869</c:v>
                </c:pt>
                <c:pt idx="19">
                  <c:v>79.37977221590728</c:v>
                </c:pt>
                <c:pt idx="20">
                  <c:v>78.517197787513723</c:v>
                </c:pt>
                <c:pt idx="21">
                  <c:v>77.72552534035934</c:v>
                </c:pt>
                <c:pt idx="22">
                  <c:v>76.868887464159528</c:v>
                </c:pt>
                <c:pt idx="23">
                  <c:v>75.948391797848075</c:v>
                </c:pt>
                <c:pt idx="24">
                  <c:v>74.746732105008277</c:v>
                </c:pt>
                <c:pt idx="25">
                  <c:v>73.845316327114119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80.009260497231324</c:v>
                </c:pt>
                <c:pt idx="1">
                  <c:v>80.553968132855616</c:v>
                </c:pt>
                <c:pt idx="2">
                  <c:v>79.017699136659388</c:v>
                </c:pt>
                <c:pt idx="3">
                  <c:v>80.446272514231296</c:v>
                </c:pt>
                <c:pt idx="4">
                  <c:v>85.872172913072006</c:v>
                </c:pt>
                <c:pt idx="5">
                  <c:v>84.052729800794793</c:v>
                </c:pt>
                <c:pt idx="6">
                  <c:v>89.9959563528475</c:v>
                </c:pt>
                <c:pt idx="7">
                  <c:v>89.408438864336205</c:v>
                </c:pt>
                <c:pt idx="8">
                  <c:v>78.057094102239418</c:v>
                </c:pt>
                <c:pt idx="9">
                  <c:v>85.490361925717622</c:v>
                </c:pt>
                <c:pt idx="10">
                  <c:v>74.364354904590911</c:v>
                </c:pt>
                <c:pt idx="11">
                  <c:v>76.355531571808228</c:v>
                </c:pt>
                <c:pt idx="12">
                  <c:v>76.551504632927916</c:v>
                </c:pt>
                <c:pt idx="13">
                  <c:v>77.099503503137797</c:v>
                </c:pt>
                <c:pt idx="14">
                  <c:v>77.599435724298246</c:v>
                </c:pt>
                <c:pt idx="15">
                  <c:v>77.690470436254429</c:v>
                </c:pt>
                <c:pt idx="16">
                  <c:v>77.680214864737763</c:v>
                </c:pt>
                <c:pt idx="17">
                  <c:v>77.595842518344853</c:v>
                </c:pt>
                <c:pt idx="18">
                  <c:v>77.556222812875859</c:v>
                </c:pt>
                <c:pt idx="19">
                  <c:v>77.51564886963925</c:v>
                </c:pt>
                <c:pt idx="20">
                  <c:v>77.514659810246428</c:v>
                </c:pt>
                <c:pt idx="21">
                  <c:v>77.496140517533718</c:v>
                </c:pt>
                <c:pt idx="22">
                  <c:v>77.461641291145412</c:v>
                </c:pt>
                <c:pt idx="23">
                  <c:v>77.420510683422492</c:v>
                </c:pt>
                <c:pt idx="24">
                  <c:v>77.442632795222366</c:v>
                </c:pt>
                <c:pt idx="25">
                  <c:v>77.428282818993353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76.792411168830697</c:v>
                </c:pt>
                <c:pt idx="1">
                  <c:v>77.888224679815579</c:v>
                </c:pt>
                <c:pt idx="2">
                  <c:v>74.64463717228594</c:v>
                </c:pt>
                <c:pt idx="3">
                  <c:v>75.057782832303957</c:v>
                </c:pt>
                <c:pt idx="4">
                  <c:v>77.632572270323706</c:v>
                </c:pt>
                <c:pt idx="5">
                  <c:v>83.604967306196556</c:v>
                </c:pt>
                <c:pt idx="6">
                  <c:v>85.461898716933888</c:v>
                </c:pt>
                <c:pt idx="7">
                  <c:v>85.659889451407196</c:v>
                </c:pt>
                <c:pt idx="8">
                  <c:v>80.674363410699769</c:v>
                </c:pt>
                <c:pt idx="9">
                  <c:v>86.845394804159355</c:v>
                </c:pt>
                <c:pt idx="10">
                  <c:v>82.30969697831911</c:v>
                </c:pt>
                <c:pt idx="11">
                  <c:v>84.284979599654264</c:v>
                </c:pt>
                <c:pt idx="12">
                  <c:v>84.642483605043978</c:v>
                </c:pt>
                <c:pt idx="13">
                  <c:v>85.257351609035666</c:v>
                </c:pt>
                <c:pt idx="14">
                  <c:v>85.966411134713994</c:v>
                </c:pt>
                <c:pt idx="15">
                  <c:v>86.57148624441966</c:v>
                </c:pt>
                <c:pt idx="16">
                  <c:v>87.119093216564949</c:v>
                </c:pt>
                <c:pt idx="17">
                  <c:v>87.644454205336473</c:v>
                </c:pt>
                <c:pt idx="18">
                  <c:v>88.155469389998458</c:v>
                </c:pt>
                <c:pt idx="19">
                  <c:v>88.675845755192697</c:v>
                </c:pt>
                <c:pt idx="20">
                  <c:v>89.224745635082527</c:v>
                </c:pt>
                <c:pt idx="21">
                  <c:v>89.745235871453545</c:v>
                </c:pt>
                <c:pt idx="22">
                  <c:v>90.275847719492404</c:v>
                </c:pt>
                <c:pt idx="23">
                  <c:v>90.81478720734998</c:v>
                </c:pt>
                <c:pt idx="24">
                  <c:v>91.334625545475575</c:v>
                </c:pt>
                <c:pt idx="25">
                  <c:v>91.84551817825762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58.584062789436246</c:v>
                </c:pt>
                <c:pt idx="1">
                  <c:v>63.862101172755047</c:v>
                </c:pt>
                <c:pt idx="2">
                  <c:v>67.021973126853325</c:v>
                </c:pt>
                <c:pt idx="3">
                  <c:v>66.757352207167827</c:v>
                </c:pt>
                <c:pt idx="4">
                  <c:v>65.583071075956497</c:v>
                </c:pt>
                <c:pt idx="5">
                  <c:v>65.96734879020741</c:v>
                </c:pt>
                <c:pt idx="6">
                  <c:v>68.074765056263118</c:v>
                </c:pt>
                <c:pt idx="7">
                  <c:v>64.564826608804211</c:v>
                </c:pt>
                <c:pt idx="8">
                  <c:v>63.854830620339484</c:v>
                </c:pt>
                <c:pt idx="9">
                  <c:v>65.12612800430756</c:v>
                </c:pt>
                <c:pt idx="10">
                  <c:v>65.432268762361787</c:v>
                </c:pt>
                <c:pt idx="11">
                  <c:v>64.879026519593864</c:v>
                </c:pt>
                <c:pt idx="12">
                  <c:v>64.877019548055927</c:v>
                </c:pt>
                <c:pt idx="13">
                  <c:v>65.053454957670994</c:v>
                </c:pt>
                <c:pt idx="14">
                  <c:v>65.295653042888148</c:v>
                </c:pt>
                <c:pt idx="15">
                  <c:v>65.384683200281756</c:v>
                </c:pt>
                <c:pt idx="16">
                  <c:v>65.408125814177794</c:v>
                </c:pt>
                <c:pt idx="17">
                  <c:v>65.405918357819544</c:v>
                </c:pt>
                <c:pt idx="18">
                  <c:v>65.414728282216331</c:v>
                </c:pt>
                <c:pt idx="19">
                  <c:v>65.41596718952151</c:v>
                </c:pt>
                <c:pt idx="20">
                  <c:v>65.401104423774086</c:v>
                </c:pt>
                <c:pt idx="21">
                  <c:v>65.420463871057947</c:v>
                </c:pt>
                <c:pt idx="22">
                  <c:v>65.403902661904795</c:v>
                </c:pt>
                <c:pt idx="23">
                  <c:v>65.392054298696337</c:v>
                </c:pt>
                <c:pt idx="24">
                  <c:v>65.377973572236883</c:v>
                </c:pt>
                <c:pt idx="25">
                  <c:v>65.382249538790703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42.066434871344086</c:v>
                </c:pt>
                <c:pt idx="1">
                  <c:v>42.514113521481889</c:v>
                </c:pt>
                <c:pt idx="2">
                  <c:v>42.826340355588016</c:v>
                </c:pt>
                <c:pt idx="3">
                  <c:v>40.977803653465834</c:v>
                </c:pt>
                <c:pt idx="4">
                  <c:v>44.164616513221901</c:v>
                </c:pt>
                <c:pt idx="5">
                  <c:v>43.424657472263455</c:v>
                </c:pt>
                <c:pt idx="6">
                  <c:v>47.898946815894917</c:v>
                </c:pt>
                <c:pt idx="7">
                  <c:v>46.683477843720418</c:v>
                </c:pt>
                <c:pt idx="8">
                  <c:v>46.089800564028181</c:v>
                </c:pt>
                <c:pt idx="9">
                  <c:v>47.095337359380714</c:v>
                </c:pt>
                <c:pt idx="10">
                  <c:v>39.108558867691038</c:v>
                </c:pt>
                <c:pt idx="11">
                  <c:v>43.783950578424367</c:v>
                </c:pt>
                <c:pt idx="12">
                  <c:v>43.693502806824583</c:v>
                </c:pt>
                <c:pt idx="13">
                  <c:v>43.832618725816431</c:v>
                </c:pt>
                <c:pt idx="14">
                  <c:v>44.002230309411274</c:v>
                </c:pt>
                <c:pt idx="15">
                  <c:v>43.977498766206438</c:v>
                </c:pt>
                <c:pt idx="16">
                  <c:v>43.919208596961383</c:v>
                </c:pt>
                <c:pt idx="17">
                  <c:v>43.877317834538019</c:v>
                </c:pt>
                <c:pt idx="18">
                  <c:v>43.834766395215368</c:v>
                </c:pt>
                <c:pt idx="19">
                  <c:v>43.79037787382957</c:v>
                </c:pt>
                <c:pt idx="20">
                  <c:v>43.752617256540574</c:v>
                </c:pt>
                <c:pt idx="21">
                  <c:v>43.708544758363125</c:v>
                </c:pt>
                <c:pt idx="22">
                  <c:v>43.693230170749345</c:v>
                </c:pt>
                <c:pt idx="23">
                  <c:v>43.714778416027443</c:v>
                </c:pt>
                <c:pt idx="24">
                  <c:v>43.79000005500248</c:v>
                </c:pt>
                <c:pt idx="25">
                  <c:v>43.865906301988183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90.424192554188778</c:v>
                </c:pt>
                <c:pt idx="1">
                  <c:v>93.700290108252673</c:v>
                </c:pt>
                <c:pt idx="2">
                  <c:v>93.735430315487932</c:v>
                </c:pt>
                <c:pt idx="3">
                  <c:v>91.433013602962689</c:v>
                </c:pt>
                <c:pt idx="4">
                  <c:v>96.954791891493045</c:v>
                </c:pt>
                <c:pt idx="5">
                  <c:v>98.493046093870362</c:v>
                </c:pt>
                <c:pt idx="6">
                  <c:v>99.607454001873563</c:v>
                </c:pt>
                <c:pt idx="7">
                  <c:v>98.572526114759881</c:v>
                </c:pt>
                <c:pt idx="8">
                  <c:v>93.216923597877951</c:v>
                </c:pt>
                <c:pt idx="9">
                  <c:v>98.462838833816335</c:v>
                </c:pt>
                <c:pt idx="10">
                  <c:v>89.711190051623873</c:v>
                </c:pt>
                <c:pt idx="11">
                  <c:v>90.730838553975545</c:v>
                </c:pt>
                <c:pt idx="12">
                  <c:v>90.844049427987457</c:v>
                </c:pt>
                <c:pt idx="13">
                  <c:v>90.930830477709009</c:v>
                </c:pt>
                <c:pt idx="14">
                  <c:v>91.045734565695057</c:v>
                </c:pt>
                <c:pt idx="15">
                  <c:v>90.886004168270375</c:v>
                </c:pt>
                <c:pt idx="16">
                  <c:v>90.647459951194548</c:v>
                </c:pt>
                <c:pt idx="17">
                  <c:v>90.368768338605634</c:v>
                </c:pt>
                <c:pt idx="18">
                  <c:v>90.067532370938423</c:v>
                </c:pt>
                <c:pt idx="19">
                  <c:v>89.771282877977399</c:v>
                </c:pt>
                <c:pt idx="20">
                  <c:v>89.479523778414872</c:v>
                </c:pt>
                <c:pt idx="21">
                  <c:v>89.187352494403356</c:v>
                </c:pt>
                <c:pt idx="22">
                  <c:v>88.879161508599012</c:v>
                </c:pt>
                <c:pt idx="23">
                  <c:v>88.614194326442458</c:v>
                </c:pt>
                <c:pt idx="24">
                  <c:v>88.293877444869679</c:v>
                </c:pt>
                <c:pt idx="25">
                  <c:v>87.918448418485212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72.590750486944501</c:v>
                </c:pt>
                <c:pt idx="1">
                  <c:v>81.460300338790972</c:v>
                </c:pt>
                <c:pt idx="2">
                  <c:v>84.341399192468558</c:v>
                </c:pt>
                <c:pt idx="3">
                  <c:v>85.969687203149618</c:v>
                </c:pt>
                <c:pt idx="4">
                  <c:v>88.687741556580733</c:v>
                </c:pt>
                <c:pt idx="5">
                  <c:v>90.828530901356231</c:v>
                </c:pt>
                <c:pt idx="6">
                  <c:v>97.006423648236776</c:v>
                </c:pt>
                <c:pt idx="7">
                  <c:v>98.063350171365329</c:v>
                </c:pt>
                <c:pt idx="8">
                  <c:v>95.748113039129663</c:v>
                </c:pt>
                <c:pt idx="9">
                  <c:v>103.47580645761076</c:v>
                </c:pt>
                <c:pt idx="10">
                  <c:v>103.69017498053628</c:v>
                </c:pt>
                <c:pt idx="11">
                  <c:v>101.07422160560024</c:v>
                </c:pt>
                <c:pt idx="12">
                  <c:v>102.46346232803567</c:v>
                </c:pt>
                <c:pt idx="13">
                  <c:v>104.09290373320951</c:v>
                </c:pt>
                <c:pt idx="14">
                  <c:v>105.8082895988306</c:v>
                </c:pt>
                <c:pt idx="15">
                  <c:v>107.16683814236873</c:v>
                </c:pt>
                <c:pt idx="16">
                  <c:v>108.43962628181438</c:v>
                </c:pt>
                <c:pt idx="17">
                  <c:v>109.67496683856353</c:v>
                </c:pt>
                <c:pt idx="18">
                  <c:v>110.88118471645211</c:v>
                </c:pt>
                <c:pt idx="19">
                  <c:v>112.07182269584871</c:v>
                </c:pt>
                <c:pt idx="20">
                  <c:v>113.31193550328624</c:v>
                </c:pt>
                <c:pt idx="21">
                  <c:v>114.53015937025262</c:v>
                </c:pt>
                <c:pt idx="22">
                  <c:v>115.79262757862503</c:v>
                </c:pt>
                <c:pt idx="23">
                  <c:v>117.04035435425357</c:v>
                </c:pt>
                <c:pt idx="24">
                  <c:v>118.40302910984786</c:v>
                </c:pt>
                <c:pt idx="25">
                  <c:v>119.71180941644928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158.89978913553725</c:v>
                </c:pt>
                <c:pt idx="1">
                  <c:v>157.31736338663404</c:v>
                </c:pt>
                <c:pt idx="2">
                  <c:v>155.70208289418778</c:v>
                </c:pt>
                <c:pt idx="3">
                  <c:v>157.70246776103147</c:v>
                </c:pt>
                <c:pt idx="4">
                  <c:v>161.3306058720236</c:v>
                </c:pt>
                <c:pt idx="5">
                  <c:v>163.50547501266516</c:v>
                </c:pt>
                <c:pt idx="6">
                  <c:v>177.46883926927325</c:v>
                </c:pt>
                <c:pt idx="7">
                  <c:v>171.02135791352714</c:v>
                </c:pt>
                <c:pt idx="8">
                  <c:v>170.78291661720525</c:v>
                </c:pt>
                <c:pt idx="9">
                  <c:v>185.31047293259408</c:v>
                </c:pt>
                <c:pt idx="10">
                  <c:v>189.93361969299258</c:v>
                </c:pt>
                <c:pt idx="11">
                  <c:v>194.94223237118746</c:v>
                </c:pt>
                <c:pt idx="12">
                  <c:v>196.553133531676</c:v>
                </c:pt>
                <c:pt idx="13">
                  <c:v>198.87540533378592</c:v>
                </c:pt>
                <c:pt idx="14">
                  <c:v>201.43547879894157</c:v>
                </c:pt>
                <c:pt idx="15">
                  <c:v>203.51204590585701</c:v>
                </c:pt>
                <c:pt idx="16">
                  <c:v>205.47962118457502</c:v>
                </c:pt>
                <c:pt idx="17">
                  <c:v>207.36151819485022</c:v>
                </c:pt>
                <c:pt idx="18">
                  <c:v>209.22847319044905</c:v>
                </c:pt>
                <c:pt idx="19">
                  <c:v>211.07401269200483</c:v>
                </c:pt>
                <c:pt idx="20">
                  <c:v>213.02042227630722</c:v>
                </c:pt>
                <c:pt idx="21">
                  <c:v>214.89786297571445</c:v>
                </c:pt>
                <c:pt idx="22">
                  <c:v>216.79590185751249</c:v>
                </c:pt>
                <c:pt idx="23">
                  <c:v>218.74118176648867</c:v>
                </c:pt>
                <c:pt idx="24">
                  <c:v>220.77184558704352</c:v>
                </c:pt>
                <c:pt idx="25">
                  <c:v>222.70461975046462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98.771375563640433</c:v>
                </c:pt>
                <c:pt idx="1">
                  <c:v>102.35686160961072</c:v>
                </c:pt>
                <c:pt idx="2">
                  <c:v>104.25519639940927</c:v>
                </c:pt>
                <c:pt idx="3">
                  <c:v>101.63906923511776</c:v>
                </c:pt>
                <c:pt idx="4">
                  <c:v>106.40912614429826</c:v>
                </c:pt>
                <c:pt idx="5">
                  <c:v>109.80929809053073</c:v>
                </c:pt>
                <c:pt idx="6">
                  <c:v>113.75692298153658</c:v>
                </c:pt>
                <c:pt idx="7">
                  <c:v>114.81751650152916</c:v>
                </c:pt>
                <c:pt idx="8">
                  <c:v>110.94305088818086</c:v>
                </c:pt>
                <c:pt idx="9">
                  <c:v>115.39760412448831</c:v>
                </c:pt>
                <c:pt idx="10">
                  <c:v>119.43673047650557</c:v>
                </c:pt>
                <c:pt idx="11">
                  <c:v>113.61852229451341</c:v>
                </c:pt>
                <c:pt idx="12">
                  <c:v>114.59037494456726</c:v>
                </c:pt>
                <c:pt idx="13">
                  <c:v>115.7373155205857</c:v>
                </c:pt>
                <c:pt idx="14">
                  <c:v>117.03435875870295</c:v>
                </c:pt>
                <c:pt idx="15">
                  <c:v>117.97208202621536</c:v>
                </c:pt>
                <c:pt idx="16">
                  <c:v>118.82051846594686</c:v>
                </c:pt>
                <c:pt idx="17">
                  <c:v>119.58661967339053</c:v>
                </c:pt>
                <c:pt idx="18">
                  <c:v>120.36307815143232</c:v>
                </c:pt>
                <c:pt idx="19">
                  <c:v>121.17326983007897</c:v>
                </c:pt>
                <c:pt idx="20">
                  <c:v>122.02979352883411</c:v>
                </c:pt>
                <c:pt idx="21">
                  <c:v>122.83671480086198</c:v>
                </c:pt>
                <c:pt idx="22">
                  <c:v>123.66479974781168</c:v>
                </c:pt>
                <c:pt idx="23">
                  <c:v>124.50074714947051</c:v>
                </c:pt>
                <c:pt idx="24">
                  <c:v>125.36528378529304</c:v>
                </c:pt>
                <c:pt idx="25">
                  <c:v>126.16884924945685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94.154722932846653</c:v>
                </c:pt>
                <c:pt idx="1">
                  <c:v>92.265777049803489</c:v>
                </c:pt>
                <c:pt idx="2">
                  <c:v>90.981241407060153</c:v>
                </c:pt>
                <c:pt idx="3">
                  <c:v>88.092550990569194</c:v>
                </c:pt>
                <c:pt idx="4">
                  <c:v>91.176301763030025</c:v>
                </c:pt>
                <c:pt idx="5">
                  <c:v>91.424946532115356</c:v>
                </c:pt>
                <c:pt idx="6">
                  <c:v>90.786793157139982</c:v>
                </c:pt>
                <c:pt idx="7">
                  <c:v>91.445616530550666</c:v>
                </c:pt>
                <c:pt idx="8">
                  <c:v>87.810907160299649</c:v>
                </c:pt>
                <c:pt idx="9">
                  <c:v>87.727055557925183</c:v>
                </c:pt>
                <c:pt idx="10">
                  <c:v>88.973405285378689</c:v>
                </c:pt>
                <c:pt idx="11">
                  <c:v>85.794696905242233</c:v>
                </c:pt>
                <c:pt idx="12">
                  <c:v>85.033469174880906</c:v>
                </c:pt>
                <c:pt idx="13">
                  <c:v>84.385616139049247</c:v>
                </c:pt>
                <c:pt idx="14">
                  <c:v>83.808408066518354</c:v>
                </c:pt>
                <c:pt idx="15">
                  <c:v>83.003891110126062</c:v>
                </c:pt>
                <c:pt idx="16">
                  <c:v>82.136131624027598</c:v>
                </c:pt>
                <c:pt idx="17">
                  <c:v>81.219594038551193</c:v>
                </c:pt>
                <c:pt idx="18">
                  <c:v>80.317544690421869</c:v>
                </c:pt>
                <c:pt idx="19">
                  <c:v>79.37977221590728</c:v>
                </c:pt>
                <c:pt idx="20">
                  <c:v>78.517197787513723</c:v>
                </c:pt>
                <c:pt idx="21">
                  <c:v>77.72552534035934</c:v>
                </c:pt>
                <c:pt idx="22">
                  <c:v>76.868887464159528</c:v>
                </c:pt>
                <c:pt idx="23">
                  <c:v>75.948391797848075</c:v>
                </c:pt>
                <c:pt idx="24">
                  <c:v>74.746732105008277</c:v>
                </c:pt>
                <c:pt idx="25">
                  <c:v>73.845316327114119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80.009260497231324</c:v>
                </c:pt>
                <c:pt idx="1">
                  <c:v>80.553968132855616</c:v>
                </c:pt>
                <c:pt idx="2">
                  <c:v>79.017699136659388</c:v>
                </c:pt>
                <c:pt idx="3">
                  <c:v>80.446272514231296</c:v>
                </c:pt>
                <c:pt idx="4">
                  <c:v>85.872172913072006</c:v>
                </c:pt>
                <c:pt idx="5">
                  <c:v>84.052729800794793</c:v>
                </c:pt>
                <c:pt idx="6">
                  <c:v>89.9959563528475</c:v>
                </c:pt>
                <c:pt idx="7">
                  <c:v>89.408438864336205</c:v>
                </c:pt>
                <c:pt idx="8">
                  <c:v>78.057094102239418</c:v>
                </c:pt>
                <c:pt idx="9">
                  <c:v>85.490361925717622</c:v>
                </c:pt>
                <c:pt idx="10">
                  <c:v>74.364354904590911</c:v>
                </c:pt>
                <c:pt idx="11">
                  <c:v>76.355531571808228</c:v>
                </c:pt>
                <c:pt idx="12">
                  <c:v>76.551504632927916</c:v>
                </c:pt>
                <c:pt idx="13">
                  <c:v>77.099503503137797</c:v>
                </c:pt>
                <c:pt idx="14">
                  <c:v>77.599435724298246</c:v>
                </c:pt>
                <c:pt idx="15">
                  <c:v>77.690470436254429</c:v>
                </c:pt>
                <c:pt idx="16">
                  <c:v>77.680214864737763</c:v>
                </c:pt>
                <c:pt idx="17">
                  <c:v>77.595842518344853</c:v>
                </c:pt>
                <c:pt idx="18">
                  <c:v>77.556222812875859</c:v>
                </c:pt>
                <c:pt idx="19">
                  <c:v>77.51564886963925</c:v>
                </c:pt>
                <c:pt idx="20">
                  <c:v>77.514659810246428</c:v>
                </c:pt>
                <c:pt idx="21">
                  <c:v>77.496140517533718</c:v>
                </c:pt>
                <c:pt idx="22">
                  <c:v>77.461641291145412</c:v>
                </c:pt>
                <c:pt idx="23">
                  <c:v>77.420510683422492</c:v>
                </c:pt>
                <c:pt idx="24">
                  <c:v>77.442632795222366</c:v>
                </c:pt>
                <c:pt idx="25">
                  <c:v>77.428282818993353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76.792411168830697</c:v>
                </c:pt>
                <c:pt idx="1">
                  <c:v>77.888224679815579</c:v>
                </c:pt>
                <c:pt idx="2">
                  <c:v>74.64463717228594</c:v>
                </c:pt>
                <c:pt idx="3">
                  <c:v>75.057782832303957</c:v>
                </c:pt>
                <c:pt idx="4">
                  <c:v>77.632572270323706</c:v>
                </c:pt>
                <c:pt idx="5">
                  <c:v>83.604967306196556</c:v>
                </c:pt>
                <c:pt idx="6">
                  <c:v>85.461898716933888</c:v>
                </c:pt>
                <c:pt idx="7">
                  <c:v>85.659889451407196</c:v>
                </c:pt>
                <c:pt idx="8">
                  <c:v>80.674363410699769</c:v>
                </c:pt>
                <c:pt idx="9">
                  <c:v>86.845394804159355</c:v>
                </c:pt>
                <c:pt idx="10">
                  <c:v>82.30969697831911</c:v>
                </c:pt>
                <c:pt idx="11">
                  <c:v>84.284979599654264</c:v>
                </c:pt>
                <c:pt idx="12">
                  <c:v>84.642483605043978</c:v>
                </c:pt>
                <c:pt idx="13">
                  <c:v>85.257351609035666</c:v>
                </c:pt>
                <c:pt idx="14">
                  <c:v>85.966411134713994</c:v>
                </c:pt>
                <c:pt idx="15">
                  <c:v>86.57148624441966</c:v>
                </c:pt>
                <c:pt idx="16">
                  <c:v>87.119093216564949</c:v>
                </c:pt>
                <c:pt idx="17">
                  <c:v>87.644454205336473</c:v>
                </c:pt>
                <c:pt idx="18">
                  <c:v>88.155469389998458</c:v>
                </c:pt>
                <c:pt idx="19">
                  <c:v>88.675845755192697</c:v>
                </c:pt>
                <c:pt idx="20">
                  <c:v>89.224745635082527</c:v>
                </c:pt>
                <c:pt idx="21">
                  <c:v>89.745235871453545</c:v>
                </c:pt>
                <c:pt idx="22">
                  <c:v>90.275847719492404</c:v>
                </c:pt>
                <c:pt idx="23">
                  <c:v>90.81478720734998</c:v>
                </c:pt>
                <c:pt idx="24">
                  <c:v>91.334625545475575</c:v>
                </c:pt>
                <c:pt idx="25">
                  <c:v>91.84551817825762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58.584062789436246</c:v>
                </c:pt>
                <c:pt idx="1">
                  <c:v>63.862101172755047</c:v>
                </c:pt>
                <c:pt idx="2">
                  <c:v>67.021973126853325</c:v>
                </c:pt>
                <c:pt idx="3">
                  <c:v>66.757352207167827</c:v>
                </c:pt>
                <c:pt idx="4">
                  <c:v>65.583071075956497</c:v>
                </c:pt>
                <c:pt idx="5">
                  <c:v>65.96734879020741</c:v>
                </c:pt>
                <c:pt idx="6">
                  <c:v>68.074765056263118</c:v>
                </c:pt>
                <c:pt idx="7">
                  <c:v>64.564826608804211</c:v>
                </c:pt>
                <c:pt idx="8">
                  <c:v>63.854830620339484</c:v>
                </c:pt>
                <c:pt idx="9">
                  <c:v>65.12612800430756</c:v>
                </c:pt>
                <c:pt idx="10">
                  <c:v>65.432268762361787</c:v>
                </c:pt>
                <c:pt idx="11">
                  <c:v>64.879026519593864</c:v>
                </c:pt>
                <c:pt idx="12">
                  <c:v>64.877019548055927</c:v>
                </c:pt>
                <c:pt idx="13">
                  <c:v>65.053454957670994</c:v>
                </c:pt>
                <c:pt idx="14">
                  <c:v>65.295653042888148</c:v>
                </c:pt>
                <c:pt idx="15">
                  <c:v>65.384683200281756</c:v>
                </c:pt>
                <c:pt idx="16">
                  <c:v>65.408125814177794</c:v>
                </c:pt>
                <c:pt idx="17">
                  <c:v>65.405918357819544</c:v>
                </c:pt>
                <c:pt idx="18">
                  <c:v>65.414728282216331</c:v>
                </c:pt>
                <c:pt idx="19">
                  <c:v>65.41596718952151</c:v>
                </c:pt>
                <c:pt idx="20">
                  <c:v>65.401104423774086</c:v>
                </c:pt>
                <c:pt idx="21">
                  <c:v>65.420463871057947</c:v>
                </c:pt>
                <c:pt idx="22">
                  <c:v>65.403902661904795</c:v>
                </c:pt>
                <c:pt idx="23">
                  <c:v>65.392054298696337</c:v>
                </c:pt>
                <c:pt idx="24">
                  <c:v>65.377973572236883</c:v>
                </c:pt>
                <c:pt idx="25">
                  <c:v>65.382249538790703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42.066434871344086</c:v>
                </c:pt>
                <c:pt idx="1">
                  <c:v>42.514113521481889</c:v>
                </c:pt>
                <c:pt idx="2">
                  <c:v>42.826340355588016</c:v>
                </c:pt>
                <c:pt idx="3">
                  <c:v>40.977803653465834</c:v>
                </c:pt>
                <c:pt idx="4">
                  <c:v>44.164616513221901</c:v>
                </c:pt>
                <c:pt idx="5">
                  <c:v>43.424657472263455</c:v>
                </c:pt>
                <c:pt idx="6">
                  <c:v>47.898946815894917</c:v>
                </c:pt>
                <c:pt idx="7">
                  <c:v>46.683477843720418</c:v>
                </c:pt>
                <c:pt idx="8">
                  <c:v>46.089800564028181</c:v>
                </c:pt>
                <c:pt idx="9">
                  <c:v>47.095337359380714</c:v>
                </c:pt>
                <c:pt idx="10">
                  <c:v>39.108558867691038</c:v>
                </c:pt>
                <c:pt idx="11">
                  <c:v>43.783950578424367</c:v>
                </c:pt>
                <c:pt idx="12">
                  <c:v>43.693502806824583</c:v>
                </c:pt>
                <c:pt idx="13">
                  <c:v>43.832618725816431</c:v>
                </c:pt>
                <c:pt idx="14">
                  <c:v>44.002230309411274</c:v>
                </c:pt>
                <c:pt idx="15">
                  <c:v>43.977498766206438</c:v>
                </c:pt>
                <c:pt idx="16">
                  <c:v>43.919208596961383</c:v>
                </c:pt>
                <c:pt idx="17">
                  <c:v>43.877317834538019</c:v>
                </c:pt>
                <c:pt idx="18">
                  <c:v>43.834766395215368</c:v>
                </c:pt>
                <c:pt idx="19">
                  <c:v>43.79037787382957</c:v>
                </c:pt>
                <c:pt idx="20">
                  <c:v>43.752617256540574</c:v>
                </c:pt>
                <c:pt idx="21">
                  <c:v>43.708544758363125</c:v>
                </c:pt>
                <c:pt idx="22">
                  <c:v>43.693230170749345</c:v>
                </c:pt>
                <c:pt idx="23">
                  <c:v>43.714778416027443</c:v>
                </c:pt>
                <c:pt idx="24">
                  <c:v>43.79000005500248</c:v>
                </c:pt>
                <c:pt idx="25">
                  <c:v>43.865906301988183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90.424192554188778</c:v>
                </c:pt>
                <c:pt idx="1">
                  <c:v>93.700290108252673</c:v>
                </c:pt>
                <c:pt idx="2">
                  <c:v>93.735430315487932</c:v>
                </c:pt>
                <c:pt idx="3">
                  <c:v>91.433013602962689</c:v>
                </c:pt>
                <c:pt idx="4">
                  <c:v>96.954791891493045</c:v>
                </c:pt>
                <c:pt idx="5">
                  <c:v>98.493046093870362</c:v>
                </c:pt>
                <c:pt idx="6">
                  <c:v>99.607454001873563</c:v>
                </c:pt>
                <c:pt idx="7">
                  <c:v>98.572526114759881</c:v>
                </c:pt>
                <c:pt idx="8">
                  <c:v>93.216923597877951</c:v>
                </c:pt>
                <c:pt idx="9">
                  <c:v>98.462838833816335</c:v>
                </c:pt>
                <c:pt idx="10">
                  <c:v>89.711190051623873</c:v>
                </c:pt>
                <c:pt idx="11">
                  <c:v>90.730838553975545</c:v>
                </c:pt>
                <c:pt idx="12">
                  <c:v>90.844049427987457</c:v>
                </c:pt>
                <c:pt idx="13">
                  <c:v>90.930830477709009</c:v>
                </c:pt>
                <c:pt idx="14">
                  <c:v>91.045734565695057</c:v>
                </c:pt>
                <c:pt idx="15">
                  <c:v>90.886004168270375</c:v>
                </c:pt>
                <c:pt idx="16">
                  <c:v>90.647459951194548</c:v>
                </c:pt>
                <c:pt idx="17">
                  <c:v>90.368768338605634</c:v>
                </c:pt>
                <c:pt idx="18">
                  <c:v>90.067532370938423</c:v>
                </c:pt>
                <c:pt idx="19">
                  <c:v>89.771282877977399</c:v>
                </c:pt>
                <c:pt idx="20">
                  <c:v>89.479523778414872</c:v>
                </c:pt>
                <c:pt idx="21">
                  <c:v>89.187352494403356</c:v>
                </c:pt>
                <c:pt idx="22">
                  <c:v>88.879161508599012</c:v>
                </c:pt>
                <c:pt idx="23">
                  <c:v>88.614194326442458</c:v>
                </c:pt>
                <c:pt idx="24">
                  <c:v>88.293877444869679</c:v>
                </c:pt>
                <c:pt idx="25">
                  <c:v>87.918448418485212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119.71180941644928</c:v>
                </c:pt>
                <c:pt idx="1">
                  <c:v>222.70461975046462</c:v>
                </c:pt>
                <c:pt idx="2">
                  <c:v>126.16884924945685</c:v>
                </c:pt>
                <c:pt idx="3">
                  <c:v>73.845316327114119</c:v>
                </c:pt>
                <c:pt idx="4">
                  <c:v>77.428282818993353</c:v>
                </c:pt>
                <c:pt idx="5">
                  <c:v>91.84551817825762</c:v>
                </c:pt>
                <c:pt idx="6">
                  <c:v>65.382249538790703</c:v>
                </c:pt>
                <c:pt idx="7">
                  <c:v>43.865906301988183</c:v>
                </c:pt>
                <c:pt idx="8">
                  <c:v>87.918448418485212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103.69017498053628</c:v>
                </c:pt>
                <c:pt idx="1">
                  <c:v>189.93361969299258</c:v>
                </c:pt>
                <c:pt idx="2">
                  <c:v>119.43673047650557</c:v>
                </c:pt>
                <c:pt idx="3">
                  <c:v>88.973405285378689</c:v>
                </c:pt>
                <c:pt idx="4">
                  <c:v>74.364354904590911</c:v>
                </c:pt>
                <c:pt idx="5">
                  <c:v>82.30969697831911</c:v>
                </c:pt>
                <c:pt idx="6">
                  <c:v>65.432268762361787</c:v>
                </c:pt>
                <c:pt idx="7">
                  <c:v>39.108558867691038</c:v>
                </c:pt>
                <c:pt idx="8">
                  <c:v>89.711190051623873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13.171485218083678</c:v>
                </c:pt>
                <c:pt idx="1">
                  <c:v>24.503435553611531</c:v>
                </c:pt>
                <c:pt idx="2">
                  <c:v>13.881931456659622</c:v>
                </c:pt>
                <c:pt idx="3">
                  <c:v>8.1249502214411216</c:v>
                </c:pt>
                <c:pt idx="4">
                  <c:v>8.5191718977713418</c:v>
                </c:pt>
                <c:pt idx="5">
                  <c:v>10.105451508328205</c:v>
                </c:pt>
                <c:pt idx="6">
                  <c:v>7.1937876264938279</c:v>
                </c:pt>
                <c:pt idx="7">
                  <c:v>4.8264172035402373</c:v>
                </c:pt>
                <c:pt idx="8">
                  <c:v>9.6733693140704489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12.156510854030236</c:v>
                </c:pt>
                <c:pt idx="1">
                  <c:v>22.267588127578389</c:v>
                </c:pt>
                <c:pt idx="2">
                  <c:v>14.002617998089665</c:v>
                </c:pt>
                <c:pt idx="3">
                  <c:v>10.431134553247363</c:v>
                </c:pt>
                <c:pt idx="4">
                  <c:v>8.718387134753204</c:v>
                </c:pt>
                <c:pt idx="5">
                  <c:v>9.6498894412773311</c:v>
                </c:pt>
                <c:pt idx="6">
                  <c:v>7.671200145652997</c:v>
                </c:pt>
                <c:pt idx="7">
                  <c:v>4.585040197393905</c:v>
                </c:pt>
                <c:pt idx="8">
                  <c:v>10.517631547976915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10.928568013340724</c:v>
                </c:pt>
                <c:pt idx="1">
                  <c:v>19.67312128135293</c:v>
                </c:pt>
                <c:pt idx="2">
                  <c:v>13.212350467089321</c:v>
                </c:pt>
                <c:pt idx="3">
                  <c:v>11.000329261929554</c:v>
                </c:pt>
                <c:pt idx="4">
                  <c:v>10.113297718450939</c:v>
                </c:pt>
                <c:pt idx="5">
                  <c:v>10.05942254478602</c:v>
                </c:pt>
                <c:pt idx="6">
                  <c:v>7.9372489102186599</c:v>
                </c:pt>
                <c:pt idx="7">
                  <c:v>5.2248926403649394</c:v>
                </c:pt>
                <c:pt idx="8">
                  <c:v>11.850769162466909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9.3993795731599938E-2</c:v>
                </c:pt>
                <c:pt idx="1">
                  <c:v>0.10286443479546641</c:v>
                </c:pt>
                <c:pt idx="2">
                  <c:v>0.10642098706221437</c:v>
                </c:pt>
                <c:pt idx="3">
                  <c:v>0.10908806663716401</c:v>
                </c:pt>
                <c:pt idx="4">
                  <c:v>0.10844527837921079</c:v>
                </c:pt>
                <c:pt idx="5">
                  <c:v>0.10928568013340724</c:v>
                </c:pt>
                <c:pt idx="6">
                  <c:v>0.11149420343038835</c:v>
                </c:pt>
                <c:pt idx="7">
                  <c:v>0.11399573625799091</c:v>
                </c:pt>
                <c:pt idx="8">
                  <c:v>0.11575273162382174</c:v>
                </c:pt>
                <c:pt idx="9">
                  <c:v>0.11826739075151156</c:v>
                </c:pt>
                <c:pt idx="10">
                  <c:v>0.12156510854030236</c:v>
                </c:pt>
                <c:pt idx="11">
                  <c:v>0.11815134430624817</c:v>
                </c:pt>
                <c:pt idx="12">
                  <c:v>0.11924769458915369</c:v>
                </c:pt>
                <c:pt idx="13">
                  <c:v>0.12030176157964262</c:v>
                </c:pt>
                <c:pt idx="14">
                  <c:v>0.12134033825709128</c:v>
                </c:pt>
                <c:pt idx="15">
                  <c:v>0.12231353471363128</c:v>
                </c:pt>
                <c:pt idx="16">
                  <c:v>0.12327587822635633</c:v>
                </c:pt>
                <c:pt idx="17">
                  <c:v>0.12424449788278874</c:v>
                </c:pt>
                <c:pt idx="18">
                  <c:v>0.125173635603269</c:v>
                </c:pt>
                <c:pt idx="19">
                  <c:v>0.12608376350127207</c:v>
                </c:pt>
                <c:pt idx="20">
                  <c:v>0.12699544019322598</c:v>
                </c:pt>
                <c:pt idx="21">
                  <c:v>0.12788835368986654</c:v>
                </c:pt>
                <c:pt idx="22">
                  <c:v>0.12882508886896504</c:v>
                </c:pt>
                <c:pt idx="23">
                  <c:v>0.12972959525492345</c:v>
                </c:pt>
                <c:pt idx="24">
                  <c:v>0.13075607890866514</c:v>
                </c:pt>
                <c:pt idx="25">
                  <c:v>0.13171485218083678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0.20575065310126761</c:v>
                </c:pt>
                <c:pt idx="1">
                  <c:v>0.1986533513991128</c:v>
                </c:pt>
                <c:pt idx="2">
                  <c:v>0.19646305975348149</c:v>
                </c:pt>
                <c:pt idx="3">
                  <c:v>0.20011073520958836</c:v>
                </c:pt>
                <c:pt idx="4">
                  <c:v>0.19727125933990083</c:v>
                </c:pt>
                <c:pt idx="5">
                  <c:v>0.19673121281352929</c:v>
                </c:pt>
                <c:pt idx="6">
                  <c:v>0.20397357333565502</c:v>
                </c:pt>
                <c:pt idx="7">
                  <c:v>0.19880725650434372</c:v>
                </c:pt>
                <c:pt idx="8">
                  <c:v>0.20646452954165267</c:v>
                </c:pt>
                <c:pt idx="9">
                  <c:v>0.21180009958796076</c:v>
                </c:pt>
                <c:pt idx="10">
                  <c:v>0.22267588127578389</c:v>
                </c:pt>
                <c:pt idx="11">
                  <c:v>0.22787894332337486</c:v>
                </c:pt>
                <c:pt idx="12">
                  <c:v>0.22874991246038817</c:v>
                </c:pt>
                <c:pt idx="13">
                  <c:v>0.22984334895527481</c:v>
                </c:pt>
                <c:pt idx="14">
                  <c:v>0.231005049104516</c:v>
                </c:pt>
                <c:pt idx="15">
                  <c:v>0.23227593650266451</c:v>
                </c:pt>
                <c:pt idx="16">
                  <c:v>0.23359247562618649</c:v>
                </c:pt>
                <c:pt idx="17">
                  <c:v>0.23490800545446844</c:v>
                </c:pt>
                <c:pt idx="18">
                  <c:v>0.23619777086566118</c:v>
                </c:pt>
                <c:pt idx="19">
                  <c:v>0.23746384467885534</c:v>
                </c:pt>
                <c:pt idx="20">
                  <c:v>0.2387446845468626</c:v>
                </c:pt>
                <c:pt idx="21">
                  <c:v>0.23996241739774352</c:v>
                </c:pt>
                <c:pt idx="22">
                  <c:v>0.24119628258938514</c:v>
                </c:pt>
                <c:pt idx="23">
                  <c:v>0.24245658800945785</c:v>
                </c:pt>
                <c:pt idx="24">
                  <c:v>0.24380508741553927</c:v>
                </c:pt>
                <c:pt idx="25">
                  <c:v>0.2450343555361153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0.12789365637606509</c:v>
                </c:pt>
                <c:pt idx="1">
                  <c:v>0.12925168055017081</c:v>
                </c:pt>
                <c:pt idx="2">
                  <c:v>0.13154798252601077</c:v>
                </c:pt>
                <c:pt idx="3">
                  <c:v>0.12897115155786729</c:v>
                </c:pt>
                <c:pt idx="4">
                  <c:v>0.13011456943511188</c:v>
                </c:pt>
                <c:pt idx="5">
                  <c:v>0.1321235046708932</c:v>
                </c:pt>
                <c:pt idx="6">
                  <c:v>0.13074636746232624</c:v>
                </c:pt>
                <c:pt idx="7">
                  <c:v>0.13347195772970605</c:v>
                </c:pt>
                <c:pt idx="8">
                  <c:v>0.13412234233524201</c:v>
                </c:pt>
                <c:pt idx="9">
                  <c:v>0.13189337687713468</c:v>
                </c:pt>
                <c:pt idx="10">
                  <c:v>0.14002617998089664</c:v>
                </c:pt>
                <c:pt idx="11">
                  <c:v>0.13281508315313498</c:v>
                </c:pt>
                <c:pt idx="12">
                  <c:v>0.13336108036735253</c:v>
                </c:pt>
                <c:pt idx="13">
                  <c:v>0.1337593864545378</c:v>
                </c:pt>
                <c:pt idx="14">
                  <c:v>0.1342143298348879</c:v>
                </c:pt>
                <c:pt idx="15">
                  <c:v>0.13464596511640545</c:v>
                </c:pt>
                <c:pt idx="16">
                  <c:v>0.13507704026140718</c:v>
                </c:pt>
                <c:pt idx="17">
                  <c:v>0.13547284255568265</c:v>
                </c:pt>
                <c:pt idx="18">
                  <c:v>0.13587773365826694</c:v>
                </c:pt>
                <c:pt idx="19">
                  <c:v>0.1363231321524444</c:v>
                </c:pt>
                <c:pt idx="20">
                  <c:v>0.13676606331936955</c:v>
                </c:pt>
                <c:pt idx="21">
                  <c:v>0.13716374197794196</c:v>
                </c:pt>
                <c:pt idx="22">
                  <c:v>0.13758327408761079</c:v>
                </c:pt>
                <c:pt idx="23">
                  <c:v>0.13799882635137789</c:v>
                </c:pt>
                <c:pt idx="24">
                  <c:v>0.13844470924666227</c:v>
                </c:pt>
                <c:pt idx="25">
                  <c:v>0.13881931456659621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0.1219158051838443</c:v>
                </c:pt>
                <c:pt idx="1">
                  <c:v>0.11650910894902569</c:v>
                </c:pt>
                <c:pt idx="2">
                  <c:v>0.11479906199551825</c:v>
                </c:pt>
                <c:pt idx="3">
                  <c:v>0.11178179641375863</c:v>
                </c:pt>
                <c:pt idx="4">
                  <c:v>0.11148823109866467</c:v>
                </c:pt>
                <c:pt idx="5">
                  <c:v>0.11000329261929555</c:v>
                </c:pt>
                <c:pt idx="6">
                  <c:v>0.10434567943417569</c:v>
                </c:pt>
                <c:pt idx="7">
                  <c:v>0.10630281716614219</c:v>
                </c:pt>
                <c:pt idx="8">
                  <c:v>0.10615720819497088</c:v>
                </c:pt>
                <c:pt idx="9">
                  <c:v>0.10026739886679657</c:v>
                </c:pt>
                <c:pt idx="10">
                  <c:v>0.10431134553247363</c:v>
                </c:pt>
                <c:pt idx="11">
                  <c:v>0.10029024822230073</c:v>
                </c:pt>
                <c:pt idx="12">
                  <c:v>9.8962546566688972E-2</c:v>
                </c:pt>
                <c:pt idx="13">
                  <c:v>9.7525747764036705E-2</c:v>
                </c:pt>
                <c:pt idx="14">
                  <c:v>9.6111000585459488E-2</c:v>
                </c:pt>
                <c:pt idx="15">
                  <c:v>9.4735456346836583E-2</c:v>
                </c:pt>
                <c:pt idx="16">
                  <c:v>9.337365045646287E-2</c:v>
                </c:pt>
                <c:pt idx="17">
                  <c:v>9.2009033332258475E-2</c:v>
                </c:pt>
                <c:pt idx="18">
                  <c:v>9.0670379265314807E-2</c:v>
                </c:pt>
                <c:pt idx="19">
                  <c:v>8.9304342394941949E-2</c:v>
                </c:pt>
                <c:pt idx="20">
                  <c:v>8.7998903658959279E-2</c:v>
                </c:pt>
                <c:pt idx="21">
                  <c:v>8.6791021073531885E-2</c:v>
                </c:pt>
                <c:pt idx="22">
                  <c:v>8.5520481449518668E-2</c:v>
                </c:pt>
                <c:pt idx="23">
                  <c:v>8.4182538429225989E-2</c:v>
                </c:pt>
                <c:pt idx="24">
                  <c:v>8.254509766147887E-2</c:v>
                </c:pt>
                <c:pt idx="25">
                  <c:v>8.1249502214411212E-2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0.10359961892342846</c:v>
                </c:pt>
                <c:pt idx="1">
                  <c:v>0.1017199589009174</c:v>
                </c:pt>
                <c:pt idx="2">
                  <c:v>9.9703604849127145E-2</c:v>
                </c:pt>
                <c:pt idx="3">
                  <c:v>0.10207933310268469</c:v>
                </c:pt>
                <c:pt idx="4">
                  <c:v>0.10500246745650527</c:v>
                </c:pt>
                <c:pt idx="5">
                  <c:v>0.10113297718450939</c:v>
                </c:pt>
                <c:pt idx="6">
                  <c:v>0.10343673220963148</c:v>
                </c:pt>
                <c:pt idx="7">
                  <c:v>0.10393465854681465</c:v>
                </c:pt>
                <c:pt idx="8">
                  <c:v>9.4365534506768059E-2</c:v>
                </c:pt>
                <c:pt idx="9">
                  <c:v>9.7710975980640338E-2</c:v>
                </c:pt>
                <c:pt idx="10">
                  <c:v>8.7183871347532041E-2</c:v>
                </c:pt>
                <c:pt idx="11">
                  <c:v>8.9256276794591319E-2</c:v>
                </c:pt>
                <c:pt idx="12">
                  <c:v>8.9091176868320993E-2</c:v>
                </c:pt>
                <c:pt idx="13">
                  <c:v>8.9105075905228759E-2</c:v>
                </c:pt>
                <c:pt idx="14">
                  <c:v>8.8990586796611718E-2</c:v>
                </c:pt>
                <c:pt idx="15">
                  <c:v>8.8671049900708704E-2</c:v>
                </c:pt>
                <c:pt idx="16">
                  <c:v>8.8308093974578228E-2</c:v>
                </c:pt>
                <c:pt idx="17">
                  <c:v>8.7903892468685213E-2</c:v>
                </c:pt>
                <c:pt idx="18">
                  <c:v>8.7553126330408224E-2</c:v>
                </c:pt>
                <c:pt idx="19">
                  <c:v>8.7207154346471277E-2</c:v>
                </c:pt>
                <c:pt idx="20">
                  <c:v>8.6875299590526492E-2</c:v>
                </c:pt>
                <c:pt idx="21">
                  <c:v>8.653488201362039E-2</c:v>
                </c:pt>
                <c:pt idx="22">
                  <c:v>8.6179949725139454E-2</c:v>
                </c:pt>
                <c:pt idx="23">
                  <c:v>8.5814260994031749E-2</c:v>
                </c:pt>
                <c:pt idx="24">
                  <c:v>8.5522263077175475E-2</c:v>
                </c:pt>
                <c:pt idx="25">
                  <c:v>8.519171897771341E-2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9.9434296528429889E-2</c:v>
                </c:pt>
                <c:pt idx="1">
                  <c:v>9.8353776939075294E-2</c:v>
                </c:pt>
                <c:pt idx="2">
                  <c:v>9.4185726616269866E-2</c:v>
                </c:pt>
                <c:pt idx="3">
                  <c:v>9.524180768390865E-2</c:v>
                </c:pt>
                <c:pt idx="4">
                  <c:v>9.4927278149014527E-2</c:v>
                </c:pt>
                <c:pt idx="5">
                  <c:v>0.1005942254478602</c:v>
                </c:pt>
                <c:pt idx="6">
                  <c:v>9.8225519122787139E-2</c:v>
                </c:pt>
                <c:pt idx="7">
                  <c:v>9.9577081026981151E-2</c:v>
                </c:pt>
                <c:pt idx="8">
                  <c:v>9.7529628944072175E-2</c:v>
                </c:pt>
                <c:pt idx="9">
                  <c:v>9.9259707113085904E-2</c:v>
                </c:pt>
                <c:pt idx="10">
                  <c:v>9.6498894412773317E-2</c:v>
                </c:pt>
                <c:pt idx="11">
                  <c:v>9.8525454723581943E-2</c:v>
                </c:pt>
                <c:pt idx="12">
                  <c:v>9.8507514824042866E-2</c:v>
                </c:pt>
                <c:pt idx="13">
                  <c:v>9.8533225785205264E-2</c:v>
                </c:pt>
                <c:pt idx="14">
                  <c:v>9.8585786098461428E-2</c:v>
                </c:pt>
                <c:pt idx="15">
                  <c:v>9.880728657777893E-2</c:v>
                </c:pt>
                <c:pt idx="16">
                  <c:v>9.903835982102531E-2</c:v>
                </c:pt>
                <c:pt idx="17">
                  <c:v>9.9287389992847752E-2</c:v>
                </c:pt>
                <c:pt idx="18">
                  <c:v>9.9518602999030828E-2</c:v>
                </c:pt>
                <c:pt idx="19">
                  <c:v>9.9762670897357852E-2</c:v>
                </c:pt>
                <c:pt idx="20">
                  <c:v>9.9999490766154123E-2</c:v>
                </c:pt>
                <c:pt idx="21">
                  <c:v>0.10021264730807677</c:v>
                </c:pt>
                <c:pt idx="22">
                  <c:v>0.10043639520389976</c:v>
                </c:pt>
                <c:pt idx="23">
                  <c:v>0.1006607135852656</c:v>
                </c:pt>
                <c:pt idx="24">
                  <c:v>0.10086361467862393</c:v>
                </c:pt>
                <c:pt idx="25">
                  <c:v>0.10105451508328205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7.585730129553972E-2</c:v>
                </c:pt>
                <c:pt idx="1">
                  <c:v>8.0642213626336834E-2</c:v>
                </c:pt>
                <c:pt idx="2">
                  <c:v>8.4567538638294873E-2</c:v>
                </c:pt>
                <c:pt idx="3">
                  <c:v>8.4709282108791362E-2</c:v>
                </c:pt>
                <c:pt idx="4">
                  <c:v>8.0193432316215493E-2</c:v>
                </c:pt>
                <c:pt idx="5">
                  <c:v>7.9372489102186597E-2</c:v>
                </c:pt>
                <c:pt idx="6">
                  <c:v>7.8241640277157562E-2</c:v>
                </c:pt>
                <c:pt idx="7">
                  <c:v>7.5054696099800644E-2</c:v>
                </c:pt>
                <c:pt idx="8">
                  <c:v>7.7195997258557969E-2</c:v>
                </c:pt>
                <c:pt idx="9">
                  <c:v>7.4435730365374597E-2</c:v>
                </c:pt>
                <c:pt idx="10">
                  <c:v>7.6712001456529968E-2</c:v>
                </c:pt>
                <c:pt idx="11">
                  <c:v>7.5840744344114877E-2</c:v>
                </c:pt>
                <c:pt idx="12">
                  <c:v>7.550432941796377E-2</c:v>
                </c:pt>
                <c:pt idx="13">
                  <c:v>7.5183273283526975E-2</c:v>
                </c:pt>
                <c:pt idx="14">
                  <c:v>7.4880679547713672E-2</c:v>
                </c:pt>
                <c:pt idx="15">
                  <c:v>7.4625993049576012E-2</c:v>
                </c:pt>
                <c:pt idx="16">
                  <c:v>7.4356989500571555E-2</c:v>
                </c:pt>
                <c:pt idx="17">
                  <c:v>7.4094624499787071E-2</c:v>
                </c:pt>
                <c:pt idx="18">
                  <c:v>7.3846607808385631E-2</c:v>
                </c:pt>
                <c:pt idx="19">
                  <c:v>7.3594692563486927E-2</c:v>
                </c:pt>
                <c:pt idx="20">
                  <c:v>7.3298916027954089E-2</c:v>
                </c:pt>
                <c:pt idx="21">
                  <c:v>7.3050762070886135E-2</c:v>
                </c:pt>
                <c:pt idx="22">
                  <c:v>7.2765112503176133E-2</c:v>
                </c:pt>
                <c:pt idx="23">
                  <c:v>7.2481707560291112E-2</c:v>
                </c:pt>
                <c:pt idx="24">
                  <c:v>7.2198891663228792E-2</c:v>
                </c:pt>
                <c:pt idx="25">
                  <c:v>7.1937876264938277E-2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5.4469527590362846E-2</c:v>
                </c:pt>
                <c:pt idx="1">
                  <c:v>5.3684926768371367E-2</c:v>
                </c:pt>
                <c:pt idx="2">
                  <c:v>5.4037773341931987E-2</c:v>
                </c:pt>
                <c:pt idx="3">
                  <c:v>5.1997273934830973E-2</c:v>
                </c:pt>
                <c:pt idx="4">
                  <c:v>5.4003451302589364E-2</c:v>
                </c:pt>
                <c:pt idx="5">
                  <c:v>5.2248926403649393E-2</c:v>
                </c:pt>
                <c:pt idx="6">
                  <c:v>5.5052590535222871E-2</c:v>
                </c:pt>
                <c:pt idx="7">
                  <c:v>5.4268158476931838E-2</c:v>
                </c:pt>
                <c:pt idx="8">
                  <c:v>5.5719325905703686E-2</c:v>
                </c:pt>
                <c:pt idx="9">
                  <c:v>5.3827487378296936E-2</c:v>
                </c:pt>
                <c:pt idx="10">
                  <c:v>4.5850401973939046E-2</c:v>
                </c:pt>
                <c:pt idx="11">
                  <c:v>5.1181523218305373E-2</c:v>
                </c:pt>
                <c:pt idx="12">
                  <c:v>5.0850804373149809E-2</c:v>
                </c:pt>
                <c:pt idx="13">
                  <c:v>5.0658028148389704E-2</c:v>
                </c:pt>
                <c:pt idx="14">
                  <c:v>5.0461504765401746E-2</c:v>
                </c:pt>
                <c:pt idx="15">
                  <c:v>5.019316996936244E-2</c:v>
                </c:pt>
                <c:pt idx="16">
                  <c:v>4.9928049334350445E-2</c:v>
                </c:pt>
                <c:pt idx="17">
                  <c:v>4.970610413605217E-2</c:v>
                </c:pt>
                <c:pt idx="18">
                  <c:v>4.9485014879129235E-2</c:v>
                </c:pt>
                <c:pt idx="19">
                  <c:v>4.9265332843380076E-2</c:v>
                </c:pt>
                <c:pt idx="20">
                  <c:v>4.9036166079247323E-2</c:v>
                </c:pt>
                <c:pt idx="21">
                  <c:v>4.8806479114869468E-2</c:v>
                </c:pt>
                <c:pt idx="22">
                  <c:v>4.8610903625076612E-2</c:v>
                </c:pt>
                <c:pt idx="23">
                  <c:v>4.8454232233480929E-2</c:v>
                </c:pt>
                <c:pt idx="24">
                  <c:v>4.8358633606326598E-2</c:v>
                </c:pt>
                <c:pt idx="25">
                  <c:v>4.826417203540237E-2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0.11708534526946222</c:v>
                </c:pt>
                <c:pt idx="1">
                  <c:v>0.1183205480715233</c:v>
                </c:pt>
                <c:pt idx="2">
                  <c:v>0.11827426521715108</c:v>
                </c:pt>
                <c:pt idx="3">
                  <c:v>0.11602055335140614</c:v>
                </c:pt>
                <c:pt idx="4">
                  <c:v>0.11855403252278714</c:v>
                </c:pt>
                <c:pt idx="5">
                  <c:v>0.11850769162466909</c:v>
                </c:pt>
                <c:pt idx="6">
                  <c:v>0.11448369419265568</c:v>
                </c:pt>
                <c:pt idx="7">
                  <c:v>0.11458763819128899</c:v>
                </c:pt>
                <c:pt idx="8">
                  <c:v>0.11269270168921068</c:v>
                </c:pt>
                <c:pt idx="9">
                  <c:v>0.11253783307919864</c:v>
                </c:pt>
                <c:pt idx="10">
                  <c:v>0.10517631547976915</c:v>
                </c:pt>
                <c:pt idx="11">
                  <c:v>0.10606038191434776</c:v>
                </c:pt>
                <c:pt idx="12">
                  <c:v>0.10572494053293922</c:v>
                </c:pt>
                <c:pt idx="13">
                  <c:v>0.10509015212415732</c:v>
                </c:pt>
                <c:pt idx="14">
                  <c:v>0.10441072500985674</c:v>
                </c:pt>
                <c:pt idx="15">
                  <c:v>0.10373160782303606</c:v>
                </c:pt>
                <c:pt idx="16">
                  <c:v>0.10304946279906158</c:v>
                </c:pt>
                <c:pt idx="17">
                  <c:v>0.10237360967742938</c:v>
                </c:pt>
                <c:pt idx="18">
                  <c:v>0.10167712859053424</c:v>
                </c:pt>
                <c:pt idx="19">
                  <c:v>0.10099506662179017</c:v>
                </c:pt>
                <c:pt idx="20">
                  <c:v>0.10028503581770049</c:v>
                </c:pt>
                <c:pt idx="21">
                  <c:v>9.9589695353463292E-2</c:v>
                </c:pt>
                <c:pt idx="22">
                  <c:v>9.8882511947228469E-2</c:v>
                </c:pt>
                <c:pt idx="23">
                  <c:v>9.8221537581945309E-2</c:v>
                </c:pt>
                <c:pt idx="24">
                  <c:v>9.7505623742299749E-2</c:v>
                </c:pt>
                <c:pt idx="25">
                  <c:v>9.6733693140704485E-2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12.647275556254527</c:v>
                </c:pt>
                <c:pt idx="1">
                  <c:v>21.804997919928923</c:v>
                </c:pt>
                <c:pt idx="2">
                  <c:v>5.5883060339575792</c:v>
                </c:pt>
                <c:pt idx="3">
                  <c:v>-3.6978909741901731</c:v>
                </c:pt>
                <c:pt idx="4">
                  <c:v>1.4376321249228283</c:v>
                </c:pt>
                <c:pt idx="5">
                  <c:v>3.2404274979627985</c:v>
                </c:pt>
                <c:pt idx="6">
                  <c:v>-0.84122078589984994</c:v>
                </c:pt>
                <c:pt idx="7">
                  <c:v>3.6706798871172595</c:v>
                </c:pt>
                <c:pt idx="8">
                  <c:v>-3.0207260054027074E-2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0.21436852292552544</c:v>
                </c:pt>
                <c:pt idx="1">
                  <c:v>4.6231467603984981</c:v>
                </c:pt>
                <c:pt idx="2">
                  <c:v>4.0391263520172629</c:v>
                </c:pt>
                <c:pt idx="3">
                  <c:v>1.2463497274535058</c:v>
                </c:pt>
                <c:pt idx="4">
                  <c:v>-11.126007021126711</c:v>
                </c:pt>
                <c:pt idx="5">
                  <c:v>-4.5356978258402449</c:v>
                </c:pt>
                <c:pt idx="6">
                  <c:v>0.30614075805422658</c:v>
                </c:pt>
                <c:pt idx="7">
                  <c:v>-7.9867784916896767</c:v>
                </c:pt>
                <c:pt idx="8">
                  <c:v>-8.7516487821924613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3.4766631618324482</c:v>
                </c:pt>
                <c:pt idx="1">
                  <c:v>13.578426212864429</c:v>
                </c:pt>
                <c:pt idx="2">
                  <c:v>-1.4646484502902126</c:v>
                </c:pt>
                <c:pt idx="3">
                  <c:v>-5.9695141752526268</c:v>
                </c:pt>
                <c:pt idx="4">
                  <c:v>3.3261155316635183</c:v>
                </c:pt>
                <c:pt idx="5">
                  <c:v>4.2617892661005499</c:v>
                </c:pt>
                <c:pt idx="6">
                  <c:v>-4.7585562080030286E-2</c:v>
                </c:pt>
                <c:pt idx="7">
                  <c:v>4.8689398985154</c:v>
                </c:pt>
                <c:pt idx="8">
                  <c:v>1.1748141166465018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12.544971274080552</c:v>
                </c:pt>
                <c:pt idx="1">
                  <c:v>19.192573844607608</c:v>
                </c:pt>
                <c:pt idx="2">
                  <c:v>8.1967672232414941</c:v>
                </c:pt>
                <c:pt idx="3">
                  <c:v>-9.1585747830119431</c:v>
                </c:pt>
                <c:pt idx="4">
                  <c:v>-0.26218761726107687</c:v>
                </c:pt>
                <c:pt idx="5">
                  <c:v>5.2740319338379607</c:v>
                </c:pt>
                <c:pt idx="6">
                  <c:v>-2.4336614910538401E-3</c:v>
                </c:pt>
                <c:pt idx="7">
                  <c:v>-0.11159246421825486</c:v>
                </c:pt>
                <c:pt idx="8">
                  <c:v>-2.9675557497851628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16.021634435913001</c:v>
                </c:pt>
                <c:pt idx="1">
                  <c:v>32.771000057472037</c:v>
                </c:pt>
                <c:pt idx="2">
                  <c:v>6.7321187729512815</c:v>
                </c:pt>
                <c:pt idx="3">
                  <c:v>-15.12808895826457</c:v>
                </c:pt>
                <c:pt idx="4">
                  <c:v>3.0639279144024414</c:v>
                </c:pt>
                <c:pt idx="5">
                  <c:v>9.5358211999385105</c:v>
                </c:pt>
                <c:pt idx="6">
                  <c:v>-5.0019223571084126E-2</c:v>
                </c:pt>
                <c:pt idx="7">
                  <c:v>4.7573474342971451</c:v>
                </c:pt>
                <c:pt idx="8">
                  <c:v>-1.792741633138661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10.013044099835327</c:v>
                </c:pt>
                <c:pt idx="1">
                  <c:v>17.378943409855651</c:v>
                </c:pt>
                <c:pt idx="2">
                  <c:v>6.9513277650183198</c:v>
                </c:pt>
                <c:pt idx="3">
                  <c:v>-15.450853038191291</c:v>
                </c:pt>
                <c:pt idx="4">
                  <c:v>3.3982056334205559</c:v>
                </c:pt>
                <c:pt idx="5">
                  <c:v>3.8805120080210287</c:v>
                </c:pt>
                <c:pt idx="6">
                  <c:v>-1.8236426311024232</c:v>
                </c:pt>
                <c:pt idx="7">
                  <c:v>2.0098708279987143</c:v>
                </c:pt>
                <c:pt idx="8">
                  <c:v>-0.72325175072305825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6.0085903360774182</c:v>
                </c:pt>
                <c:pt idx="1">
                  <c:v>15.392056647616243</c:v>
                </c:pt>
                <c:pt idx="2">
                  <c:v>-0.21920899206707389</c:v>
                </c:pt>
                <c:pt idx="3">
                  <c:v>0.32276407992680944</c:v>
                </c:pt>
                <c:pt idx="4">
                  <c:v>-0.33427771901805414</c:v>
                </c:pt>
                <c:pt idx="5">
                  <c:v>5.6553091919175422</c:v>
                </c:pt>
                <c:pt idx="6">
                  <c:v>1.7736234075313639</c:v>
                </c:pt>
                <c:pt idx="7">
                  <c:v>2.7474766062984841</c:v>
                </c:pt>
                <c:pt idx="8">
                  <c:v>-1.0694898824155246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2.6288898001088405</c:v>
                </c:pt>
                <c:pt idx="1">
                  <c:v>-9.8619045598031363E-2</c:v>
                </c:pt>
                <c:pt idx="2">
                  <c:v>0.99148756403635829</c:v>
                </c:pt>
                <c:pt idx="3">
                  <c:v>0.3386083145981269</c:v>
                </c:pt>
                <c:pt idx="4">
                  <c:v>4.3678706190030887</c:v>
                </c:pt>
                <c:pt idx="5">
                  <c:v>1.437434942179415</c:v>
                </c:pt>
                <c:pt idx="6">
                  <c:v>-0.26970136878525297</c:v>
                </c:pt>
                <c:pt idx="7">
                  <c:v>1.8238716674900308</c:v>
                </c:pt>
                <c:pt idx="8">
                  <c:v>1.5969760560731228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3.862839028547068</c:v>
                </c:pt>
                <c:pt idx="1">
                  <c:v>7.2475760236321065</c:v>
                </c:pt>
                <c:pt idx="2">
                  <c:v>0.70242831014014584</c:v>
                </c:pt>
                <c:pt idx="3">
                  <c:v>-6.6959449288330894</c:v>
                </c:pt>
                <c:pt idx="4">
                  <c:v>1.7579460144339976</c:v>
                </c:pt>
                <c:pt idx="5">
                  <c:v>1.4140932820798326</c:v>
                </c:pt>
                <c:pt idx="6">
                  <c:v>-0.32897226284117664</c:v>
                </c:pt>
                <c:pt idx="7">
                  <c:v>2.7829640108961744</c:v>
                </c:pt>
                <c:pt idx="8">
                  <c:v>-2.004817449126314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9.5299056072569215</c:v>
                </c:pt>
                <c:pt idx="1">
                  <c:v>25.622043079437759</c:v>
                </c:pt>
                <c:pt idx="2">
                  <c:v>5.0382028987746423</c:v>
                </c:pt>
                <c:pt idx="3">
                  <c:v>-8.7707523440295319</c:v>
                </c:pt>
                <c:pt idx="4">
                  <c:v>-3.0618887190345347</c:v>
                </c:pt>
                <c:pt idx="5">
                  <c:v>6.6842929756792984</c:v>
                </c:pt>
                <c:pt idx="6">
                  <c:v>0.54865440805540189</c:v>
                </c:pt>
                <c:pt idx="7">
                  <c:v>0.15051175591102961</c:v>
                </c:pt>
                <c:pt idx="8">
                  <c:v>-1.3849002400853436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0.8123387759878824</c:v>
                </c:pt>
                <c:pt idx="1">
                  <c:v>0.45375183842142341</c:v>
                </c:pt>
                <c:pt idx="2">
                  <c:v>0.86297838084318279</c:v>
                </c:pt>
                <c:pt idx="3">
                  <c:v>-0.13283576248218187</c:v>
                </c:pt>
                <c:pt idx="4">
                  <c:v>1.2150163785075208</c:v>
                </c:pt>
                <c:pt idx="5">
                  <c:v>0.8430792566004861</c:v>
                </c:pt>
                <c:pt idx="6">
                  <c:v>-0.11929354556011007</c:v>
                </c:pt>
                <c:pt idx="7">
                  <c:v>0.28593882700754181</c:v>
                </c:pt>
                <c:pt idx="8">
                  <c:v>0.3224781070842726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2.3657779620010277</c:v>
                </c:pt>
                <c:pt idx="1">
                  <c:v>4.0204290296797289</c:v>
                </c:pt>
                <c:pt idx="2">
                  <c:v>1.1715941682608424</c:v>
                </c:pt>
                <c:pt idx="3">
                  <c:v>-6.1738438603092476</c:v>
                </c:pt>
                <c:pt idx="4">
                  <c:v>0.67358619593897773</c:v>
                </c:pt>
                <c:pt idx="5">
                  <c:v>-1.3267733775986557E-2</c:v>
                </c:pt>
                <c:pt idx="6">
                  <c:v>-1.0903565223219474</c:v>
                </c:pt>
                <c:pt idx="7">
                  <c:v>1.4323059123266928</c:v>
                </c:pt>
                <c:pt idx="8">
                  <c:v>-2.0233903025805837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6.8349273618464892</c:v>
                </c:pt>
                <c:pt idx="1">
                  <c:v>12.904762541754486</c:v>
                </c:pt>
                <c:pt idx="2">
                  <c:v>4.9167552159143035</c:v>
                </c:pt>
                <c:pt idx="3">
                  <c:v>-9.1441734153998873</c:v>
                </c:pt>
                <c:pt idx="4">
                  <c:v>1.5096030589740588</c:v>
                </c:pt>
                <c:pt idx="5">
                  <c:v>3.0507004851965185</c:v>
                </c:pt>
                <c:pt idx="6">
                  <c:v>-0.61399256322033224</c:v>
                </c:pt>
                <c:pt idx="7">
                  <c:v>0.29162608866447726</c:v>
                </c:pt>
                <c:pt idx="8">
                  <c:v>0.97766044477324066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1.8165510241209528</c:v>
                </c:pt>
                <c:pt idx="1">
                  <c:v>-0.55237088401945655</c:v>
                </c:pt>
                <c:pt idx="2">
                  <c:v>0.12850918319318261</c:v>
                </c:pt>
                <c:pt idx="3">
                  <c:v>0.47144407708031166</c:v>
                </c:pt>
                <c:pt idx="4">
                  <c:v>3.1528542404955822</c:v>
                </c:pt>
                <c:pt idx="5">
                  <c:v>0.59435568557892737</c:v>
                </c:pt>
                <c:pt idx="6">
                  <c:v>-0.15040782322514579</c:v>
                </c:pt>
                <c:pt idx="7">
                  <c:v>1.5379328404824877</c:v>
                </c:pt>
                <c:pt idx="8">
                  <c:v>1.2744979489888486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1.4970610665460313</c:v>
                </c:pt>
                <c:pt idx="1">
                  <c:v>3.2271469939523669</c:v>
                </c:pt>
                <c:pt idx="2">
                  <c:v>-0.46916585812068856</c:v>
                </c:pt>
                <c:pt idx="3">
                  <c:v>-0.52210106852384186</c:v>
                </c:pt>
                <c:pt idx="4">
                  <c:v>1.0843598184950221</c:v>
                </c:pt>
                <c:pt idx="5">
                  <c:v>1.4273610158558183</c:v>
                </c:pt>
                <c:pt idx="6">
                  <c:v>0.7613842594807867</c:v>
                </c:pt>
                <c:pt idx="7">
                  <c:v>1.3506580985694763</c:v>
                </c:pt>
                <c:pt idx="8">
                  <c:v>1.8572853454266181E-2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2.6949782454104252</c:v>
                </c:pt>
                <c:pt idx="1">
                  <c:v>12.717280537683322</c:v>
                </c:pt>
                <c:pt idx="2">
                  <c:v>0.12144768286041341</c:v>
                </c:pt>
                <c:pt idx="3">
                  <c:v>0.37342107137035008</c:v>
                </c:pt>
                <c:pt idx="4">
                  <c:v>-4.5714917780085642</c:v>
                </c:pt>
                <c:pt idx="5">
                  <c:v>3.6335924904827959</c:v>
                </c:pt>
                <c:pt idx="6">
                  <c:v>1.1626469712757217</c:v>
                </c:pt>
                <c:pt idx="7">
                  <c:v>-0.14111433275346386</c:v>
                </c:pt>
                <c:pt idx="8">
                  <c:v>-2.3625606848585896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43.744217857162084</c:v>
                </c:pt>
                <c:pt idx="1">
                  <c:v>40.926646666414925</c:v>
                </c:pt>
                <c:pt idx="2">
                  <c:v>32.913034677918681</c:v>
                </c:pt>
                <c:pt idx="3">
                  <c:v>35.767635412738528</c:v>
                </c:pt>
                <c:pt idx="4">
                  <c:v>26.822722946403637</c:v>
                </c:pt>
                <c:pt idx="5">
                  <c:v>32.680680121360716</c:v>
                </c:pt>
                <c:pt idx="6">
                  <c:v>30.923944709354412</c:v>
                </c:pt>
                <c:pt idx="7">
                  <c:v>31.944098790825727</c:v>
                </c:pt>
                <c:pt idx="8">
                  <c:v>29.260873963779986</c:v>
                </c:pt>
                <c:pt idx="9">
                  <c:v>33.498934774575176</c:v>
                </c:pt>
                <c:pt idx="10">
                  <c:v>28.907878399643668</c:v>
                </c:pt>
                <c:pt idx="11">
                  <c:v>32.440194761616056</c:v>
                </c:pt>
                <c:pt idx="12">
                  <c:v>29.104183502215974</c:v>
                </c:pt>
                <c:pt idx="13">
                  <c:v>28.361156567887761</c:v>
                </c:pt>
                <c:pt idx="14">
                  <c:v>27.511701473596155</c:v>
                </c:pt>
                <c:pt idx="15">
                  <c:v>27.229590649133456</c:v>
                </c:pt>
                <c:pt idx="16">
                  <c:v>26.94046992095485</c:v>
                </c:pt>
                <c:pt idx="17">
                  <c:v>26.639594974302376</c:v>
                </c:pt>
                <c:pt idx="18">
                  <c:v>26.433845547034846</c:v>
                </c:pt>
                <c:pt idx="19">
                  <c:v>26.199444355705914</c:v>
                </c:pt>
                <c:pt idx="20">
                  <c:v>25.976214058787964</c:v>
                </c:pt>
                <c:pt idx="21">
                  <c:v>25.719882886218969</c:v>
                </c:pt>
                <c:pt idx="22">
                  <c:v>25.43505859301942</c:v>
                </c:pt>
                <c:pt idx="23">
                  <c:v>25.123443502964349</c:v>
                </c:pt>
                <c:pt idx="24">
                  <c:v>24.839850743679865</c:v>
                </c:pt>
                <c:pt idx="25">
                  <c:v>25.425953917340337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120.64162517726685</c:v>
                </c:pt>
                <c:pt idx="1">
                  <c:v>119.94347811333897</c:v>
                </c:pt>
                <c:pt idx="2">
                  <c:v>113.96216452542424</c:v>
                </c:pt>
                <c:pt idx="3">
                  <c:v>110.42420517714162</c:v>
                </c:pt>
                <c:pt idx="4">
                  <c:v>110.72983383764533</c:v>
                </c:pt>
                <c:pt idx="5">
                  <c:v>114.27826432188</c:v>
                </c:pt>
                <c:pt idx="6">
                  <c:v>116.67198046701026</c:v>
                </c:pt>
                <c:pt idx="7">
                  <c:v>108.27005909080938</c:v>
                </c:pt>
                <c:pt idx="8">
                  <c:v>102.28312449169627</c:v>
                </c:pt>
                <c:pt idx="9">
                  <c:v>104.85210947845464</c:v>
                </c:pt>
                <c:pt idx="10">
                  <c:v>90.88135520881994</c:v>
                </c:pt>
                <c:pt idx="11">
                  <c:v>99.104284706033098</c:v>
                </c:pt>
                <c:pt idx="12">
                  <c:v>93.270368152260161</c:v>
                </c:pt>
                <c:pt idx="13">
                  <c:v>91.015277521854387</c:v>
                </c:pt>
                <c:pt idx="14">
                  <c:v>88.808125648416564</c:v>
                </c:pt>
                <c:pt idx="15">
                  <c:v>86.248308356877743</c:v>
                </c:pt>
                <c:pt idx="16">
                  <c:v>83.62018009372791</c:v>
                </c:pt>
                <c:pt idx="17">
                  <c:v>80.93796118863375</c:v>
                </c:pt>
                <c:pt idx="18">
                  <c:v>78.228281610089311</c:v>
                </c:pt>
                <c:pt idx="19">
                  <c:v>75.506008564341144</c:v>
                </c:pt>
                <c:pt idx="20">
                  <c:v>72.824855860747846</c:v>
                </c:pt>
                <c:pt idx="21">
                  <c:v>70.121656941865098</c:v>
                </c:pt>
                <c:pt idx="22">
                  <c:v>67.413346041657803</c:v>
                </c:pt>
                <c:pt idx="23">
                  <c:v>64.69190583959913</c:v>
                </c:pt>
                <c:pt idx="24">
                  <c:v>61.942360124390881</c:v>
                </c:pt>
                <c:pt idx="25">
                  <c:v>59.080636982675323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160.92899935221686</c:v>
                </c:pt>
                <c:pt idx="1">
                  <c:v>167.46203313242771</c:v>
                </c:pt>
                <c:pt idx="2">
                  <c:v>163.46167532833167</c:v>
                </c:pt>
                <c:pt idx="3">
                  <c:v>166.62605105392939</c:v>
                </c:pt>
                <c:pt idx="4">
                  <c:v>166.17522124307339</c:v>
                </c:pt>
                <c:pt idx="5">
                  <c:v>166.55748950054371</c:v>
                </c:pt>
                <c:pt idx="6">
                  <c:v>174.52478984486461</c:v>
                </c:pt>
                <c:pt idx="7">
                  <c:v>167.54117940099013</c:v>
                </c:pt>
                <c:pt idx="8">
                  <c:v>156.72395743907009</c:v>
                </c:pt>
                <c:pt idx="9">
                  <c:v>167.01453292025414</c:v>
                </c:pt>
                <c:pt idx="10">
                  <c:v>152.08068709291024</c:v>
                </c:pt>
                <c:pt idx="11">
                  <c:v>159.41482741391138</c:v>
                </c:pt>
                <c:pt idx="12">
                  <c:v>154.20347778309201</c:v>
                </c:pt>
                <c:pt idx="13">
                  <c:v>152.82715537358595</c:v>
                </c:pt>
                <c:pt idx="14">
                  <c:v>151.50514305260597</c:v>
                </c:pt>
                <c:pt idx="15">
                  <c:v>149.5846398794275</c:v>
                </c:pt>
                <c:pt idx="16">
                  <c:v>147.5282414156936</c:v>
                </c:pt>
                <c:pt idx="17">
                  <c:v>145.40017453457244</c:v>
                </c:pt>
                <c:pt idx="18">
                  <c:v>143.24453142067131</c:v>
                </c:pt>
                <c:pt idx="19">
                  <c:v>141.07386717257884</c:v>
                </c:pt>
                <c:pt idx="20">
                  <c:v>138.94594447738578</c:v>
                </c:pt>
                <c:pt idx="21">
                  <c:v>136.79127531556162</c:v>
                </c:pt>
                <c:pt idx="22">
                  <c:v>134.61958088801111</c:v>
                </c:pt>
                <c:pt idx="23">
                  <c:v>132.43937462165093</c:v>
                </c:pt>
                <c:pt idx="24">
                  <c:v>130.23740900195648</c:v>
                </c:pt>
                <c:pt idx="25">
                  <c:v>127.88534268791686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162.31440464546461</c:v>
                </c:pt>
                <c:pt idx="1">
                  <c:v>162.9450953026595</c:v>
                </c:pt>
                <c:pt idx="2">
                  <c:v>168.76662549929142</c:v>
                </c:pt>
                <c:pt idx="3">
                  <c:v>159.21872011427294</c:v>
                </c:pt>
                <c:pt idx="4">
                  <c:v>167.33335266188615</c:v>
                </c:pt>
                <c:pt idx="5">
                  <c:v>172.29192597867606</c:v>
                </c:pt>
                <c:pt idx="6">
                  <c:v>182.64452990633671</c:v>
                </c:pt>
                <c:pt idx="7">
                  <c:v>177.69671459988103</c:v>
                </c:pt>
                <c:pt idx="8">
                  <c:v>172.52453508770586</c:v>
                </c:pt>
                <c:pt idx="9">
                  <c:v>169.44455895443494</c:v>
                </c:pt>
                <c:pt idx="10">
                  <c:v>176.00293226603816</c:v>
                </c:pt>
                <c:pt idx="11">
                  <c:v>169.0951185976661</c:v>
                </c:pt>
                <c:pt idx="12">
                  <c:v>171.96117432941557</c:v>
                </c:pt>
                <c:pt idx="13">
                  <c:v>172.68766062993842</c:v>
                </c:pt>
                <c:pt idx="14">
                  <c:v>173.59215285902559</c:v>
                </c:pt>
                <c:pt idx="15">
                  <c:v>173.8871493636542</c:v>
                </c:pt>
                <c:pt idx="16">
                  <c:v>174.0029757432354</c:v>
                </c:pt>
                <c:pt idx="17">
                  <c:v>174.01228716942342</c:v>
                </c:pt>
                <c:pt idx="18">
                  <c:v>174.01818274742359</c:v>
                </c:pt>
                <c:pt idx="19">
                  <c:v>174.046533125227</c:v>
                </c:pt>
                <c:pt idx="20">
                  <c:v>174.15361113526868</c:v>
                </c:pt>
                <c:pt idx="21">
                  <c:v>174.27176033307688</c:v>
                </c:pt>
                <c:pt idx="22">
                  <c:v>174.41699860214607</c:v>
                </c:pt>
                <c:pt idx="23">
                  <c:v>174.59637267335756</c:v>
                </c:pt>
                <c:pt idx="24">
                  <c:v>174.78619355399167</c:v>
                </c:pt>
                <c:pt idx="25">
                  <c:v>174.80333704193572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40.675362933121619</c:v>
                </c:pt>
                <c:pt idx="1">
                  <c:v>43.591519824097723</c:v>
                </c:pt>
                <c:pt idx="2">
                  <c:v>45.639694536526257</c:v>
                </c:pt>
                <c:pt idx="3">
                  <c:v>45.646771962813645</c:v>
                </c:pt>
                <c:pt idx="4">
                  <c:v>49.393669697302485</c:v>
                </c:pt>
                <c:pt idx="5">
                  <c:v>46.946725353092774</c:v>
                </c:pt>
                <c:pt idx="6">
                  <c:v>47.990391811268033</c:v>
                </c:pt>
                <c:pt idx="7">
                  <c:v>50.044345684034958</c:v>
                </c:pt>
                <c:pt idx="8">
                  <c:v>48.060296622125357</c:v>
                </c:pt>
                <c:pt idx="9">
                  <c:v>53.088324690826312</c:v>
                </c:pt>
                <c:pt idx="10">
                  <c:v>52.867670341012023</c:v>
                </c:pt>
                <c:pt idx="11">
                  <c:v>51.299552194800704</c:v>
                </c:pt>
                <c:pt idx="12">
                  <c:v>52.21068171743984</c:v>
                </c:pt>
                <c:pt idx="13">
                  <c:v>53.045393695544369</c:v>
                </c:pt>
                <c:pt idx="14">
                  <c:v>53.957103631720472</c:v>
                </c:pt>
                <c:pt idx="15">
                  <c:v>54.665628498759425</c:v>
                </c:pt>
                <c:pt idx="16">
                  <c:v>55.384828217064012</c:v>
                </c:pt>
                <c:pt idx="17">
                  <c:v>56.101930681296196</c:v>
                </c:pt>
                <c:pt idx="18" formatCode="General">
                  <c:v>56.832496329448517</c:v>
                </c:pt>
                <c:pt idx="19" formatCode="General">
                  <c:v>57.585631178123009</c:v>
                </c:pt>
                <c:pt idx="20" formatCode="General">
                  <c:v>58.385928520766221</c:v>
                </c:pt>
                <c:pt idx="21" formatCode="General">
                  <c:v>59.203797664254438</c:v>
                </c:pt>
                <c:pt idx="22">
                  <c:v>60.036040288073139</c:v>
                </c:pt>
                <c:pt idx="23">
                  <c:v>60.910161123850571</c:v>
                </c:pt>
                <c:pt idx="24">
                  <c:v>61.830404441403907</c:v>
                </c:pt>
                <c:pt idx="25">
                  <c:v>62.697180462769239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48.781581260059632</c:v>
                </c:pt>
                <c:pt idx="1">
                  <c:v>49.795138015513288</c:v>
                </c:pt>
                <c:pt idx="2">
                  <c:v>49.731172135168045</c:v>
                </c:pt>
                <c:pt idx="3">
                  <c:v>49.465636871652606</c:v>
                </c:pt>
                <c:pt idx="4">
                  <c:v>51.199235745227824</c:v>
                </c:pt>
                <c:pt idx="5">
                  <c:v>49.137132181278488</c:v>
                </c:pt>
                <c:pt idx="6">
                  <c:v>49.419398931006754</c:v>
                </c:pt>
                <c:pt idx="7">
                  <c:v>50.55096599839149</c:v>
                </c:pt>
                <c:pt idx="8">
                  <c:v>48.779698318341552</c:v>
                </c:pt>
                <c:pt idx="9">
                  <c:v>52.55893202773391</c:v>
                </c:pt>
                <c:pt idx="10">
                  <c:v>51.880647007027356</c:v>
                </c:pt>
                <c:pt idx="11">
                  <c:v>50.007232329936208</c:v>
                </c:pt>
                <c:pt idx="12">
                  <c:v>50.520902807275881</c:v>
                </c:pt>
                <c:pt idx="13">
                  <c:v>50.982763721915447</c:v>
                </c:pt>
                <c:pt idx="14">
                  <c:v>51.55791196681497</c:v>
                </c:pt>
                <c:pt idx="15">
                  <c:v>51.983312218588004</c:v>
                </c:pt>
                <c:pt idx="16">
                  <c:v>52.450064616785475</c:v>
                </c:pt>
                <c:pt idx="17">
                  <c:v>52.900958686456278</c:v>
                </c:pt>
                <c:pt idx="18" formatCode="General">
                  <c:v>53.360766216304683</c:v>
                </c:pt>
                <c:pt idx="19" formatCode="General">
                  <c:v>53.901506285657298</c:v>
                </c:pt>
                <c:pt idx="20" formatCode="General">
                  <c:v>54.48709920058343</c:v>
                </c:pt>
                <c:pt idx="21" formatCode="General">
                  <c:v>55.106263507233301</c:v>
                </c:pt>
                <c:pt idx="22">
                  <c:v>55.78169473427581</c:v>
                </c:pt>
                <c:pt idx="23">
                  <c:v>56.505824703721451</c:v>
                </c:pt>
                <c:pt idx="24">
                  <c:v>57.252838792404027</c:v>
                </c:pt>
                <c:pt idx="25">
                  <c:v>57.957495815026995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126.99778636773669</c:v>
                </c:pt>
                <c:pt idx="1">
                  <c:v>138.0289497980736</c:v>
                </c:pt>
                <c:pt idx="2">
                  <c:v>145.69517850369817</c:v>
                </c:pt>
                <c:pt idx="3">
                  <c:v>151.01770225116346</c:v>
                </c:pt>
                <c:pt idx="4">
                  <c:v>163.98826449136101</c:v>
                </c:pt>
                <c:pt idx="5">
                  <c:v>162.47465729600518</c:v>
                </c:pt>
                <c:pt idx="6">
                  <c:v>163.78649604075767</c:v>
                </c:pt>
                <c:pt idx="7">
                  <c:v>168.60735553676304</c:v>
                </c:pt>
                <c:pt idx="8">
                  <c:v>167.57200154281873</c:v>
                </c:pt>
                <c:pt idx="9">
                  <c:v>184.67282965775712</c:v>
                </c:pt>
                <c:pt idx="10">
                  <c:v>183.02127295644527</c:v>
                </c:pt>
                <c:pt idx="11">
                  <c:v>183.01794357729679</c:v>
                </c:pt>
                <c:pt idx="12">
                  <c:v>186.0066108268247</c:v>
                </c:pt>
                <c:pt idx="13">
                  <c:v>189.59408040353125</c:v>
                </c:pt>
                <c:pt idx="14">
                  <c:v>193.41668040292654</c:v>
                </c:pt>
                <c:pt idx="15">
                  <c:v>196.56521082130098</c:v>
                </c:pt>
                <c:pt idx="16">
                  <c:v>199.54452002181057</c:v>
                </c:pt>
                <c:pt idx="17">
                  <c:v>202.51148618161551</c:v>
                </c:pt>
                <c:pt idx="18" formatCode="General">
                  <c:v>205.53113145630854</c:v>
                </c:pt>
                <c:pt idx="19" formatCode="General">
                  <c:v>208.53002375559367</c:v>
                </c:pt>
                <c:pt idx="20" formatCode="General">
                  <c:v>211.6298596926103</c:v>
                </c:pt>
                <c:pt idx="21" formatCode="General">
                  <c:v>214.75656207390367</c:v>
                </c:pt>
                <c:pt idx="22" formatCode="General">
                  <c:v>217.91348152785397</c:v>
                </c:pt>
                <c:pt idx="23" formatCode="General">
                  <c:v>221.12178889478031</c:v>
                </c:pt>
                <c:pt idx="24" formatCode="General">
                  <c:v>224.36000271882781</c:v>
                </c:pt>
                <c:pt idx="25" formatCode="General">
                  <c:v>227.5059271958595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59.693222182444636</c:v>
                </c:pt>
                <c:pt idx="1">
                  <c:v>60.777073401002504</c:v>
                </c:pt>
                <c:pt idx="2">
                  <c:v>63.43977959626185</c:v>
                </c:pt>
                <c:pt idx="3">
                  <c:v>61.21241701743682</c:v>
                </c:pt>
                <c:pt idx="4">
                  <c:v>72.223491649876507</c:v>
                </c:pt>
                <c:pt idx="5">
                  <c:v>76.078903715668218</c:v>
                </c:pt>
                <c:pt idx="6">
                  <c:v>91.27876197109083</c:v>
                </c:pt>
                <c:pt idx="7">
                  <c:v>92.678579653539018</c:v>
                </c:pt>
                <c:pt idx="8">
                  <c:v>89.560781268199321</c:v>
                </c:pt>
                <c:pt idx="9">
                  <c:v>96.379988065185827</c:v>
                </c:pt>
                <c:pt idx="10">
                  <c:v>102.98043073349993</c:v>
                </c:pt>
                <c:pt idx="11">
                  <c:v>97.467529457841692</c:v>
                </c:pt>
                <c:pt idx="12">
                  <c:v>107.07578305168516</c:v>
                </c:pt>
                <c:pt idx="13">
                  <c:v>111.27919771783041</c:v>
                </c:pt>
                <c:pt idx="14">
                  <c:v>115.58437171805103</c:v>
                </c:pt>
                <c:pt idx="15">
                  <c:v>119.40867531620691</c:v>
                </c:pt>
                <c:pt idx="16">
                  <c:v>123.07654668990318</c:v>
                </c:pt>
                <c:pt idx="17">
                  <c:v>126.63361779104612</c:v>
                </c:pt>
                <c:pt idx="18" formatCode="General">
                  <c:v>130.09098187687775</c:v>
                </c:pt>
                <c:pt idx="19" formatCode="General">
                  <c:v>133.47955680457963</c:v>
                </c:pt>
                <c:pt idx="20" formatCode="General">
                  <c:v>136.83893119966456</c:v>
                </c:pt>
                <c:pt idx="21" formatCode="General">
                  <c:v>140.11526019916482</c:v>
                </c:pt>
                <c:pt idx="22" formatCode="General">
                  <c:v>143.31467659599164</c:v>
                </c:pt>
                <c:pt idx="23" formatCode="General">
                  <c:v>146.45964444584777</c:v>
                </c:pt>
                <c:pt idx="24" formatCode="General">
                  <c:v>149.5100112026843</c:v>
                </c:pt>
                <c:pt idx="25" formatCode="General">
                  <c:v>152.3469298958226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8.5158002245269131</c:v>
                </c:pt>
                <c:pt idx="1">
                  <c:v>8.4490657464729981</c:v>
                </c:pt>
                <c:pt idx="2">
                  <c:v>8.9166751973799681</c:v>
                </c:pt>
                <c:pt idx="3">
                  <c:v>8.6968601388514255</c:v>
                </c:pt>
                <c:pt idx="4">
                  <c:v>9.9452077272226695</c:v>
                </c:pt>
                <c:pt idx="5">
                  <c:v>10.665221531494449</c:v>
                </c:pt>
                <c:pt idx="6">
                  <c:v>12.817706318309869</c:v>
                </c:pt>
                <c:pt idx="7">
                  <c:v>12.90370124476633</c:v>
                </c:pt>
                <c:pt idx="8">
                  <c:v>12.41273126626321</c:v>
                </c:pt>
                <c:pt idx="9">
                  <c:v>13.420789430778564</c:v>
                </c:pt>
                <c:pt idx="10">
                  <c:v>14.337125994603518</c:v>
                </c:pt>
                <c:pt idx="11">
                  <c:v>13.617316960897751</c:v>
                </c:pt>
                <c:pt idx="12">
                  <c:v>14.895817829790092</c:v>
                </c:pt>
                <c:pt idx="13">
                  <c:v>15.472314367911457</c:v>
                </c:pt>
                <c:pt idx="14">
                  <c:v>16.062809246843329</c:v>
                </c:pt>
                <c:pt idx="15">
                  <c:v>16.592484896052305</c:v>
                </c:pt>
                <c:pt idx="16">
                  <c:v>17.1021732808255</c:v>
                </c:pt>
                <c:pt idx="17">
                  <c:v>17.59698879265369</c:v>
                </c:pt>
                <c:pt idx="18" formatCode="General">
                  <c:v>18.078782795841864</c:v>
                </c:pt>
                <c:pt idx="19" formatCode="General">
                  <c:v>18.545428758193879</c:v>
                </c:pt>
                <c:pt idx="20" formatCode="General">
                  <c:v>19.00955585418604</c:v>
                </c:pt>
                <c:pt idx="21" formatCode="General">
                  <c:v>19.461541078722018</c:v>
                </c:pt>
                <c:pt idx="22" formatCode="General">
                  <c:v>19.905122728971445</c:v>
                </c:pt>
                <c:pt idx="23" formatCode="General">
                  <c:v>20.33848419422721</c:v>
                </c:pt>
                <c:pt idx="24" formatCode="General">
                  <c:v>20.766929420660741</c:v>
                </c:pt>
                <c:pt idx="25" formatCode="General">
                  <c:v>21.168196000653261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43.744217857162084</c:v>
                </c:pt>
                <c:pt idx="1">
                  <c:v>40.926646666414925</c:v>
                </c:pt>
                <c:pt idx="2">
                  <c:v>32.913034677918681</c:v>
                </c:pt>
                <c:pt idx="3">
                  <c:v>35.767635412738528</c:v>
                </c:pt>
                <c:pt idx="4">
                  <c:v>26.822722946403637</c:v>
                </c:pt>
                <c:pt idx="5">
                  <c:v>32.680680121360716</c:v>
                </c:pt>
                <c:pt idx="6">
                  <c:v>30.923944709354412</c:v>
                </c:pt>
                <c:pt idx="7">
                  <c:v>31.944098790825727</c:v>
                </c:pt>
                <c:pt idx="8">
                  <c:v>29.260873963779986</c:v>
                </c:pt>
                <c:pt idx="9">
                  <c:v>33.498934774575176</c:v>
                </c:pt>
                <c:pt idx="10">
                  <c:v>28.907878399643668</c:v>
                </c:pt>
                <c:pt idx="11">
                  <c:v>32.440194761616056</c:v>
                </c:pt>
                <c:pt idx="12">
                  <c:v>29.104183502215974</c:v>
                </c:pt>
                <c:pt idx="13">
                  <c:v>28.361156567887761</c:v>
                </c:pt>
                <c:pt idx="14">
                  <c:v>27.511701473596155</c:v>
                </c:pt>
                <c:pt idx="15">
                  <c:v>27.229590649133456</c:v>
                </c:pt>
                <c:pt idx="16">
                  <c:v>26.94046992095485</c:v>
                </c:pt>
                <c:pt idx="17">
                  <c:v>26.639594974302376</c:v>
                </c:pt>
                <c:pt idx="18">
                  <c:v>26.433845547034846</c:v>
                </c:pt>
                <c:pt idx="19">
                  <c:v>26.199444355705914</c:v>
                </c:pt>
                <c:pt idx="20">
                  <c:v>25.976214058787964</c:v>
                </c:pt>
                <c:pt idx="21">
                  <c:v>25.719882886218969</c:v>
                </c:pt>
                <c:pt idx="22">
                  <c:v>25.43505859301942</c:v>
                </c:pt>
                <c:pt idx="23">
                  <c:v>25.123443502964349</c:v>
                </c:pt>
                <c:pt idx="24">
                  <c:v>24.839850743679865</c:v>
                </c:pt>
                <c:pt idx="25">
                  <c:v>25.425953917340337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120.64162517726685</c:v>
                </c:pt>
                <c:pt idx="1">
                  <c:v>119.94347811333897</c:v>
                </c:pt>
                <c:pt idx="2">
                  <c:v>113.96216452542424</c:v>
                </c:pt>
                <c:pt idx="3">
                  <c:v>110.42420517714162</c:v>
                </c:pt>
                <c:pt idx="4">
                  <c:v>110.72983383764533</c:v>
                </c:pt>
                <c:pt idx="5">
                  <c:v>114.27826432188</c:v>
                </c:pt>
                <c:pt idx="6">
                  <c:v>116.67198046701026</c:v>
                </c:pt>
                <c:pt idx="7">
                  <c:v>108.27005909080938</c:v>
                </c:pt>
                <c:pt idx="8">
                  <c:v>102.28312449169627</c:v>
                </c:pt>
                <c:pt idx="9">
                  <c:v>104.85210947845464</c:v>
                </c:pt>
                <c:pt idx="10">
                  <c:v>90.88135520881994</c:v>
                </c:pt>
                <c:pt idx="11">
                  <c:v>99.104284706033098</c:v>
                </c:pt>
                <c:pt idx="12">
                  <c:v>93.270368152260161</c:v>
                </c:pt>
                <c:pt idx="13">
                  <c:v>91.015277521854387</c:v>
                </c:pt>
                <c:pt idx="14">
                  <c:v>88.808125648416564</c:v>
                </c:pt>
                <c:pt idx="15">
                  <c:v>86.248308356877743</c:v>
                </c:pt>
                <c:pt idx="16">
                  <c:v>83.62018009372791</c:v>
                </c:pt>
                <c:pt idx="17">
                  <c:v>80.93796118863375</c:v>
                </c:pt>
                <c:pt idx="18">
                  <c:v>78.228281610089311</c:v>
                </c:pt>
                <c:pt idx="19">
                  <c:v>75.506008564341144</c:v>
                </c:pt>
                <c:pt idx="20">
                  <c:v>72.824855860747846</c:v>
                </c:pt>
                <c:pt idx="21">
                  <c:v>70.121656941865098</c:v>
                </c:pt>
                <c:pt idx="22">
                  <c:v>67.413346041657803</c:v>
                </c:pt>
                <c:pt idx="23">
                  <c:v>64.69190583959913</c:v>
                </c:pt>
                <c:pt idx="24">
                  <c:v>61.942360124390881</c:v>
                </c:pt>
                <c:pt idx="25">
                  <c:v>59.080636982675323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160.92899935221686</c:v>
                </c:pt>
                <c:pt idx="1">
                  <c:v>167.46203313242771</c:v>
                </c:pt>
                <c:pt idx="2">
                  <c:v>163.46167532833167</c:v>
                </c:pt>
                <c:pt idx="3">
                  <c:v>166.62605105392939</c:v>
                </c:pt>
                <c:pt idx="4">
                  <c:v>166.17522124307339</c:v>
                </c:pt>
                <c:pt idx="5">
                  <c:v>166.55748950054371</c:v>
                </c:pt>
                <c:pt idx="6">
                  <c:v>174.52478984486461</c:v>
                </c:pt>
                <c:pt idx="7">
                  <c:v>167.54117940099013</c:v>
                </c:pt>
                <c:pt idx="8">
                  <c:v>156.72395743907009</c:v>
                </c:pt>
                <c:pt idx="9">
                  <c:v>167.01453292025414</c:v>
                </c:pt>
                <c:pt idx="10">
                  <c:v>152.08068709291024</c:v>
                </c:pt>
                <c:pt idx="11">
                  <c:v>159.41482741391138</c:v>
                </c:pt>
                <c:pt idx="12">
                  <c:v>154.20347778309201</c:v>
                </c:pt>
                <c:pt idx="13">
                  <c:v>152.82715537358595</c:v>
                </c:pt>
                <c:pt idx="14">
                  <c:v>151.50514305260597</c:v>
                </c:pt>
                <c:pt idx="15">
                  <c:v>149.5846398794275</c:v>
                </c:pt>
                <c:pt idx="16">
                  <c:v>147.5282414156936</c:v>
                </c:pt>
                <c:pt idx="17">
                  <c:v>145.40017453457244</c:v>
                </c:pt>
                <c:pt idx="18">
                  <c:v>143.24453142067131</c:v>
                </c:pt>
                <c:pt idx="19">
                  <c:v>141.07386717257884</c:v>
                </c:pt>
                <c:pt idx="20">
                  <c:v>138.94594447738578</c:v>
                </c:pt>
                <c:pt idx="21">
                  <c:v>136.79127531556162</c:v>
                </c:pt>
                <c:pt idx="22">
                  <c:v>134.61958088801111</c:v>
                </c:pt>
                <c:pt idx="23">
                  <c:v>132.43937462165093</c:v>
                </c:pt>
                <c:pt idx="24">
                  <c:v>130.23740900195648</c:v>
                </c:pt>
                <c:pt idx="25">
                  <c:v>127.88534268791686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162.31440464546461</c:v>
                </c:pt>
                <c:pt idx="1">
                  <c:v>162.9450953026595</c:v>
                </c:pt>
                <c:pt idx="2">
                  <c:v>168.76662549929142</c:v>
                </c:pt>
                <c:pt idx="3">
                  <c:v>159.21872011427294</c:v>
                </c:pt>
                <c:pt idx="4">
                  <c:v>167.33335266188615</c:v>
                </c:pt>
                <c:pt idx="5">
                  <c:v>172.29192597867606</c:v>
                </c:pt>
                <c:pt idx="6">
                  <c:v>182.64452990633671</c:v>
                </c:pt>
                <c:pt idx="7">
                  <c:v>177.69671459988103</c:v>
                </c:pt>
                <c:pt idx="8">
                  <c:v>172.52453508770586</c:v>
                </c:pt>
                <c:pt idx="9">
                  <c:v>169.44455895443494</c:v>
                </c:pt>
                <c:pt idx="10">
                  <c:v>176.00293226603816</c:v>
                </c:pt>
                <c:pt idx="11">
                  <c:v>169.0951185976661</c:v>
                </c:pt>
                <c:pt idx="12">
                  <c:v>171.96117432941557</c:v>
                </c:pt>
                <c:pt idx="13">
                  <c:v>172.68766062993842</c:v>
                </c:pt>
                <c:pt idx="14">
                  <c:v>173.59215285902559</c:v>
                </c:pt>
                <c:pt idx="15">
                  <c:v>173.8871493636542</c:v>
                </c:pt>
                <c:pt idx="16">
                  <c:v>174.0029757432354</c:v>
                </c:pt>
                <c:pt idx="17">
                  <c:v>174.01228716942342</c:v>
                </c:pt>
                <c:pt idx="18">
                  <c:v>174.01818274742359</c:v>
                </c:pt>
                <c:pt idx="19">
                  <c:v>174.046533125227</c:v>
                </c:pt>
                <c:pt idx="20">
                  <c:v>174.15361113526868</c:v>
                </c:pt>
                <c:pt idx="21">
                  <c:v>174.27176033307688</c:v>
                </c:pt>
                <c:pt idx="22">
                  <c:v>174.41699860214607</c:v>
                </c:pt>
                <c:pt idx="23">
                  <c:v>174.59637267335756</c:v>
                </c:pt>
                <c:pt idx="24">
                  <c:v>174.78619355399167</c:v>
                </c:pt>
                <c:pt idx="25">
                  <c:v>174.80333704193572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40.675362933121619</c:v>
                </c:pt>
                <c:pt idx="1">
                  <c:v>43.591519824097723</c:v>
                </c:pt>
                <c:pt idx="2">
                  <c:v>45.639694536526257</c:v>
                </c:pt>
                <c:pt idx="3">
                  <c:v>45.646771962813645</c:v>
                </c:pt>
                <c:pt idx="4">
                  <c:v>49.393669697302485</c:v>
                </c:pt>
                <c:pt idx="5">
                  <c:v>46.946725353092774</c:v>
                </c:pt>
                <c:pt idx="6">
                  <c:v>47.990391811268033</c:v>
                </c:pt>
                <c:pt idx="7">
                  <c:v>50.044345684034958</c:v>
                </c:pt>
                <c:pt idx="8">
                  <c:v>48.060296622125357</c:v>
                </c:pt>
                <c:pt idx="9">
                  <c:v>53.088324690826312</c:v>
                </c:pt>
                <c:pt idx="10">
                  <c:v>52.867670341012023</c:v>
                </c:pt>
                <c:pt idx="11">
                  <c:v>51.299552194800704</c:v>
                </c:pt>
                <c:pt idx="12">
                  <c:v>52.21068171743984</c:v>
                </c:pt>
                <c:pt idx="13">
                  <c:v>53.045393695544369</c:v>
                </c:pt>
                <c:pt idx="14">
                  <c:v>53.957103631720472</c:v>
                </c:pt>
                <c:pt idx="15">
                  <c:v>54.665628498759425</c:v>
                </c:pt>
                <c:pt idx="16">
                  <c:v>55.384828217064012</c:v>
                </c:pt>
                <c:pt idx="17">
                  <c:v>56.101930681296196</c:v>
                </c:pt>
                <c:pt idx="18" formatCode="General">
                  <c:v>56.832496329448517</c:v>
                </c:pt>
                <c:pt idx="19" formatCode="General">
                  <c:v>57.585631178123009</c:v>
                </c:pt>
                <c:pt idx="20" formatCode="General">
                  <c:v>58.385928520766221</c:v>
                </c:pt>
                <c:pt idx="21" formatCode="General">
                  <c:v>59.203797664254438</c:v>
                </c:pt>
                <c:pt idx="22">
                  <c:v>60.036040288073139</c:v>
                </c:pt>
                <c:pt idx="23">
                  <c:v>60.910161123850571</c:v>
                </c:pt>
                <c:pt idx="24">
                  <c:v>61.830404441403907</c:v>
                </c:pt>
                <c:pt idx="25">
                  <c:v>62.697180462769239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48.781581260059632</c:v>
                </c:pt>
                <c:pt idx="1">
                  <c:v>49.795138015513288</c:v>
                </c:pt>
                <c:pt idx="2">
                  <c:v>49.731172135168045</c:v>
                </c:pt>
                <c:pt idx="3">
                  <c:v>49.465636871652606</c:v>
                </c:pt>
                <c:pt idx="4">
                  <c:v>51.199235745227824</c:v>
                </c:pt>
                <c:pt idx="5">
                  <c:v>49.137132181278488</c:v>
                </c:pt>
                <c:pt idx="6">
                  <c:v>49.419398931006754</c:v>
                </c:pt>
                <c:pt idx="7">
                  <c:v>50.55096599839149</c:v>
                </c:pt>
                <c:pt idx="8">
                  <c:v>48.779698318341552</c:v>
                </c:pt>
                <c:pt idx="9">
                  <c:v>52.55893202773391</c:v>
                </c:pt>
                <c:pt idx="10">
                  <c:v>51.880647007027356</c:v>
                </c:pt>
                <c:pt idx="11">
                  <c:v>50.007232329936208</c:v>
                </c:pt>
                <c:pt idx="12">
                  <c:v>50.520902807275881</c:v>
                </c:pt>
                <c:pt idx="13">
                  <c:v>50.982763721915447</c:v>
                </c:pt>
                <c:pt idx="14">
                  <c:v>51.55791196681497</c:v>
                </c:pt>
                <c:pt idx="15">
                  <c:v>51.983312218588004</c:v>
                </c:pt>
                <c:pt idx="16">
                  <c:v>52.450064616785475</c:v>
                </c:pt>
                <c:pt idx="17">
                  <c:v>52.900958686456278</c:v>
                </c:pt>
                <c:pt idx="18" formatCode="General">
                  <c:v>53.360766216304683</c:v>
                </c:pt>
                <c:pt idx="19" formatCode="General">
                  <c:v>53.901506285657298</c:v>
                </c:pt>
                <c:pt idx="20" formatCode="General">
                  <c:v>54.48709920058343</c:v>
                </c:pt>
                <c:pt idx="21" formatCode="General">
                  <c:v>55.106263507233301</c:v>
                </c:pt>
                <c:pt idx="22">
                  <c:v>55.78169473427581</c:v>
                </c:pt>
                <c:pt idx="23">
                  <c:v>56.505824703721451</c:v>
                </c:pt>
                <c:pt idx="24">
                  <c:v>57.252838792404027</c:v>
                </c:pt>
                <c:pt idx="25">
                  <c:v>57.957495815026995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126.99778636773669</c:v>
                </c:pt>
                <c:pt idx="1">
                  <c:v>138.0289497980736</c:v>
                </c:pt>
                <c:pt idx="2">
                  <c:v>145.69517850369817</c:v>
                </c:pt>
                <c:pt idx="3">
                  <c:v>151.01770225116346</c:v>
                </c:pt>
                <c:pt idx="4">
                  <c:v>163.98826449136101</c:v>
                </c:pt>
                <c:pt idx="5">
                  <c:v>162.47465729600518</c:v>
                </c:pt>
                <c:pt idx="6">
                  <c:v>163.78649604075767</c:v>
                </c:pt>
                <c:pt idx="7">
                  <c:v>168.60735553676304</c:v>
                </c:pt>
                <c:pt idx="8">
                  <c:v>167.57200154281873</c:v>
                </c:pt>
                <c:pt idx="9">
                  <c:v>184.67282965775712</c:v>
                </c:pt>
                <c:pt idx="10">
                  <c:v>183.02127295644527</c:v>
                </c:pt>
                <c:pt idx="11">
                  <c:v>183.01794357729679</c:v>
                </c:pt>
                <c:pt idx="12">
                  <c:v>186.0066108268247</c:v>
                </c:pt>
                <c:pt idx="13">
                  <c:v>189.59408040353125</c:v>
                </c:pt>
                <c:pt idx="14">
                  <c:v>193.41668040292654</c:v>
                </c:pt>
                <c:pt idx="15">
                  <c:v>196.56521082130098</c:v>
                </c:pt>
                <c:pt idx="16">
                  <c:v>199.54452002181057</c:v>
                </c:pt>
                <c:pt idx="17">
                  <c:v>202.51148618161551</c:v>
                </c:pt>
                <c:pt idx="18" formatCode="General">
                  <c:v>205.53113145630854</c:v>
                </c:pt>
                <c:pt idx="19" formatCode="General">
                  <c:v>208.53002375559367</c:v>
                </c:pt>
                <c:pt idx="20" formatCode="General">
                  <c:v>211.6298596926103</c:v>
                </c:pt>
                <c:pt idx="21" formatCode="General">
                  <c:v>214.75656207390367</c:v>
                </c:pt>
                <c:pt idx="22" formatCode="General">
                  <c:v>217.91348152785397</c:v>
                </c:pt>
                <c:pt idx="23" formatCode="General">
                  <c:v>221.12178889478031</c:v>
                </c:pt>
                <c:pt idx="24" formatCode="General">
                  <c:v>224.36000271882781</c:v>
                </c:pt>
                <c:pt idx="25" formatCode="General">
                  <c:v>227.5059271958595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59.693222182444636</c:v>
                </c:pt>
                <c:pt idx="1">
                  <c:v>60.777073401002504</c:v>
                </c:pt>
                <c:pt idx="2">
                  <c:v>63.43977959626185</c:v>
                </c:pt>
                <c:pt idx="3">
                  <c:v>61.21241701743682</c:v>
                </c:pt>
                <c:pt idx="4">
                  <c:v>72.223491649876507</c:v>
                </c:pt>
                <c:pt idx="5">
                  <c:v>76.078903715668218</c:v>
                </c:pt>
                <c:pt idx="6">
                  <c:v>91.27876197109083</c:v>
                </c:pt>
                <c:pt idx="7">
                  <c:v>92.678579653539018</c:v>
                </c:pt>
                <c:pt idx="8">
                  <c:v>89.560781268199321</c:v>
                </c:pt>
                <c:pt idx="9">
                  <c:v>96.379988065185827</c:v>
                </c:pt>
                <c:pt idx="10">
                  <c:v>102.98043073349993</c:v>
                </c:pt>
                <c:pt idx="11">
                  <c:v>97.467529457841692</c:v>
                </c:pt>
                <c:pt idx="12">
                  <c:v>107.07578305168516</c:v>
                </c:pt>
                <c:pt idx="13">
                  <c:v>111.27919771783041</c:v>
                </c:pt>
                <c:pt idx="14">
                  <c:v>115.58437171805103</c:v>
                </c:pt>
                <c:pt idx="15">
                  <c:v>119.40867531620691</c:v>
                </c:pt>
                <c:pt idx="16">
                  <c:v>123.07654668990318</c:v>
                </c:pt>
                <c:pt idx="17">
                  <c:v>126.63361779104612</c:v>
                </c:pt>
                <c:pt idx="18" formatCode="General">
                  <c:v>130.09098187687775</c:v>
                </c:pt>
                <c:pt idx="19" formatCode="General">
                  <c:v>133.47955680457963</c:v>
                </c:pt>
                <c:pt idx="20" formatCode="General">
                  <c:v>136.83893119966456</c:v>
                </c:pt>
                <c:pt idx="21" formatCode="General">
                  <c:v>140.11526019916482</c:v>
                </c:pt>
                <c:pt idx="22" formatCode="General">
                  <c:v>143.31467659599164</c:v>
                </c:pt>
                <c:pt idx="23" formatCode="General">
                  <c:v>146.45964444584777</c:v>
                </c:pt>
                <c:pt idx="24" formatCode="General">
                  <c:v>149.5100112026843</c:v>
                </c:pt>
                <c:pt idx="25" formatCode="General">
                  <c:v>152.3469298958226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8.5158002245269131</c:v>
                </c:pt>
                <c:pt idx="1">
                  <c:v>8.4490657464729981</c:v>
                </c:pt>
                <c:pt idx="2">
                  <c:v>8.9166751973799681</c:v>
                </c:pt>
                <c:pt idx="3">
                  <c:v>8.6968601388514255</c:v>
                </c:pt>
                <c:pt idx="4">
                  <c:v>9.9452077272226695</c:v>
                </c:pt>
                <c:pt idx="5">
                  <c:v>10.665221531494449</c:v>
                </c:pt>
                <c:pt idx="6">
                  <c:v>12.817706318309869</c:v>
                </c:pt>
                <c:pt idx="7">
                  <c:v>12.90370124476633</c:v>
                </c:pt>
                <c:pt idx="8">
                  <c:v>12.41273126626321</c:v>
                </c:pt>
                <c:pt idx="9">
                  <c:v>13.420789430778564</c:v>
                </c:pt>
                <c:pt idx="10">
                  <c:v>14.337125994603518</c:v>
                </c:pt>
                <c:pt idx="11">
                  <c:v>13.617316960897751</c:v>
                </c:pt>
                <c:pt idx="12">
                  <c:v>14.895817829790092</c:v>
                </c:pt>
                <c:pt idx="13">
                  <c:v>15.472314367911457</c:v>
                </c:pt>
                <c:pt idx="14">
                  <c:v>16.062809246843329</c:v>
                </c:pt>
                <c:pt idx="15">
                  <c:v>16.592484896052305</c:v>
                </c:pt>
                <c:pt idx="16">
                  <c:v>17.1021732808255</c:v>
                </c:pt>
                <c:pt idx="17">
                  <c:v>17.59698879265369</c:v>
                </c:pt>
                <c:pt idx="18" formatCode="General">
                  <c:v>18.078782795841864</c:v>
                </c:pt>
                <c:pt idx="19" formatCode="General">
                  <c:v>18.545428758193879</c:v>
                </c:pt>
                <c:pt idx="20" formatCode="General">
                  <c:v>19.00955585418604</c:v>
                </c:pt>
                <c:pt idx="21" formatCode="General">
                  <c:v>19.461541078722018</c:v>
                </c:pt>
                <c:pt idx="22" formatCode="General">
                  <c:v>19.905122728971445</c:v>
                </c:pt>
                <c:pt idx="23" formatCode="General">
                  <c:v>20.33848419422721</c:v>
                </c:pt>
                <c:pt idx="24" formatCode="General">
                  <c:v>20.766929420660741</c:v>
                </c:pt>
                <c:pt idx="25" formatCode="General">
                  <c:v>21.168196000653261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61.906221069263786</c:v>
                </c:pt>
                <c:pt idx="1">
                  <c:v>28.922309832092449</c:v>
                </c:pt>
                <c:pt idx="2">
                  <c:v>46.180650341641638</c:v>
                </c:pt>
                <c:pt idx="3">
                  <c:v>30.121972136787999</c:v>
                </c:pt>
                <c:pt idx="4">
                  <c:v>38.144706922161525</c:v>
                </c:pt>
                <c:pt idx="5">
                  <c:v>49.058145612073979</c:v>
                </c:pt>
                <c:pt idx="6">
                  <c:v>12.475062134687871</c:v>
                </c:pt>
                <c:pt idx="7">
                  <c:v>13.553363519387618</c:v>
                </c:pt>
                <c:pt idx="8">
                  <c:v>11.825486350138899</c:v>
                </c:pt>
                <c:pt idx="9">
                  <c:v>18.841810956509402</c:v>
                </c:pt>
                <c:pt idx="10">
                  <c:v>53.113575129806932</c:v>
                </c:pt>
                <c:pt idx="11">
                  <c:v>70.701628761611758</c:v>
                </c:pt>
                <c:pt idx="12">
                  <c:v>20.723317770503602</c:v>
                </c:pt>
                <c:pt idx="13">
                  <c:v>10.460813386382174</c:v>
                </c:pt>
                <c:pt idx="14">
                  <c:v>27.827382279357732</c:v>
                </c:pt>
                <c:pt idx="15">
                  <c:v>27.005443884231838</c:v>
                </c:pt>
                <c:pt idx="16">
                  <c:v>18.759090250823053</c:v>
                </c:pt>
                <c:pt idx="17">
                  <c:v>61.381027644915854</c:v>
                </c:pt>
                <c:pt idx="18">
                  <c:v>21.202747526619135</c:v>
                </c:pt>
                <c:pt idx="19">
                  <c:v>1.021192134661556</c:v>
                </c:pt>
                <c:pt idx="20">
                  <c:v>53.699300812612606</c:v>
                </c:pt>
                <c:pt idx="21">
                  <c:v>12.268047977594806</c:v>
                </c:pt>
                <c:pt idx="22">
                  <c:v>13.739362677766032</c:v>
                </c:pt>
                <c:pt idx="23">
                  <c:v>29.685294794497423</c:v>
                </c:pt>
                <c:pt idx="24">
                  <c:v>12.740201411392874</c:v>
                </c:pt>
                <c:pt idx="25">
                  <c:v>85.752844682477487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73.621326039445535</c:v>
                </c:pt>
                <c:pt idx="1">
                  <c:v>30.068848941090746</c:v>
                </c:pt>
                <c:pt idx="2">
                  <c:v>53.460793603695898</c:v>
                </c:pt>
                <c:pt idx="3">
                  <c:v>35.486851141728557</c:v>
                </c:pt>
                <c:pt idx="4">
                  <c:v>41.174380182517154</c:v>
                </c:pt>
                <c:pt idx="5">
                  <c:v>59.811594765050998</c:v>
                </c:pt>
                <c:pt idx="6">
                  <c:v>15.62792543887414</c:v>
                </c:pt>
                <c:pt idx="7">
                  <c:v>15.669806077298288</c:v>
                </c:pt>
                <c:pt idx="8">
                  <c:v>12.084676117677025</c:v>
                </c:pt>
                <c:pt idx="9">
                  <c:v>18.303827430591358</c:v>
                </c:pt>
                <c:pt idx="10">
                  <c:v>57.750495412064758</c:v>
                </c:pt>
                <c:pt idx="11">
                  <c:v>70.692087751538679</c:v>
                </c:pt>
                <c:pt idx="12">
                  <c:v>18.28131753384001</c:v>
                </c:pt>
                <c:pt idx="13">
                  <c:v>8.726130764811348</c:v>
                </c:pt>
                <c:pt idx="14">
                  <c:v>25.549046669484152</c:v>
                </c:pt>
                <c:pt idx="15">
                  <c:v>23.985010413544781</c:v>
                </c:pt>
                <c:pt idx="16">
                  <c:v>16.104167056750622</c:v>
                </c:pt>
                <c:pt idx="17">
                  <c:v>60.724881390977487</c:v>
                </c:pt>
                <c:pt idx="18">
                  <c:v>20.522190046844976</c:v>
                </c:pt>
                <c:pt idx="19">
                  <c:v>1.0626255404966563</c:v>
                </c:pt>
                <c:pt idx="20">
                  <c:v>51.923322426491005</c:v>
                </c:pt>
                <c:pt idx="21">
                  <c:v>13.508946335870787</c:v>
                </c:pt>
                <c:pt idx="22">
                  <c:v>12.256668771250279</c:v>
                </c:pt>
                <c:pt idx="23">
                  <c:v>26.851890096440759</c:v>
                </c:pt>
                <c:pt idx="24">
                  <c:v>10.10334937878739</c:v>
                </c:pt>
                <c:pt idx="25">
                  <c:v>79.607840672836488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75.624189997859844</c:v>
                </c:pt>
                <c:pt idx="1">
                  <c:v>44.087619418589441</c:v>
                </c:pt>
                <c:pt idx="2">
                  <c:v>63.077396226739737</c:v>
                </c:pt>
                <c:pt idx="3">
                  <c:v>38.812938220827128</c:v>
                </c:pt>
                <c:pt idx="4">
                  <c:v>45.815688969506773</c:v>
                </c:pt>
                <c:pt idx="5">
                  <c:v>74.998596333390992</c:v>
                </c:pt>
                <c:pt idx="6">
                  <c:v>14.967015380868061</c:v>
                </c:pt>
                <c:pt idx="7">
                  <c:v>16.409592797631806</c:v>
                </c:pt>
                <c:pt idx="8">
                  <c:v>16.3823287316186</c:v>
                </c:pt>
                <c:pt idx="9">
                  <c:v>19.932812293560172</c:v>
                </c:pt>
                <c:pt idx="10">
                  <c:v>58.477100045778215</c:v>
                </c:pt>
                <c:pt idx="11">
                  <c:v>58.989096923327466</c:v>
                </c:pt>
                <c:pt idx="12">
                  <c:v>14.856219403786646</c:v>
                </c:pt>
                <c:pt idx="13">
                  <c:v>10.585279490233443</c:v>
                </c:pt>
                <c:pt idx="14">
                  <c:v>25.909292744569935</c:v>
                </c:pt>
                <c:pt idx="15">
                  <c:v>23.588925957977771</c:v>
                </c:pt>
                <c:pt idx="16">
                  <c:v>17.344784626212199</c:v>
                </c:pt>
                <c:pt idx="17">
                  <c:v>69.318741467801374</c:v>
                </c:pt>
                <c:pt idx="18">
                  <c:v>21.59882003809464</c:v>
                </c:pt>
                <c:pt idx="19">
                  <c:v>0.92795667236160861</c:v>
                </c:pt>
                <c:pt idx="20">
                  <c:v>45.802649771259027</c:v>
                </c:pt>
                <c:pt idx="21">
                  <c:v>19.579599767531679</c:v>
                </c:pt>
                <c:pt idx="22">
                  <c:v>15.295842140154699</c:v>
                </c:pt>
                <c:pt idx="23">
                  <c:v>28.570064161833482</c:v>
                </c:pt>
                <c:pt idx="24">
                  <c:v>8.1140263711081353</c:v>
                </c:pt>
                <c:pt idx="25">
                  <c:v>79.804422047377074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11.715104970181748</c:v>
                </c:pt>
                <c:pt idx="1">
                  <c:v>1.1465391089982973</c:v>
                </c:pt>
                <c:pt idx="2">
                  <c:v>7.2801432620542599</c:v>
                </c:pt>
                <c:pt idx="3">
                  <c:v>5.3648790049405584</c:v>
                </c:pt>
                <c:pt idx="4">
                  <c:v>3.0296732603556293</c:v>
                </c:pt>
                <c:pt idx="5">
                  <c:v>10.753449152977019</c:v>
                </c:pt>
                <c:pt idx="6">
                  <c:v>3.152863304186269</c:v>
                </c:pt>
                <c:pt idx="7">
                  <c:v>2.1164425579106698</c:v>
                </c:pt>
                <c:pt idx="8">
                  <c:v>0.2591897675381265</c:v>
                </c:pt>
                <c:pt idx="9">
                  <c:v>-0.53798352591804388</c:v>
                </c:pt>
                <c:pt idx="10">
                  <c:v>4.6369202822578259</c:v>
                </c:pt>
                <c:pt idx="11">
                  <c:v>-9.5410100730788372E-3</c:v>
                </c:pt>
                <c:pt idx="12">
                  <c:v>-2.442000236663592</c:v>
                </c:pt>
                <c:pt idx="13">
                  <c:v>-1.7346826215708262</c:v>
                </c:pt>
                <c:pt idx="14">
                  <c:v>-2.2783356098735794</c:v>
                </c:pt>
                <c:pt idx="15">
                  <c:v>-3.0204334706870561</c:v>
                </c:pt>
                <c:pt idx="16">
                  <c:v>-2.6549231940724312</c:v>
                </c:pt>
                <c:pt idx="17">
                  <c:v>-0.6561462539383669</c:v>
                </c:pt>
                <c:pt idx="18">
                  <c:v>-0.68055747977415848</c:v>
                </c:pt>
                <c:pt idx="19">
                  <c:v>4.1433405835100245E-2</c:v>
                </c:pt>
                <c:pt idx="20">
                  <c:v>-1.7759783861216007</c:v>
                </c:pt>
                <c:pt idx="21">
                  <c:v>1.2408983582759809</c:v>
                </c:pt>
                <c:pt idx="22">
                  <c:v>-1.4826939065157525</c:v>
                </c:pt>
                <c:pt idx="23">
                  <c:v>-2.8334046980566647</c:v>
                </c:pt>
                <c:pt idx="24">
                  <c:v>-2.6368520326054838</c:v>
                </c:pt>
                <c:pt idx="25">
                  <c:v>-6.1450040096409992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2.0028639584143093</c:v>
                </c:pt>
                <c:pt idx="1">
                  <c:v>14.018770477498695</c:v>
                </c:pt>
                <c:pt idx="2">
                  <c:v>9.6166026230438391</c:v>
                </c:pt>
                <c:pt idx="3">
                  <c:v>3.3260870790985706</c:v>
                </c:pt>
                <c:pt idx="4">
                  <c:v>4.6413087869896188</c:v>
                </c:pt>
                <c:pt idx="5">
                  <c:v>15.187001568339994</c:v>
                </c:pt>
                <c:pt idx="6">
                  <c:v>-0.66091005800607938</c:v>
                </c:pt>
                <c:pt idx="7">
                  <c:v>0.73978672033351778</c:v>
                </c:pt>
                <c:pt idx="8">
                  <c:v>4.2976526139415743</c:v>
                </c:pt>
                <c:pt idx="9">
                  <c:v>1.6289848629688137</c:v>
                </c:pt>
                <c:pt idx="10">
                  <c:v>0.72660463371345685</c:v>
                </c:pt>
                <c:pt idx="11">
                  <c:v>-11.702990828211213</c:v>
                </c:pt>
                <c:pt idx="12">
                  <c:v>-3.4250981300533638</c:v>
                </c:pt>
                <c:pt idx="13">
                  <c:v>1.8591487254220951</c:v>
                </c:pt>
                <c:pt idx="14">
                  <c:v>0.36024607508578299</c:v>
                </c:pt>
                <c:pt idx="15">
                  <c:v>-0.39608445556701</c:v>
                </c:pt>
                <c:pt idx="16">
                  <c:v>1.2406175694615769</c:v>
                </c:pt>
                <c:pt idx="17">
                  <c:v>8.5938600768238871</c:v>
                </c:pt>
                <c:pt idx="18">
                  <c:v>1.0766299912496642</c:v>
                </c:pt>
                <c:pt idx="19">
                  <c:v>-0.13466886813504764</c:v>
                </c:pt>
                <c:pt idx="20">
                  <c:v>-6.1206726552319779</c:v>
                </c:pt>
                <c:pt idx="21">
                  <c:v>6.070653431660892</c:v>
                </c:pt>
                <c:pt idx="22">
                  <c:v>3.0391733689044198</c:v>
                </c:pt>
                <c:pt idx="23">
                  <c:v>1.7181740653927235</c:v>
                </c:pt>
                <c:pt idx="24">
                  <c:v>-1.9893230076792552</c:v>
                </c:pt>
                <c:pt idx="25">
                  <c:v>0.19658137454058533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7.4486104827470436</c:v>
                </c:pt>
                <c:pt idx="1">
                  <c:v>8.6312753282036159</c:v>
                </c:pt>
                <c:pt idx="2">
                  <c:v>8.3206736707255295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3.4799575305936803</c:v>
                </c:pt>
                <c:pt idx="1">
                  <c:v>3.5252355258266221</c:v>
                </c:pt>
                <c:pt idx="2">
                  <c:v>4.8508115473581439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1.5010103505654322</c:v>
                </c:pt>
                <c:pt idx="1">
                  <c:v>1.8321990994740835</c:v>
                </c:pt>
                <c:pt idx="2">
                  <c:v>1.6467700455695098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1.630752513128525</c:v>
                </c:pt>
                <c:pt idx="1">
                  <c:v>1.8371091349299256</c:v>
                </c:pt>
                <c:pt idx="2">
                  <c:v>1.8054919562437137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1.4228528259328654</c:v>
                </c:pt>
                <c:pt idx="1">
                  <c:v>1.4167928294031407</c:v>
                </c:pt>
                <c:pt idx="2">
                  <c:v>1.802492183337195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2.2670631187060932</c:v>
                </c:pt>
                <c:pt idx="1">
                  <c:v>2.1459186164171076</c:v>
                </c:pt>
                <c:pt idx="2">
                  <c:v>2.1931398728268556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6.3906716587564025</c:v>
                </c:pt>
                <c:pt idx="1">
                  <c:v>6.7705983178654066</c:v>
                </c:pt>
                <c:pt idx="2">
                  <c:v>6.4340373986823449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8.5068816032529657</c:v>
                </c:pt>
                <c:pt idx="1">
                  <c:v>8.2878549699327877</c:v>
                </c:pt>
                <c:pt idx="2">
                  <c:v>6.4903706822340537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2.4934476586765908</c:v>
                </c:pt>
                <c:pt idx="1">
                  <c:v>2.1432795833145768</c:v>
                </c:pt>
                <c:pt idx="2">
                  <c:v>1.634579539207065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7.3854187521180501</c:v>
                </c:pt>
                <c:pt idx="1">
                  <c:v>7.1193117368900642</c:v>
                </c:pt>
                <c:pt idx="2">
                  <c:v>7.6269065101429545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2.5511330648516424</c:v>
                </c:pt>
                <c:pt idx="1">
                  <c:v>2.4059967697013906</c:v>
                </c:pt>
                <c:pt idx="2">
                  <c:v>2.3764450662519367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0.1228707278163273</c:v>
                </c:pt>
                <c:pt idx="1">
                  <c:v>0.12458093468587701</c:v>
                </c:pt>
                <c:pt idx="2">
                  <c:v>0.1020999319333116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6.4611466834890399</c:v>
                </c:pt>
                <c:pt idx="1">
                  <c:v>6.0874275964278528</c:v>
                </c:pt>
                <c:pt idx="2">
                  <c:v>5.0395105324362888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1.4761022267296191</c:v>
                </c:pt>
                <c:pt idx="1">
                  <c:v>1.5837725492251442</c:v>
                </c:pt>
                <c:pt idx="2">
                  <c:v>2.1542770940575369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1.6531320940002032</c:v>
                </c:pt>
                <c:pt idx="1">
                  <c:v>1.4369570403360394</c:v>
                </c:pt>
                <c:pt idx="2">
                  <c:v>1.6829497409593548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3.5717605463647355</c:v>
                </c:pt>
                <c:pt idx="1">
                  <c:v>3.1480831570578647</c:v>
                </c:pt>
                <c:pt idx="2">
                  <c:v>3.1434674625808809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5.5564961048093009</c:v>
                </c:pt>
                <c:pt idx="1">
                  <c:v>6.2676788599343354</c:v>
                </c:pt>
                <c:pt idx="2">
                  <c:v>6.940192417487161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3.6243019448410614</c:v>
                </c:pt>
                <c:pt idx="1">
                  <c:v>4.1604355587282598</c:v>
                </c:pt>
                <c:pt idx="2">
                  <c:v>4.2704562276524527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4.5896043876403416</c:v>
                </c:pt>
                <c:pt idx="1">
                  <c:v>4.8272345927730687</c:v>
                </c:pt>
                <c:pt idx="2">
                  <c:v>5.0409451912875172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5.902718844062222</c:v>
                </c:pt>
                <c:pt idx="1">
                  <c:v>7.0122391161427284</c:v>
                </c:pt>
                <c:pt idx="2">
                  <c:v>8.2518417171843961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1.258654185347345</c:v>
                </c:pt>
                <c:pt idx="1">
                  <c:v>1.0230410294517152</c:v>
                </c:pt>
                <c:pt idx="2">
                  <c:v>1.1646624757785695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3.3482148929995783</c:v>
                </c:pt>
                <c:pt idx="1">
                  <c:v>2.9953393675534792</c:v>
                </c:pt>
                <c:pt idx="2">
                  <c:v>2.8507117890844724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3.2493185488137968</c:v>
                </c:pt>
                <c:pt idx="1">
                  <c:v>2.8119736463075395</c:v>
                </c:pt>
                <c:pt idx="2">
                  <c:v>2.5954096849803512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2.2571100912902189</c:v>
                </c:pt>
                <c:pt idx="1">
                  <c:v>1.888033091440469</c:v>
                </c:pt>
                <c:pt idx="2">
                  <c:v>1.9083879479279455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1.5329121394606584</c:v>
                </c:pt>
                <c:pt idx="1">
                  <c:v>1.1845044760349128</c:v>
                </c:pt>
                <c:pt idx="2">
                  <c:v>0.89275885918993281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10.317857023006251</c:v>
                </c:pt>
                <c:pt idx="1">
                  <c:v>9.3331270719420036</c:v>
                </c:pt>
                <c:pt idx="2">
                  <c:v>8.7806104548805131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-1.792741633138661</c:v>
                </c:pt>
                <c:pt idx="1">
                  <c:v>4.7573474342971451</c:v>
                </c:pt>
                <c:pt idx="2">
                  <c:v>-5.0019223571084126E-2</c:v>
                </c:pt>
                <c:pt idx="3">
                  <c:v>9.5358211999385105</c:v>
                </c:pt>
                <c:pt idx="4">
                  <c:v>3.0639279144024414</c:v>
                </c:pt>
                <c:pt idx="5">
                  <c:v>-15.12808895826457</c:v>
                </c:pt>
                <c:pt idx="6">
                  <c:v>6.7321187729512815</c:v>
                </c:pt>
                <c:pt idx="7">
                  <c:v>32.771000057472037</c:v>
                </c:pt>
                <c:pt idx="8">
                  <c:v>16.021634435913001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40.504374739069078</c:v>
                </c:pt>
                <c:pt idx="1">
                  <c:v>25.340407441109786</c:v>
                </c:pt>
                <c:pt idx="2">
                  <c:v>28.94517287129743</c:v>
                </c:pt>
                <c:pt idx="3">
                  <c:v>56.940805822285931</c:v>
                </c:pt>
                <c:pt idx="4">
                  <c:v>36.116459487702144</c:v>
                </c:pt>
                <c:pt idx="5">
                  <c:v>25.685398008534996</c:v>
                </c:pt>
                <c:pt idx="6">
                  <c:v>61.628459898984261</c:v>
                </c:pt>
                <c:pt idx="7">
                  <c:v>129.84425203451684</c:v>
                </c:pt>
                <c:pt idx="8">
                  <c:v>74.707998353879788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2.0028639584143093</c:v>
                </c:pt>
                <c:pt idx="1">
                  <c:v>14.018770477498695</c:v>
                </c:pt>
                <c:pt idx="2">
                  <c:v>9.6166026230438391</c:v>
                </c:pt>
                <c:pt idx="3">
                  <c:v>3.3260870790985706</c:v>
                </c:pt>
                <c:pt idx="4">
                  <c:v>4.6413087869896188</c:v>
                </c:pt>
                <c:pt idx="5">
                  <c:v>15.187001568339994</c:v>
                </c:pt>
                <c:pt idx="6">
                  <c:v>-0.66091005800607938</c:v>
                </c:pt>
                <c:pt idx="7">
                  <c:v>0.73978672033351778</c:v>
                </c:pt>
                <c:pt idx="8">
                  <c:v>4.2976526139415743</c:v>
                </c:pt>
                <c:pt idx="9">
                  <c:v>1.6289848629688137</c:v>
                </c:pt>
                <c:pt idx="10">
                  <c:v>0.72660463371345685</c:v>
                </c:pt>
                <c:pt idx="11">
                  <c:v>-11.702990828211213</c:v>
                </c:pt>
                <c:pt idx="12">
                  <c:v>-3.4250981300533638</c:v>
                </c:pt>
                <c:pt idx="13">
                  <c:v>1.8591487254220951</c:v>
                </c:pt>
                <c:pt idx="14">
                  <c:v>0.36024607508578299</c:v>
                </c:pt>
                <c:pt idx="15">
                  <c:v>-0.39608445556701</c:v>
                </c:pt>
                <c:pt idx="16">
                  <c:v>1.2406175694615769</c:v>
                </c:pt>
                <c:pt idx="17">
                  <c:v>8.5938600768238871</c:v>
                </c:pt>
                <c:pt idx="18">
                  <c:v>1.0766299912496642</c:v>
                </c:pt>
                <c:pt idx="19">
                  <c:v>-0.13466886813504764</c:v>
                </c:pt>
                <c:pt idx="20">
                  <c:v>-6.1206726552319779</c:v>
                </c:pt>
                <c:pt idx="21">
                  <c:v>6.070653431660892</c:v>
                </c:pt>
                <c:pt idx="22">
                  <c:v>3.0391733689044198</c:v>
                </c:pt>
                <c:pt idx="23">
                  <c:v>1.7181740653927235</c:v>
                </c:pt>
                <c:pt idx="24">
                  <c:v>-1.9893230076792552</c:v>
                </c:pt>
                <c:pt idx="25">
                  <c:v>0.19658137454058533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38.485206037393006</c:v>
                </c:pt>
                <c:pt idx="1">
                  <c:v>36.222792316486789</c:v>
                </c:pt>
                <c:pt idx="2">
                  <c:v>31.562716713188205</c:v>
                </c:pt>
                <c:pt idx="3">
                  <c:v>23.461905122863065</c:v>
                </c:pt>
                <c:pt idx="4">
                  <c:v>26.992811893721459</c:v>
                </c:pt>
                <c:pt idx="5">
                  <c:v>47.826818304744108</c:v>
                </c:pt>
                <c:pt idx="6">
                  <c:v>5.253723730700381</c:v>
                </c:pt>
                <c:pt idx="7">
                  <c:v>9.7789811665031277</c:v>
                </c:pt>
                <c:pt idx="8">
                  <c:v>9.5068763846112709</c:v>
                </c:pt>
                <c:pt idx="9">
                  <c:v>10.321319577264132</c:v>
                </c:pt>
                <c:pt idx="10">
                  <c:v>26.767559039905347</c:v>
                </c:pt>
                <c:pt idx="11">
                  <c:v>19.858761487676464</c:v>
                </c:pt>
                <c:pt idx="12">
                  <c:v>5.8266365208585249</c:v>
                </c:pt>
                <c:pt idx="13">
                  <c:v>7.2846312208560366</c:v>
                </c:pt>
                <c:pt idx="14">
                  <c:v>10.377015481463609</c:v>
                </c:pt>
                <c:pt idx="15">
                  <c:v>9.9552434335981399</c:v>
                </c:pt>
                <c:pt idx="16">
                  <c:v>8.4995693517843627</c:v>
                </c:pt>
                <c:pt idx="17">
                  <c:v>44.912525913563925</c:v>
                </c:pt>
                <c:pt idx="18">
                  <c:v>11.715121658358042</c:v>
                </c:pt>
                <c:pt idx="19">
                  <c:v>0.31315825036395989</c:v>
                </c:pt>
                <c:pt idx="20">
                  <c:v>14.800211875910961</c:v>
                </c:pt>
                <c:pt idx="21">
                  <c:v>14.144960995386469</c:v>
                </c:pt>
                <c:pt idx="22">
                  <c:v>8.6856212326211519</c:v>
                </c:pt>
                <c:pt idx="23">
                  <c:v>16.654786208488634</c:v>
                </c:pt>
                <c:pt idx="24">
                  <c:v>1.1538209924148584</c:v>
                </c:pt>
                <c:pt idx="25">
                  <c:v>39.350553746654214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automation/Data/Results/Workbooks/LSIPs/KM_LSIP/KM_LSIP_Database.Main.xlsx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Kent and Medway</v>
      </c>
      <c r="L1" s="19" t="str">
        <f>CONCATENATE("Industry Table 1.1  Employment by Industry Sector (SIC 2007), ",B$5,"-",F$5,", ",Info!B5)</f>
        <v>Industry Table 1.1  Employment by Industry Sector (SIC 2007), 2015-2035, Kent and Medway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21.590000000000018</v>
      </c>
      <c r="N5" s="11">
        <f t="shared" si="1"/>
        <v>25.594000000000037</v>
      </c>
      <c r="O5" s="11">
        <f t="shared" si="1"/>
        <v>22.054000000000013</v>
      </c>
      <c r="P5" s="11">
        <f t="shared" si="1"/>
        <v>22.826999999999998</v>
      </c>
      <c r="Q5" s="11">
        <f t="shared" si="1"/>
        <v>23.976999999999961</v>
      </c>
      <c r="R5" s="40">
        <f t="shared" ref="R5:R10" si="2">IF(D$5-B$5 &lt;&gt; 0,(EXP(LN(D7/B7)/(D$5-B$5))-1)*100,0)</f>
        <v>0.42618051332796725</v>
      </c>
      <c r="S5" s="40">
        <f t="shared" si="0"/>
        <v>0.55889633843362319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50.010999999999996</v>
      </c>
      <c r="N6" s="11">
        <f t="shared" si="1"/>
        <v>52.980000000000047</v>
      </c>
      <c r="O6" s="11">
        <f t="shared" si="1"/>
        <v>52.306999999999981</v>
      </c>
      <c r="P6" s="11">
        <f t="shared" si="1"/>
        <v>50.914999999999914</v>
      </c>
      <c r="Q6" s="11">
        <f t="shared" si="1"/>
        <v>46.372000000000092</v>
      </c>
      <c r="R6" s="40">
        <f t="shared" si="2"/>
        <v>0.90178629367165808</v>
      </c>
      <c r="S6" s="40">
        <f t="shared" si="0"/>
        <v>-0.79968124382995276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21.590000000000018</v>
      </c>
      <c r="C7" s="11">
        <f t="array" ref="C7:C12">MMULT(aggregation!$B$3:$W$8,'Ind T2'!C5:C26)</f>
        <v>25.594000000000037</v>
      </c>
      <c r="D7" s="11">
        <f t="array" ref="D7:D12">MMULT(aggregation!$B$3:$W$8,'Ind T2'!D5:D26)</f>
        <v>22.054000000000013</v>
      </c>
      <c r="E7" s="11">
        <f t="array" ref="E7:E12">MMULT(aggregation!$B$3:$W$8,'Ind T2'!E5:E26)</f>
        <v>22.826999999999998</v>
      </c>
      <c r="F7" s="11">
        <f t="array" ref="F7:F12">MMULT(aggregation!$B$3:$W$8,'Ind T2'!F5:F26)</f>
        <v>23.976999999999961</v>
      </c>
      <c r="G7" s="11"/>
      <c r="H7" s="11">
        <f>F7-D7</f>
        <v>1.9229999999999485</v>
      </c>
      <c r="I7" s="11">
        <f t="array" ref="I7:I12">MMULT(aggregation!$B$3:$W$8,'RD T1'!AB7:AB28)</f>
        <v>10.85129551631448</v>
      </c>
      <c r="J7" s="11">
        <f>SUM(H7:I7)</f>
        <v>12.774295516314428</v>
      </c>
      <c r="K7" s="11"/>
      <c r="L7" t="str">
        <f t="shared" si="1"/>
        <v>Construction</v>
      </c>
      <c r="M7" s="11">
        <f t="shared" si="1"/>
        <v>62.378000000000128</v>
      </c>
      <c r="N7" s="11">
        <f t="shared" si="1"/>
        <v>72.742000000000189</v>
      </c>
      <c r="O7" s="11">
        <f t="shared" si="1"/>
        <v>74.807999999999907</v>
      </c>
      <c r="P7" s="11">
        <f t="shared" si="1"/>
        <v>79.583000000000283</v>
      </c>
      <c r="Q7" s="11">
        <f t="shared" si="1"/>
        <v>85.652999999999835</v>
      </c>
      <c r="R7" s="40">
        <f>IF(D$5-B$5 &lt;&gt; 0,(EXP(LN(D9/B9)/(D$5-B$5))-1)*100,0)</f>
        <v>3.701089597982099</v>
      </c>
      <c r="S7" s="40">
        <f t="shared" si="0"/>
        <v>0.90661453953118087</v>
      </c>
    </row>
    <row r="8" spans="1:19" x14ac:dyDescent="0.2">
      <c r="A8" t="str">
        <f>name!C5</f>
        <v>Manufacturing</v>
      </c>
      <c r="B8" s="11">
        <v>50.010999999999996</v>
      </c>
      <c r="C8" s="11">
        <v>52.980000000000047</v>
      </c>
      <c r="D8" s="11">
        <v>52.306999999999981</v>
      </c>
      <c r="E8" s="11">
        <v>50.914999999999914</v>
      </c>
      <c r="F8" s="11">
        <v>46.372000000000092</v>
      </c>
      <c r="G8" s="11"/>
      <c r="H8" s="11">
        <f t="shared" ref="H8:H12" si="3">F8-D8</f>
        <v>-5.9349999999998886</v>
      </c>
      <c r="I8" s="11">
        <v>21.250446543039981</v>
      </c>
      <c r="J8" s="11">
        <f t="shared" ref="J8:J12" si="4">SUM(H8:I8)</f>
        <v>15.315446543040093</v>
      </c>
      <c r="K8" s="11"/>
      <c r="L8" t="str">
        <f t="shared" si="1"/>
        <v>Trade, accomod. and transport</v>
      </c>
      <c r="M8" s="11">
        <f t="shared" si="1"/>
        <v>226.01799999999994</v>
      </c>
      <c r="N8" s="11">
        <f t="shared" si="1"/>
        <v>242.90999999999968</v>
      </c>
      <c r="O8" s="11">
        <f t="shared" si="1"/>
        <v>237.11099999999968</v>
      </c>
      <c r="P8" s="11">
        <f t="shared" si="1"/>
        <v>242.8370000000001</v>
      </c>
      <c r="Q8" s="11">
        <f t="shared" si="1"/>
        <v>253.53199999999964</v>
      </c>
      <c r="R8" s="40">
        <f t="shared" si="2"/>
        <v>0.96288103121071611</v>
      </c>
      <c r="S8" s="40">
        <f t="shared" si="0"/>
        <v>0.44740897784483202</v>
      </c>
    </row>
    <row r="9" spans="1:19" x14ac:dyDescent="0.2">
      <c r="A9" t="str">
        <f>name!C6</f>
        <v>Construction</v>
      </c>
      <c r="B9" s="11">
        <v>62.378000000000128</v>
      </c>
      <c r="C9" s="11">
        <v>72.742000000000189</v>
      </c>
      <c r="D9" s="11">
        <v>74.807999999999907</v>
      </c>
      <c r="E9" s="11">
        <v>79.583000000000283</v>
      </c>
      <c r="F9" s="11">
        <v>85.652999999999835</v>
      </c>
      <c r="G9" s="11"/>
      <c r="H9" s="11">
        <f t="shared" si="3"/>
        <v>10.844999999999928</v>
      </c>
      <c r="I9" s="11">
        <v>33.738591922407423</v>
      </c>
      <c r="J9" s="11">
        <f t="shared" si="4"/>
        <v>44.583591922407351</v>
      </c>
      <c r="K9" s="11"/>
      <c r="L9" t="str">
        <f t="shared" si="1"/>
        <v>Business and other services</v>
      </c>
      <c r="M9" s="11">
        <f t="shared" si="1"/>
        <v>248.83000000000007</v>
      </c>
      <c r="N9" s="11">
        <f t="shared" si="1"/>
        <v>253.03200000000018</v>
      </c>
      <c r="O9" s="11">
        <f t="shared" si="1"/>
        <v>242.05900000000011</v>
      </c>
      <c r="P9" s="11">
        <f t="shared" si="1"/>
        <v>251.38399999999967</v>
      </c>
      <c r="Q9" s="11">
        <f t="shared" si="1"/>
        <v>267.75500000000005</v>
      </c>
      <c r="R9" s="40">
        <f t="shared" si="2"/>
        <v>-0.55024923807114323</v>
      </c>
      <c r="S9" s="40">
        <f t="shared" si="0"/>
        <v>0.67487297476562791</v>
      </c>
    </row>
    <row r="10" spans="1:19" x14ac:dyDescent="0.2">
      <c r="A10" t="str">
        <f>name!C7</f>
        <v>Trade, accomod. and transport</v>
      </c>
      <c r="B10" s="11">
        <v>226.01799999999994</v>
      </c>
      <c r="C10" s="11">
        <v>242.90999999999968</v>
      </c>
      <c r="D10" s="11">
        <v>237.11099999999968</v>
      </c>
      <c r="E10" s="11">
        <v>242.8370000000001</v>
      </c>
      <c r="F10" s="11">
        <v>253.53199999999964</v>
      </c>
      <c r="G10" s="11"/>
      <c r="H10" s="11">
        <f t="shared" si="3"/>
        <v>16.420999999999964</v>
      </c>
      <c r="I10" s="11">
        <v>114.61518006779724</v>
      </c>
      <c r="J10" s="11">
        <f t="shared" si="4"/>
        <v>131.0361800677972</v>
      </c>
      <c r="K10" s="11"/>
      <c r="L10" t="str">
        <f t="shared" si="1"/>
        <v>Non-marketed services</v>
      </c>
      <c r="M10" s="11">
        <f t="shared" si="1"/>
        <v>222.28400000000002</v>
      </c>
      <c r="N10" s="11">
        <f t="shared" si="1"/>
        <v>227.673</v>
      </c>
      <c r="O10" s="11">
        <f t="shared" si="1"/>
        <v>224.62100000000015</v>
      </c>
      <c r="P10" s="11">
        <f t="shared" si="1"/>
        <v>228.61900000000014</v>
      </c>
      <c r="Q10" s="11">
        <f t="shared" si="1"/>
        <v>231.58200000000002</v>
      </c>
      <c r="R10" s="40">
        <f t="shared" si="2"/>
        <v>0.20939279951772694</v>
      </c>
      <c r="S10" s="40">
        <f t="shared" si="0"/>
        <v>0.20367036010768835</v>
      </c>
    </row>
    <row r="11" spans="1:19" x14ac:dyDescent="0.2">
      <c r="A11" t="str">
        <f>name!C8</f>
        <v>Business and other services</v>
      </c>
      <c r="B11" s="11">
        <v>248.83000000000007</v>
      </c>
      <c r="C11" s="11">
        <v>253.03200000000018</v>
      </c>
      <c r="D11" s="11">
        <v>242.05900000000011</v>
      </c>
      <c r="E11" s="11">
        <v>251.38399999999967</v>
      </c>
      <c r="F11" s="11">
        <v>267.75500000000005</v>
      </c>
      <c r="G11" s="11"/>
      <c r="H11" s="11">
        <f t="shared" si="3"/>
        <v>25.695999999999941</v>
      </c>
      <c r="I11" s="11">
        <v>122.31305725641553</v>
      </c>
      <c r="J11" s="11">
        <f t="shared" si="4"/>
        <v>148.00905725641547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222.28400000000002</v>
      </c>
      <c r="C12" s="11">
        <v>227.673</v>
      </c>
      <c r="D12" s="11">
        <v>224.62100000000015</v>
      </c>
      <c r="E12" s="11">
        <v>228.61900000000014</v>
      </c>
      <c r="F12" s="11">
        <v>231.58200000000002</v>
      </c>
      <c r="G12" s="11"/>
      <c r="H12" s="11">
        <f t="shared" si="3"/>
        <v>6.9609999999998706</v>
      </c>
      <c r="I12" s="11">
        <v>121.03375735140551</v>
      </c>
      <c r="J12" s="11">
        <f t="shared" si="4"/>
        <v>127.99475735140538</v>
      </c>
      <c r="K12" s="11"/>
      <c r="L12" s="24" t="str">
        <f t="shared" ref="L12:Q12" si="5">A14</f>
        <v>All industries</v>
      </c>
      <c r="M12" s="34">
        <f t="shared" si="5"/>
        <v>831.1110000000001</v>
      </c>
      <c r="N12" s="34">
        <f t="shared" si="5"/>
        <v>874.93100000000015</v>
      </c>
      <c r="O12" s="34">
        <f t="shared" si="5"/>
        <v>852.95999999999981</v>
      </c>
      <c r="P12" s="34">
        <f t="shared" si="5"/>
        <v>876.16500000000008</v>
      </c>
      <c r="Q12" s="34">
        <f t="shared" si="5"/>
        <v>908.87099999999953</v>
      </c>
      <c r="R12" s="43">
        <f>IF(D$5-B$5 &lt;&gt; 0,(EXP(LN(D14/B14)/(D$5-B$5))-1)*100,0)</f>
        <v>0.52033492707621587</v>
      </c>
      <c r="S12" s="43">
        <f>F41</f>
        <v>0.42416716541802124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831.1110000000001</v>
      </c>
      <c r="C14" s="34">
        <f t="shared" ref="C14:F14" si="6">SUM(C7:C12)</f>
        <v>874.93100000000015</v>
      </c>
      <c r="D14" s="34">
        <f t="shared" si="6"/>
        <v>852.95999999999981</v>
      </c>
      <c r="E14" s="34">
        <f t="shared" si="6"/>
        <v>876.16500000000008</v>
      </c>
      <c r="F14" s="34">
        <f t="shared" si="6"/>
        <v>908.87099999999953</v>
      </c>
      <c r="G14" s="34"/>
      <c r="H14" s="34">
        <f>SUM(H7:H12)</f>
        <v>55.91099999999976</v>
      </c>
      <c r="I14" s="34">
        <f>SUM(I7:I12)</f>
        <v>423.80232865738014</v>
      </c>
      <c r="J14" s="34">
        <f t="shared" ref="J14" si="7">SUM(J7:J12)</f>
        <v>479.71332865737992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2.5977276200170634</v>
      </c>
      <c r="C20" s="18">
        <f t="shared" si="8"/>
        <v>2.9252592490150686</v>
      </c>
      <c r="D20" s="18">
        <f t="shared" si="8"/>
        <v>2.5855843181391882</v>
      </c>
      <c r="E20" s="18">
        <f t="shared" si="8"/>
        <v>2.6053311876187699</v>
      </c>
      <c r="F20" s="18">
        <f t="shared" si="8"/>
        <v>2.6381081583635053</v>
      </c>
      <c r="G20" s="351"/>
      <c r="H20" s="40">
        <f>IF(D7&gt;0,(H7/D7)*100,0)</f>
        <v>8.7195066654572742</v>
      </c>
      <c r="I20" s="40">
        <f>IF(D7&gt;0,(I7/D7)*100,0)</f>
        <v>49.203298795295517</v>
      </c>
      <c r="J20" s="40">
        <f>IF(D7&gt;0,(J7/D7)*100,0)</f>
        <v>57.922805460752791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6.0173671146212708</v>
      </c>
      <c r="C21" s="18">
        <f t="shared" si="8"/>
        <v>6.0553346492466309</v>
      </c>
      <c r="D21" s="18">
        <f t="shared" si="8"/>
        <v>6.1324094916525969</v>
      </c>
      <c r="E21" s="18">
        <f t="shared" si="8"/>
        <v>5.8111200515884462</v>
      </c>
      <c r="F21" s="18">
        <f t="shared" si="8"/>
        <v>5.1021542111036791</v>
      </c>
      <c r="G21" s="351"/>
      <c r="H21" s="40">
        <f t="shared" ref="H21:H25" si="9">IF(D8&gt;0,(H8/D8)*100,0)</f>
        <v>-11.346473703328218</v>
      </c>
      <c r="I21" s="40">
        <f t="shared" ref="I21:I25" si="10">IF(D8&gt;0,(I8/D8)*100,0)</f>
        <v>40.626391387462462</v>
      </c>
      <c r="J21" s="40">
        <f t="shared" ref="J21:J27" si="11">IF(D8&gt;0,(J8/D8)*100,0)</f>
        <v>29.279917684134244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7.5053753349432411</v>
      </c>
      <c r="C22" s="18">
        <f t="shared" si="8"/>
        <v>8.3140270489901695</v>
      </c>
      <c r="D22" s="18">
        <f t="shared" si="8"/>
        <v>8.7703995498030309</v>
      </c>
      <c r="E22" s="18">
        <f t="shared" si="8"/>
        <v>9.0831064924985903</v>
      </c>
      <c r="F22" s="18">
        <f t="shared" si="8"/>
        <v>9.4241096921345129</v>
      </c>
      <c r="G22" s="351"/>
      <c r="H22" s="40">
        <f t="shared" si="9"/>
        <v>14.49711260827711</v>
      </c>
      <c r="I22" s="40">
        <f t="shared" si="10"/>
        <v>45.10024585927637</v>
      </c>
      <c r="J22" s="40">
        <f t="shared" si="11"/>
        <v>59.597358467553477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27.194682780037795</v>
      </c>
      <c r="C23" s="18">
        <f t="shared" si="8"/>
        <v>27.763332194195844</v>
      </c>
      <c r="D23" s="18">
        <f t="shared" si="8"/>
        <v>27.798607203151349</v>
      </c>
      <c r="E23" s="18">
        <f t="shared" si="8"/>
        <v>27.715898261172278</v>
      </c>
      <c r="F23" s="18">
        <f t="shared" si="8"/>
        <v>27.895267865296592</v>
      </c>
      <c r="G23" s="351"/>
      <c r="H23" s="40">
        <f t="shared" si="9"/>
        <v>6.9254484186731053</v>
      </c>
      <c r="I23" s="40">
        <f t="shared" si="10"/>
        <v>48.338196063361636</v>
      </c>
      <c r="J23" s="40">
        <f t="shared" si="11"/>
        <v>55.263644482034735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29.939442505273067</v>
      </c>
      <c r="C24" s="18">
        <f t="shared" si="8"/>
        <v>28.920223423332825</v>
      </c>
      <c r="D24" s="18">
        <f t="shared" si="8"/>
        <v>28.378704745826315</v>
      </c>
      <c r="E24" s="18">
        <f t="shared" si="8"/>
        <v>28.691399451016608</v>
      </c>
      <c r="F24" s="18">
        <f t="shared" si="8"/>
        <v>29.460176416675214</v>
      </c>
      <c r="G24" s="351"/>
      <c r="H24" s="40">
        <f t="shared" si="9"/>
        <v>10.615593718886689</v>
      </c>
      <c r="I24" s="40">
        <f t="shared" si="10"/>
        <v>50.530266280706549</v>
      </c>
      <c r="J24" s="40">
        <f t="shared" si="11"/>
        <v>61.145859999593242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26.745404645107573</v>
      </c>
      <c r="C25" s="18">
        <f t="shared" si="8"/>
        <v>26.02182343521946</v>
      </c>
      <c r="D25" s="18">
        <f t="shared" si="8"/>
        <v>26.334294691427523</v>
      </c>
      <c r="E25" s="18">
        <f t="shared" si="8"/>
        <v>26.093144556105312</v>
      </c>
      <c r="F25" s="18">
        <f t="shared" si="8"/>
        <v>25.480183656426505</v>
      </c>
      <c r="G25" s="351"/>
      <c r="H25" s="40">
        <f t="shared" si="9"/>
        <v>3.0989978675190057</v>
      </c>
      <c r="I25" s="40">
        <f t="shared" si="10"/>
        <v>53.883544882894043</v>
      </c>
      <c r="J25" s="40">
        <f t="shared" si="11"/>
        <v>56.982542750413046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6.5549380979178116</v>
      </c>
      <c r="I27" s="43">
        <f>IF(D14&gt;0,(I14/D14)*100,0)</f>
        <v>49.686073046494592</v>
      </c>
      <c r="J27" s="43">
        <f t="shared" si="11"/>
        <v>56.241011144412397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Kent and Medway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4.3449369133941262</v>
      </c>
      <c r="C34" s="18">
        <f t="shared" si="12"/>
        <v>-13.831366726576611</v>
      </c>
      <c r="D34" s="18">
        <f t="shared" si="12"/>
        <v>0.69138016384222567</v>
      </c>
      <c r="E34" s="18">
        <f t="shared" si="12"/>
        <v>0.49271980799507897</v>
      </c>
      <c r="F34" s="18">
        <f t="shared" ref="F34:F39" si="13">IF(F$5-D$5 &lt;&gt; 0,(EXP(LN(F7/D7)/(F$5-D$5))-1)*100,0)</f>
        <v>0.55889633843362319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1.4522314547587678</v>
      </c>
      <c r="C35" s="18">
        <f t="shared" si="12"/>
        <v>-1.2702906757268151</v>
      </c>
      <c r="D35" s="18">
        <f t="shared" si="12"/>
        <v>-0.53800016146156038</v>
      </c>
      <c r="E35" s="18">
        <f t="shared" si="12"/>
        <v>-0.93026349398813712</v>
      </c>
      <c r="F35" s="18">
        <f t="shared" si="13"/>
        <v>-0.79968124382995276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3.9174420345694294</v>
      </c>
      <c r="C36" s="18">
        <f t="shared" si="12"/>
        <v>2.8401748645895175</v>
      </c>
      <c r="D36" s="18">
        <f t="shared" si="12"/>
        <v>1.2452023029684289</v>
      </c>
      <c r="E36" s="18">
        <f t="shared" si="12"/>
        <v>0.73774551369212293</v>
      </c>
      <c r="F36" s="18">
        <f t="shared" si="13"/>
        <v>0.90661453953118087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1.8182413878685688</v>
      </c>
      <c r="C37" s="18">
        <f t="shared" si="12"/>
        <v>-2.3873039397307672</v>
      </c>
      <c r="D37" s="18">
        <f>IF(E$5-D$5 &lt;&gt; 0,(EXP(LN(E10/D10)/(E$5-D$5))-1)*100,0)</f>
        <v>0.47838161768385401</v>
      </c>
      <c r="E37" s="18">
        <f t="shared" si="12"/>
        <v>0.43192623837351451</v>
      </c>
      <c r="F37" s="18">
        <f t="shared" si="13"/>
        <v>0.44740897784483202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0.41952833074674345</v>
      </c>
      <c r="C38" s="18">
        <f t="shared" si="12"/>
        <v>-4.3366056467166398</v>
      </c>
      <c r="D38" s="18">
        <f t="shared" si="12"/>
        <v>0.75886796692423708</v>
      </c>
      <c r="E38" s="18">
        <f t="shared" si="12"/>
        <v>0.63290173992036625</v>
      </c>
      <c r="F38" s="18">
        <f t="shared" si="13"/>
        <v>0.67487297476562791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0.60066040803419263</v>
      </c>
      <c r="C39" s="18">
        <f t="shared" si="12"/>
        <v>-1.3405190778001175</v>
      </c>
      <c r="D39" s="18">
        <f t="shared" si="12"/>
        <v>0.35346973665670856</v>
      </c>
      <c r="E39" s="18">
        <f t="shared" si="12"/>
        <v>0.12885454576072597</v>
      </c>
      <c r="F39" s="18">
        <f t="shared" si="13"/>
        <v>0.20367036010768835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1.2928273300214732</v>
      </c>
      <c r="C41" s="18">
        <f>IF(D$5-C$5 &lt;&gt; 0,(EXP(LN(D14/C14)/(D$5-C$5))-1)*100,0)</f>
        <v>-2.511169452219697</v>
      </c>
      <c r="D41" s="18">
        <f>IF(E$5-D$5 &lt;&gt; 0,(EXP(LN(E14/D14)/(E$5-D$5))-1)*100,0)</f>
        <v>0.53827906969547978</v>
      </c>
      <c r="E41" s="18">
        <f>IF(F$5-E$5 &lt;&gt; 0,(EXP(LN(F14/E14)/(F$5-E$5))-1)*100,0)</f>
        <v>0.36715979175778735</v>
      </c>
      <c r="F41" s="18">
        <f>IF(F$5-D$5 &lt;&gt; 0,(EXP(LN(F14/D14)/(F$5-D$5))-1)*100,0)</f>
        <v>0.42416716541802124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4.0040000000000191</v>
      </c>
      <c r="C45" s="27">
        <f>D7-C7</f>
        <v>-3.540000000000024</v>
      </c>
      <c r="D45" s="27">
        <f>E7-D7</f>
        <v>0.77299999999998548</v>
      </c>
      <c r="E45" s="27">
        <f>F7-E7</f>
        <v>1.1499999999999631</v>
      </c>
      <c r="F45" s="27">
        <f>F7-D7</f>
        <v>1.9229999999999485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2.9690000000000509</v>
      </c>
      <c r="C46" s="27">
        <f>D8-C8</f>
        <v>-0.67300000000006577</v>
      </c>
      <c r="D46" s="27">
        <f t="shared" si="14"/>
        <v>-1.392000000000067</v>
      </c>
      <c r="E46" s="27">
        <f t="shared" si="14"/>
        <v>-4.5429999999998216</v>
      </c>
      <c r="F46" s="27">
        <f t="shared" ref="F46:F52" si="15">F8-D8</f>
        <v>-5.9349999999998886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10.364000000000061</v>
      </c>
      <c r="C47" s="27">
        <f t="shared" ref="C47:C50" si="16">D9-C9</f>
        <v>2.0659999999997183</v>
      </c>
      <c r="D47" s="27">
        <f t="shared" si="14"/>
        <v>4.7750000000003752</v>
      </c>
      <c r="E47" s="27">
        <f t="shared" si="14"/>
        <v>6.0699999999995526</v>
      </c>
      <c r="F47" s="27">
        <f t="shared" si="15"/>
        <v>10.844999999999928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16.89199999999974</v>
      </c>
      <c r="C48" s="27">
        <f t="shared" si="16"/>
        <v>-5.7990000000000066</v>
      </c>
      <c r="D48" s="27">
        <f t="shared" si="14"/>
        <v>5.7260000000004254</v>
      </c>
      <c r="E48" s="27">
        <f t="shared" si="14"/>
        <v>10.694999999999538</v>
      </c>
      <c r="F48" s="27">
        <f t="shared" si="15"/>
        <v>16.420999999999964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4.2020000000001119</v>
      </c>
      <c r="C49" s="27">
        <f t="shared" si="16"/>
        <v>-10.97300000000007</v>
      </c>
      <c r="D49" s="27">
        <f t="shared" si="14"/>
        <v>9.3249999999995623</v>
      </c>
      <c r="E49" s="27">
        <f t="shared" si="14"/>
        <v>16.371000000000379</v>
      </c>
      <c r="F49" s="27">
        <f t="shared" si="15"/>
        <v>25.695999999999941</v>
      </c>
    </row>
    <row r="50" spans="1:6" x14ac:dyDescent="0.2">
      <c r="A50" t="str">
        <f>$A$12</f>
        <v>Non-marketed services</v>
      </c>
      <c r="B50" s="27">
        <f t="shared" si="14"/>
        <v>5.3889999999999816</v>
      </c>
      <c r="C50" s="27">
        <f t="shared" si="16"/>
        <v>-3.0519999999998504</v>
      </c>
      <c r="D50" s="27">
        <f t="shared" si="14"/>
        <v>3.9979999999999905</v>
      </c>
      <c r="E50" s="27">
        <f t="shared" si="14"/>
        <v>2.9629999999998802</v>
      </c>
      <c r="F50" s="27">
        <f t="shared" si="15"/>
        <v>6.9609999999998706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43.82000000000005</v>
      </c>
      <c r="C52" s="29">
        <f>D14-C14</f>
        <v>-21.971000000000345</v>
      </c>
      <c r="D52" s="29">
        <f t="shared" si="14"/>
        <v>23.205000000000268</v>
      </c>
      <c r="E52" s="29">
        <f t="shared" si="14"/>
        <v>32.705999999999449</v>
      </c>
      <c r="F52" s="29">
        <f t="shared" si="15"/>
        <v>55.910999999999717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Kent and Medway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13.245000000000001</v>
      </c>
      <c r="C5" s="11">
        <v>14.431000000000026</v>
      </c>
      <c r="D5" s="11">
        <v>11.105000000000008</v>
      </c>
      <c r="E5" s="11">
        <v>11.505000000000015</v>
      </c>
      <c r="F5" s="11">
        <v>11.840999999999973</v>
      </c>
      <c r="G5" s="10"/>
    </row>
    <row r="6" spans="1:7" x14ac:dyDescent="0.2">
      <c r="A6" s="10" t="str">
        <f>name!B5</f>
        <v>Mining and quarrying</v>
      </c>
      <c r="B6" s="11">
        <v>0.5680000000000005</v>
      </c>
      <c r="C6" s="11">
        <v>0.6419999999999989</v>
      </c>
      <c r="D6" s="11">
        <v>0.4789999999999992</v>
      </c>
      <c r="E6" s="11">
        <v>0.43599999999999883</v>
      </c>
      <c r="F6" s="11">
        <v>0.39700000000000008</v>
      </c>
    </row>
    <row r="7" spans="1:7" x14ac:dyDescent="0.2">
      <c r="A7" s="10" t="str">
        <f>name!B6</f>
        <v>Food drink and tobacco</v>
      </c>
      <c r="B7" s="11">
        <v>5.2469999999999901</v>
      </c>
      <c r="C7" s="11">
        <v>6.9939999999999953</v>
      </c>
      <c r="D7" s="11">
        <v>6.9630000000000045</v>
      </c>
      <c r="E7" s="11">
        <v>7.712999999999985</v>
      </c>
      <c r="F7" s="11">
        <v>8.6260000000000101</v>
      </c>
      <c r="G7" s="11"/>
    </row>
    <row r="8" spans="1:7" x14ac:dyDescent="0.2">
      <c r="A8" s="10" t="str">
        <f>name!B7</f>
        <v>Engineering</v>
      </c>
      <c r="B8" s="11">
        <v>10.425999999999988</v>
      </c>
      <c r="C8" s="11">
        <v>10.959000000000028</v>
      </c>
      <c r="D8" s="11">
        <v>10.632000000000003</v>
      </c>
      <c r="E8" s="11">
        <v>10.020000000000003</v>
      </c>
      <c r="F8" s="11">
        <v>7.8360000000000092</v>
      </c>
      <c r="G8" s="11"/>
    </row>
    <row r="9" spans="1:7" x14ac:dyDescent="0.2">
      <c r="A9" s="10" t="str">
        <f>name!B8</f>
        <v>Rest of manufacturing</v>
      </c>
      <c r="B9" s="11">
        <v>34.338000000000015</v>
      </c>
      <c r="C9" s="11">
        <v>35.027000000000022</v>
      </c>
      <c r="D9" s="11">
        <v>34.711999999999975</v>
      </c>
      <c r="E9" s="11">
        <v>33.181999999999924</v>
      </c>
      <c r="F9" s="11">
        <v>29.910000000000075</v>
      </c>
      <c r="G9" s="11"/>
    </row>
    <row r="10" spans="1:7" x14ac:dyDescent="0.2">
      <c r="A10" s="10" t="str">
        <f>name!B9</f>
        <v>Electricity and gas</v>
      </c>
      <c r="B10" s="11">
        <v>2.2400000000000011</v>
      </c>
      <c r="C10" s="11">
        <v>3.2339999999999969</v>
      </c>
      <c r="D10" s="11">
        <v>3.7490000000000139</v>
      </c>
      <c r="E10" s="11">
        <v>3.6739999999999893</v>
      </c>
      <c r="F10" s="11">
        <v>3.6929999999999974</v>
      </c>
      <c r="G10" s="11"/>
    </row>
    <row r="11" spans="1:7" x14ac:dyDescent="0.2">
      <c r="A11" s="10" t="str">
        <f>name!B10</f>
        <v>Water and sewerage</v>
      </c>
      <c r="B11" s="11">
        <v>5.5370000000000141</v>
      </c>
      <c r="C11" s="11">
        <v>7.2870000000000132</v>
      </c>
      <c r="D11" s="11">
        <v>6.7209999999999921</v>
      </c>
      <c r="E11" s="11">
        <v>7.211999999999998</v>
      </c>
      <c r="F11" s="11">
        <v>8.0459999999999887</v>
      </c>
      <c r="G11" s="11"/>
    </row>
    <row r="12" spans="1:7" x14ac:dyDescent="0.2">
      <c r="A12" s="10" t="str">
        <f>name!B11</f>
        <v>Construction</v>
      </c>
      <c r="B12" s="11">
        <v>62.378000000000128</v>
      </c>
      <c r="C12" s="11">
        <v>72.742000000000189</v>
      </c>
      <c r="D12" s="11">
        <v>74.807999999999907</v>
      </c>
      <c r="E12" s="11">
        <v>79.583000000000283</v>
      </c>
      <c r="F12" s="11">
        <v>85.652999999999835</v>
      </c>
      <c r="G12" s="11"/>
    </row>
    <row r="13" spans="1:7" x14ac:dyDescent="0.2">
      <c r="A13" s="10" t="str">
        <f>name!B12</f>
        <v>Wholesale and retail trade</v>
      </c>
      <c r="B13" s="11">
        <v>130.59399999999994</v>
      </c>
      <c r="C13" s="11">
        <v>133.71199999999979</v>
      </c>
      <c r="D13" s="11">
        <v>137.34499999999983</v>
      </c>
      <c r="E13" s="11">
        <v>138.14700000000016</v>
      </c>
      <c r="F13" s="11">
        <v>139.80599999999984</v>
      </c>
      <c r="G13" s="11"/>
    </row>
    <row r="14" spans="1:7" x14ac:dyDescent="0.2">
      <c r="A14" s="10" t="str">
        <f>name!B13</f>
        <v>Transport and storage</v>
      </c>
      <c r="B14" s="11">
        <v>43.982000000000021</v>
      </c>
      <c r="C14" s="11">
        <v>48.682999999999851</v>
      </c>
      <c r="D14" s="11">
        <v>43.684999999999995</v>
      </c>
      <c r="E14" s="11">
        <v>45.615999999999893</v>
      </c>
      <c r="F14" s="11">
        <v>46.09899999999994</v>
      </c>
      <c r="G14" s="11"/>
    </row>
    <row r="15" spans="1:7" x14ac:dyDescent="0.2">
      <c r="A15" s="10" t="str">
        <f>name!B14</f>
        <v>Accommodation and food</v>
      </c>
      <c r="B15" s="11">
        <v>51.441999999999972</v>
      </c>
      <c r="C15" s="11">
        <v>60.51500000000005</v>
      </c>
      <c r="D15" s="11">
        <v>56.080999999999854</v>
      </c>
      <c r="E15" s="11">
        <v>59.074000000000026</v>
      </c>
      <c r="F15" s="11">
        <v>67.626999999999853</v>
      </c>
      <c r="G15" s="11"/>
    </row>
    <row r="16" spans="1:7" x14ac:dyDescent="0.2">
      <c r="A16" s="10" t="str">
        <f>name!B15</f>
        <v>Media</v>
      </c>
      <c r="B16" s="11">
        <v>7.3269999999999973</v>
      </c>
      <c r="C16" s="11">
        <v>5.1239999999999934</v>
      </c>
      <c r="D16" s="11">
        <v>5.7390000000000008</v>
      </c>
      <c r="E16" s="11">
        <v>5.5130000000000035</v>
      </c>
      <c r="F16" s="11">
        <v>5.3730000000000055</v>
      </c>
      <c r="G16" s="11"/>
    </row>
    <row r="17" spans="1:7" x14ac:dyDescent="0.2">
      <c r="A17" s="10" t="str">
        <f>name!B16</f>
        <v>Information technology</v>
      </c>
      <c r="B17" s="11">
        <v>20.698000000000025</v>
      </c>
      <c r="C17" s="11">
        <v>19.276999999999997</v>
      </c>
      <c r="D17" s="11">
        <v>19.669000000000008</v>
      </c>
      <c r="E17" s="11">
        <v>21.51100000000001</v>
      </c>
      <c r="F17" s="11">
        <v>23.745999999999999</v>
      </c>
      <c r="G17" s="11"/>
    </row>
    <row r="18" spans="1:7" x14ac:dyDescent="0.2">
      <c r="A18" s="10" t="str">
        <f>name!B17</f>
        <v>Finance and insurance</v>
      </c>
      <c r="B18" s="11">
        <v>22.015000000000001</v>
      </c>
      <c r="C18" s="11">
        <v>21.261000000000084</v>
      </c>
      <c r="D18" s="11">
        <v>21.415000000000056</v>
      </c>
      <c r="E18" s="11">
        <v>20.812000000000005</v>
      </c>
      <c r="F18" s="11">
        <v>19.171999999999983</v>
      </c>
      <c r="G18" s="11"/>
    </row>
    <row r="19" spans="1:7" x14ac:dyDescent="0.2">
      <c r="A19" s="10" t="str">
        <f>name!B18</f>
        <v>Real estate</v>
      </c>
      <c r="B19" s="11">
        <v>13.754000000000012</v>
      </c>
      <c r="C19" s="11">
        <v>12.591000000000017</v>
      </c>
      <c r="D19" s="11">
        <v>15.092999999999998</v>
      </c>
      <c r="E19" s="11">
        <v>15.077000000000025</v>
      </c>
      <c r="F19" s="11">
        <v>16.823999999999998</v>
      </c>
      <c r="G19" s="11"/>
    </row>
    <row r="20" spans="1:7" x14ac:dyDescent="0.2">
      <c r="A20" s="10" t="str">
        <f>name!B19</f>
        <v>Professional services</v>
      </c>
      <c r="B20" s="11">
        <v>61.21500000000011</v>
      </c>
      <c r="C20" s="11">
        <v>66.952999999999946</v>
      </c>
      <c r="D20" s="11">
        <v>60.996000000000016</v>
      </c>
      <c r="E20" s="11">
        <v>64.871999999999844</v>
      </c>
      <c r="F20" s="11">
        <v>70.515000000000214</v>
      </c>
      <c r="G20" s="11"/>
    </row>
    <row r="21" spans="1:7" x14ac:dyDescent="0.2">
      <c r="A21" s="10" t="str">
        <f>name!B20</f>
        <v>Support services</v>
      </c>
      <c r="B21" s="11">
        <v>72.146999999999878</v>
      </c>
      <c r="C21" s="11">
        <v>78.140000000000072</v>
      </c>
      <c r="D21" s="11">
        <v>70.800999999999959</v>
      </c>
      <c r="E21" s="11">
        <v>75.084999999999752</v>
      </c>
      <c r="F21" s="11">
        <v>81.714999999999918</v>
      </c>
      <c r="G21" s="11"/>
    </row>
    <row r="22" spans="1:7" x14ac:dyDescent="0.2">
      <c r="A22" s="10" t="str">
        <f>name!B21</f>
        <v>Public admin. and defence</v>
      </c>
      <c r="B22" s="11">
        <v>38.54000000000002</v>
      </c>
      <c r="C22" s="11">
        <v>37.005000000000031</v>
      </c>
      <c r="D22" s="11">
        <v>37.817999999999955</v>
      </c>
      <c r="E22" s="11">
        <v>38.991999999999955</v>
      </c>
      <c r="F22" s="11">
        <v>38.524000000000022</v>
      </c>
      <c r="G22" s="11"/>
    </row>
    <row r="23" spans="1:7" x14ac:dyDescent="0.2">
      <c r="A23" s="10" t="str">
        <f>name!B22</f>
        <v>Education</v>
      </c>
      <c r="B23" s="11">
        <v>80.842999999999961</v>
      </c>
      <c r="C23" s="11">
        <v>82.587999999999838</v>
      </c>
      <c r="D23" s="11">
        <v>79.578999999999937</v>
      </c>
      <c r="E23" s="11">
        <v>79.044000000000011</v>
      </c>
      <c r="F23" s="11">
        <v>81.219999999999956</v>
      </c>
      <c r="G23" s="11"/>
    </row>
    <row r="24" spans="1:7" x14ac:dyDescent="0.2">
      <c r="A24" s="10" t="str">
        <f>name!B23</f>
        <v>Health and social work</v>
      </c>
      <c r="B24" s="11">
        <v>102.90100000000004</v>
      </c>
      <c r="C24" s="11">
        <v>108.08000000000013</v>
      </c>
      <c r="D24" s="11">
        <v>107.22400000000025</v>
      </c>
      <c r="E24" s="11">
        <v>110.58300000000017</v>
      </c>
      <c r="F24" s="11">
        <v>111.83800000000005</v>
      </c>
      <c r="G24" s="11"/>
    </row>
    <row r="25" spans="1:7" x14ac:dyDescent="0.2">
      <c r="A25" s="10" t="str">
        <f>name!B24</f>
        <v>Arts and entertainment</v>
      </c>
      <c r="B25" s="11">
        <v>24.943000000000044</v>
      </c>
      <c r="C25" s="11">
        <v>22.905000000000001</v>
      </c>
      <c r="D25" s="11">
        <v>22.715000000000028</v>
      </c>
      <c r="E25" s="11">
        <v>24.280000000000022</v>
      </c>
      <c r="F25" s="11">
        <v>26.492999999999924</v>
      </c>
      <c r="G25" s="11"/>
    </row>
    <row r="26" spans="1:7" x14ac:dyDescent="0.2">
      <c r="A26" s="10" t="str">
        <f>name!B25</f>
        <v>Other services</v>
      </c>
      <c r="B26" s="11">
        <v>26.731000000000027</v>
      </c>
      <c r="C26" s="11">
        <v>26.781000000000056</v>
      </c>
      <c r="D26" s="11">
        <v>25.63100000000005</v>
      </c>
      <c r="E26" s="11">
        <v>24.234000000000012</v>
      </c>
      <c r="F26" s="11">
        <v>23.917000000000012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831.1110000000001</v>
      </c>
      <c r="C28" s="11">
        <f t="shared" ref="C28:F28" si="0">SUM(C5:C26)</f>
        <v>874.93100000000004</v>
      </c>
      <c r="D28" s="11">
        <f t="shared" si="0"/>
        <v>852.95999999999992</v>
      </c>
      <c r="E28" s="11">
        <f t="shared" si="0"/>
        <v>876.16500000000008</v>
      </c>
      <c r="F28" s="11">
        <f t="shared" si="0"/>
        <v>908.87099999999964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1.5936499456751265</v>
      </c>
      <c r="C32" s="18">
        <f t="shared" ref="C32:E32" si="1">C5/C$28*100</f>
        <v>1.6493872088198982</v>
      </c>
      <c r="D32" s="18">
        <f t="shared" si="1"/>
        <v>1.3019367848433701</v>
      </c>
      <c r="E32" s="18">
        <f t="shared" si="1"/>
        <v>1.3131088322405042</v>
      </c>
      <c r="F32" s="18">
        <f>F5/F$28*100</f>
        <v>1.302825153404606</v>
      </c>
    </row>
    <row r="33" spans="1:6" x14ac:dyDescent="0.2">
      <c r="A33" t="str">
        <f>$A$6</f>
        <v>Mining and quarrying</v>
      </c>
      <c r="B33" s="18">
        <f t="shared" ref="B33:F53" si="2">B6/B$28*100</f>
        <v>6.8342255125969989E-2</v>
      </c>
      <c r="C33" s="18">
        <f t="shared" si="2"/>
        <v>7.33772148889454E-2</v>
      </c>
      <c r="D33" s="18">
        <f t="shared" si="2"/>
        <v>5.6157381354342437E-2</v>
      </c>
      <c r="E33" s="18">
        <f t="shared" si="2"/>
        <v>4.9762316458657765E-2</v>
      </c>
      <c r="F33" s="18">
        <f t="shared" si="2"/>
        <v>4.3680566328995009E-2</v>
      </c>
    </row>
    <row r="34" spans="1:6" x14ac:dyDescent="0.2">
      <c r="A34" t="str">
        <f>$A$7</f>
        <v>Food drink and tobacco</v>
      </c>
      <c r="B34" s="18">
        <f t="shared" si="2"/>
        <v>0.63132361381331614</v>
      </c>
      <c r="C34" s="18">
        <f t="shared" si="2"/>
        <v>0.79937732232598857</v>
      </c>
      <c r="D34" s="18">
        <f t="shared" si="2"/>
        <v>0.81633370849746834</v>
      </c>
      <c r="E34" s="18">
        <f t="shared" si="2"/>
        <v>0.88031363955419184</v>
      </c>
      <c r="F34" s="18">
        <f t="shared" si="2"/>
        <v>0.94908958477055749</v>
      </c>
    </row>
    <row r="35" spans="1:6" x14ac:dyDescent="0.2">
      <c r="A35" t="str">
        <f>$A$8</f>
        <v>Engineering</v>
      </c>
      <c r="B35" s="18">
        <f t="shared" si="2"/>
        <v>1.2544654083509887</v>
      </c>
      <c r="C35" s="18">
        <f t="shared" si="2"/>
        <v>1.2525559158379378</v>
      </c>
      <c r="D35" s="18">
        <f t="shared" si="2"/>
        <v>1.246482836240856</v>
      </c>
      <c r="E35" s="18">
        <f t="shared" si="2"/>
        <v>1.1436202085223677</v>
      </c>
      <c r="F35" s="18">
        <f t="shared" si="2"/>
        <v>0.8621685585743204</v>
      </c>
    </row>
    <row r="36" spans="1:6" x14ac:dyDescent="0.2">
      <c r="A36" t="str">
        <f>$A$9</f>
        <v>Rest of manufacturing</v>
      </c>
      <c r="B36" s="18">
        <f t="shared" si="2"/>
        <v>4.1315780924569649</v>
      </c>
      <c r="C36" s="18">
        <f t="shared" si="2"/>
        <v>4.003401411082705</v>
      </c>
      <c r="D36" s="18">
        <f t="shared" si="2"/>
        <v>4.0695929469142724</v>
      </c>
      <c r="E36" s="18">
        <f t="shared" si="2"/>
        <v>3.7871862035118866</v>
      </c>
      <c r="F36" s="18">
        <f t="shared" si="2"/>
        <v>3.2908960677587999</v>
      </c>
    </row>
    <row r="37" spans="1:6" x14ac:dyDescent="0.2">
      <c r="A37" t="str">
        <f>$A$10</f>
        <v>Electricity and gas</v>
      </c>
      <c r="B37" s="18">
        <f t="shared" si="2"/>
        <v>0.26951875260945901</v>
      </c>
      <c r="C37" s="18">
        <f t="shared" si="2"/>
        <v>0.36962914789851964</v>
      </c>
      <c r="D37" s="18">
        <f t="shared" si="2"/>
        <v>0.43952823110110845</v>
      </c>
      <c r="E37" s="18">
        <f t="shared" si="2"/>
        <v>0.41932740979153343</v>
      </c>
      <c r="F37" s="18">
        <f t="shared" si="2"/>
        <v>0.40632829081354771</v>
      </c>
    </row>
    <row r="38" spans="1:6" x14ac:dyDescent="0.2">
      <c r="A38" t="str">
        <f>$A$11</f>
        <v>Water and sewerage</v>
      </c>
      <c r="B38" s="18">
        <f t="shared" si="2"/>
        <v>0.66621666660650791</v>
      </c>
      <c r="C38" s="18">
        <f t="shared" si="2"/>
        <v>0.83286567740770567</v>
      </c>
      <c r="D38" s="18">
        <f t="shared" si="2"/>
        <v>0.78796192084036687</v>
      </c>
      <c r="E38" s="18">
        <f t="shared" si="2"/>
        <v>0.82313262912807483</v>
      </c>
      <c r="F38" s="18">
        <f t="shared" si="2"/>
        <v>0.88527414781635583</v>
      </c>
    </row>
    <row r="39" spans="1:6" x14ac:dyDescent="0.2">
      <c r="A39" t="str">
        <f>$A$12</f>
        <v>Construction</v>
      </c>
      <c r="B39" s="18">
        <f t="shared" si="2"/>
        <v>7.5053753349432411</v>
      </c>
      <c r="C39" s="18">
        <f t="shared" si="2"/>
        <v>8.3140270489901713</v>
      </c>
      <c r="D39" s="18">
        <f t="shared" si="2"/>
        <v>8.7703995498030292</v>
      </c>
      <c r="E39" s="18">
        <f t="shared" si="2"/>
        <v>9.0831064924985903</v>
      </c>
      <c r="F39" s="18">
        <f t="shared" si="2"/>
        <v>9.4241096921345129</v>
      </c>
    </row>
    <row r="40" spans="1:6" x14ac:dyDescent="0.2">
      <c r="A40" t="str">
        <f>$A$13</f>
        <v>Wholesale and retail trade</v>
      </c>
      <c r="B40" s="18">
        <f t="shared" si="2"/>
        <v>15.713183918874845</v>
      </c>
      <c r="C40" s="18">
        <f t="shared" si="2"/>
        <v>15.282576568895124</v>
      </c>
      <c r="D40" s="18">
        <f t="shared" si="2"/>
        <v>16.102161883323934</v>
      </c>
      <c r="E40" s="18">
        <f t="shared" si="2"/>
        <v>15.767235623427112</v>
      </c>
      <c r="F40" s="18">
        <f t="shared" si="2"/>
        <v>15.382380997963397</v>
      </c>
    </row>
    <row r="41" spans="1:6" x14ac:dyDescent="0.2">
      <c r="A41" t="str">
        <f>$A$14</f>
        <v>Transport and storage</v>
      </c>
      <c r="B41" s="18">
        <f t="shared" si="2"/>
        <v>5.2919525791380471</v>
      </c>
      <c r="C41" s="18">
        <f t="shared" si="2"/>
        <v>5.5642102062905359</v>
      </c>
      <c r="D41" s="18">
        <f t="shared" si="2"/>
        <v>5.1215766272744325</v>
      </c>
      <c r="E41" s="18">
        <f t="shared" si="2"/>
        <v>5.2063252926103978</v>
      </c>
      <c r="F41" s="18">
        <f t="shared" si="2"/>
        <v>5.0721169450890127</v>
      </c>
    </row>
    <row r="42" spans="1:6" x14ac:dyDescent="0.2">
      <c r="A42" t="str">
        <f>$A$15</f>
        <v>Accommodation and food</v>
      </c>
      <c r="B42" s="18">
        <f t="shared" si="2"/>
        <v>6.1895462820249003</v>
      </c>
      <c r="C42" s="18">
        <f t="shared" si="2"/>
        <v>6.9165454190101912</v>
      </c>
      <c r="D42" s="18">
        <f t="shared" si="2"/>
        <v>6.5748686925529753</v>
      </c>
      <c r="E42" s="18">
        <f t="shared" si="2"/>
        <v>6.7423373451347661</v>
      </c>
      <c r="F42" s="18">
        <f t="shared" si="2"/>
        <v>7.4407699222441783</v>
      </c>
    </row>
    <row r="43" spans="1:6" x14ac:dyDescent="0.2">
      <c r="A43" t="str">
        <f>$A$16</f>
        <v>Media</v>
      </c>
      <c r="B43" s="18">
        <f t="shared" si="2"/>
        <v>0.88159102695067171</v>
      </c>
      <c r="C43" s="18">
        <f t="shared" si="2"/>
        <v>0.58564618238466726</v>
      </c>
      <c r="D43" s="18">
        <f t="shared" si="2"/>
        <v>0.67283342712436711</v>
      </c>
      <c r="E43" s="18">
        <f t="shared" si="2"/>
        <v>0.62921938219399354</v>
      </c>
      <c r="F43" s="18">
        <f t="shared" si="2"/>
        <v>0.59117300474984991</v>
      </c>
    </row>
    <row r="44" spans="1:6" x14ac:dyDescent="0.2">
      <c r="A44" t="str">
        <f>$A$17</f>
        <v>Information technology</v>
      </c>
      <c r="B44" s="18">
        <f t="shared" si="2"/>
        <v>2.4904014024600833</v>
      </c>
      <c r="C44" s="18">
        <f t="shared" si="2"/>
        <v>2.2032594570314683</v>
      </c>
      <c r="D44" s="18">
        <f t="shared" si="2"/>
        <v>2.3059697992871895</v>
      </c>
      <c r="E44" s="18">
        <f t="shared" si="2"/>
        <v>2.4551311682160333</v>
      </c>
      <c r="F44" s="18">
        <f t="shared" si="2"/>
        <v>2.6126920101972675</v>
      </c>
    </row>
    <row r="45" spans="1:6" x14ac:dyDescent="0.2">
      <c r="A45" t="str">
        <f>$A$18</f>
        <v>Finance and insurance</v>
      </c>
      <c r="B45" s="18">
        <f t="shared" si="2"/>
        <v>2.6488639904898381</v>
      </c>
      <c r="C45" s="18">
        <f t="shared" si="2"/>
        <v>2.430020195878313</v>
      </c>
      <c r="D45" s="18">
        <f t="shared" si="2"/>
        <v>2.5106687300694119</v>
      </c>
      <c r="E45" s="18">
        <f t="shared" si="2"/>
        <v>2.3753516746274963</v>
      </c>
      <c r="F45" s="18">
        <f t="shared" si="2"/>
        <v>2.1094302711825978</v>
      </c>
    </row>
    <row r="46" spans="1:6" x14ac:dyDescent="0.2">
      <c r="A46" t="str">
        <f>$A$19</f>
        <v>Real estate</v>
      </c>
      <c r="B46" s="18">
        <f t="shared" si="2"/>
        <v>1.654893269370759</v>
      </c>
      <c r="C46" s="18">
        <f t="shared" si="2"/>
        <v>1.4390849106958168</v>
      </c>
      <c r="D46" s="18">
        <f t="shared" si="2"/>
        <v>1.7694850872256613</v>
      </c>
      <c r="E46" s="18">
        <f t="shared" si="2"/>
        <v>1.7207945991907942</v>
      </c>
      <c r="F46" s="18">
        <f t="shared" si="2"/>
        <v>1.8510877781335311</v>
      </c>
    </row>
    <row r="47" spans="1:6" x14ac:dyDescent="0.2">
      <c r="A47" s="10" t="str">
        <f>$A$20</f>
        <v>Professional services</v>
      </c>
      <c r="B47" s="18">
        <f t="shared" si="2"/>
        <v>7.3654421611553822</v>
      </c>
      <c r="C47" s="18">
        <f t="shared" si="2"/>
        <v>7.6523748729899781</v>
      </c>
      <c r="D47" s="18">
        <f t="shared" si="2"/>
        <v>7.1510973550928556</v>
      </c>
      <c r="E47" s="18">
        <f t="shared" si="2"/>
        <v>7.4040848470322187</v>
      </c>
      <c r="F47" s="18">
        <f t="shared" si="2"/>
        <v>7.7585267876299548</v>
      </c>
    </row>
    <row r="48" spans="1:6" x14ac:dyDescent="0.2">
      <c r="A48" s="10" t="str">
        <f>$A$21</f>
        <v>Support services</v>
      </c>
      <c r="B48" s="18">
        <f t="shared" si="2"/>
        <v>8.6807899305868723</v>
      </c>
      <c r="C48" s="18">
        <f t="shared" si="2"/>
        <v>8.9309899866389539</v>
      </c>
      <c r="D48" s="18">
        <f t="shared" si="2"/>
        <v>8.3006237103732836</v>
      </c>
      <c r="E48" s="18">
        <f t="shared" si="2"/>
        <v>8.5697328699502648</v>
      </c>
      <c r="F48" s="18">
        <f t="shared" si="2"/>
        <v>8.9908248805385966</v>
      </c>
    </row>
    <row r="49" spans="1:9" x14ac:dyDescent="0.2">
      <c r="A49" s="10" t="str">
        <f>$A$22</f>
        <v>Public admin. and defence</v>
      </c>
      <c r="B49" s="18">
        <f t="shared" si="2"/>
        <v>4.6371663953431028</v>
      </c>
      <c r="C49" s="18">
        <f t="shared" si="2"/>
        <v>4.2294763815660925</v>
      </c>
      <c r="D49" s="18">
        <f t="shared" si="2"/>
        <v>4.4337366347777101</v>
      </c>
      <c r="E49" s="18">
        <f t="shared" si="2"/>
        <v>4.4503033104495104</v>
      </c>
      <c r="F49" s="18">
        <f t="shared" si="2"/>
        <v>4.238665333144092</v>
      </c>
    </row>
    <row r="50" spans="1:9" x14ac:dyDescent="0.2">
      <c r="A50" s="10" t="str">
        <f>$A$23</f>
        <v>Education</v>
      </c>
      <c r="B50" s="18">
        <f t="shared" si="2"/>
        <v>9.727100230895747</v>
      </c>
      <c r="C50" s="18">
        <f t="shared" si="2"/>
        <v>9.4393729334084444</v>
      </c>
      <c r="D50" s="18">
        <f t="shared" si="2"/>
        <v>9.3297458262989998</v>
      </c>
      <c r="E50" s="18">
        <f t="shared" si="2"/>
        <v>9.0215883994453101</v>
      </c>
      <c r="F50" s="18">
        <f t="shared" si="2"/>
        <v>8.9363617058966547</v>
      </c>
    </row>
    <row r="51" spans="1:9" x14ac:dyDescent="0.2">
      <c r="A51" s="10" t="str">
        <f>$A$24</f>
        <v>Health and social work</v>
      </c>
      <c r="B51" s="18">
        <f t="shared" si="2"/>
        <v>12.381138018868722</v>
      </c>
      <c r="C51" s="18">
        <f t="shared" si="2"/>
        <v>12.352974120244925</v>
      </c>
      <c r="D51" s="18">
        <f t="shared" si="2"/>
        <v>12.570812230350809</v>
      </c>
      <c r="E51" s="18">
        <f t="shared" si="2"/>
        <v>12.621252846210492</v>
      </c>
      <c r="F51" s="18">
        <f t="shared" si="2"/>
        <v>12.305156617385755</v>
      </c>
    </row>
    <row r="52" spans="1:9" x14ac:dyDescent="0.2">
      <c r="A52" s="10" t="str">
        <f>$A$25</f>
        <v>Arts and entertainment</v>
      </c>
      <c r="B52" s="18">
        <f t="shared" si="2"/>
        <v>3.0011635028293502</v>
      </c>
      <c r="C52" s="18">
        <f t="shared" si="2"/>
        <v>2.6179207274630798</v>
      </c>
      <c r="D52" s="18">
        <f t="shared" si="2"/>
        <v>2.6630791596323427</v>
      </c>
      <c r="E52" s="18">
        <f t="shared" si="2"/>
        <v>2.7711675312298505</v>
      </c>
      <c r="F52" s="18">
        <f t="shared" si="2"/>
        <v>2.9149351228061997</v>
      </c>
    </row>
    <row r="53" spans="1:9" x14ac:dyDescent="0.2">
      <c r="A53" s="10" t="str">
        <f>$A$26</f>
        <v>Other services</v>
      </c>
      <c r="B53" s="18">
        <f t="shared" si="2"/>
        <v>3.2162972214301124</v>
      </c>
      <c r="C53" s="18">
        <f t="shared" si="2"/>
        <v>3.0609270902505514</v>
      </c>
      <c r="D53" s="18">
        <f t="shared" si="2"/>
        <v>3.004947477021203</v>
      </c>
      <c r="E53" s="18">
        <f t="shared" si="2"/>
        <v>2.7659173785759541</v>
      </c>
      <c r="F53" s="18">
        <f t="shared" si="2"/>
        <v>2.6315065614372144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Kent and Medway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2.1671117273375229</v>
      </c>
      <c r="C63" s="18">
        <f>IF(AND(D$3-C$3 &lt;&gt; 0,C5&lt;&gt;0,D5&lt;&gt;0),(EXP(LN(D5/C5)/(D$3-C$3))-1)*100,0)</f>
        <v>-23.047605848520636</v>
      </c>
      <c r="D63" s="18">
        <f t="shared" ref="B63:E78" si="3">IF(AND(E$3-D$3 &lt;&gt; 0,D5&lt;&gt;0,E5&lt;&gt;0),(EXP(LN(E5/D5)/(E$3-D$3))-1)*100,0)</f>
        <v>0.71023561698313475</v>
      </c>
      <c r="E63" s="18">
        <f t="shared" si="3"/>
        <v>0.28827834378162276</v>
      </c>
      <c r="F63" s="18">
        <f>IF(AND(F$3-D$3 &lt;&gt; 0,D5&lt;&gt;0,F5&lt;&gt;0),(EXP(LN(F5/D5)/(F$3-D$3))-1)*100,0)</f>
        <v>0.42873396560720867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3.1090233158181935</v>
      </c>
      <c r="C64" s="18">
        <f t="shared" ref="C64:C78" si="4">IF(AND(D$3-C$3 &lt;&gt; 0,C6&lt;&gt;0,D6&lt;&gt;0),(EXP(LN(D6/C6)/(D$3-C$3))-1)*100,0)</f>
        <v>-25.38940809968847</v>
      </c>
      <c r="D64" s="18">
        <f t="shared" si="3"/>
        <v>-1.8635835643720067</v>
      </c>
      <c r="E64" s="18">
        <f t="shared" si="3"/>
        <v>-0.93268290440016166</v>
      </c>
      <c r="F64" s="18">
        <f t="shared" ref="F64:F84" si="5">IF(AND(F$3-D$3 &lt;&gt; 0,D6&lt;&gt;0,F6&lt;&gt;0),(EXP(LN(F6/D6)/(F$3-D$3))-1)*100,0)</f>
        <v>-1.2439601574706027</v>
      </c>
    </row>
    <row r="65" spans="1:6" x14ac:dyDescent="0.2">
      <c r="A65" t="str">
        <f>$A$7</f>
        <v>Food drink and tobacco</v>
      </c>
      <c r="B65" s="18">
        <f t="shared" si="3"/>
        <v>7.4493124708808311</v>
      </c>
      <c r="C65" s="18">
        <f t="shared" si="4"/>
        <v>-0.44323706033729815</v>
      </c>
      <c r="D65" s="18">
        <f t="shared" si="3"/>
        <v>2.067008757034583</v>
      </c>
      <c r="E65" s="18">
        <f t="shared" si="3"/>
        <v>1.1250180747620186</v>
      </c>
      <c r="F65" s="18">
        <f t="shared" si="5"/>
        <v>1.438045011386313</v>
      </c>
    </row>
    <row r="66" spans="1:6" x14ac:dyDescent="0.2">
      <c r="A66" t="str">
        <f>$A$8</f>
        <v>Engineering</v>
      </c>
      <c r="B66" s="18">
        <f t="shared" si="3"/>
        <v>1.2542594275381846</v>
      </c>
      <c r="C66" s="18">
        <f t="shared" si="4"/>
        <v>-2.9838488913224159</v>
      </c>
      <c r="D66" s="18">
        <f t="shared" si="3"/>
        <v>-1.1787027398761252</v>
      </c>
      <c r="E66" s="18">
        <f t="shared" si="3"/>
        <v>-2.428569875705322</v>
      </c>
      <c r="F66" s="18">
        <f t="shared" si="5"/>
        <v>-2.0137138892627249</v>
      </c>
    </row>
    <row r="67" spans="1:6" x14ac:dyDescent="0.2">
      <c r="A67" t="str">
        <f>$A$9</f>
        <v>Rest of manufacturing</v>
      </c>
      <c r="B67" s="18">
        <f t="shared" si="3"/>
        <v>0.49789992277724515</v>
      </c>
      <c r="C67" s="18">
        <f t="shared" si="4"/>
        <v>-0.89930624946483739</v>
      </c>
      <c r="D67" s="18">
        <f t="shared" si="3"/>
        <v>-0.89750591919617317</v>
      </c>
      <c r="E67" s="18">
        <f t="shared" si="3"/>
        <v>-1.0327767305119639</v>
      </c>
      <c r="F67" s="18">
        <f t="shared" si="5"/>
        <v>-0.98770698798122947</v>
      </c>
    </row>
    <row r="68" spans="1:6" x14ac:dyDescent="0.2">
      <c r="A68" t="str">
        <f>$A$10</f>
        <v>Electricity and gas</v>
      </c>
      <c r="B68" s="18">
        <f t="shared" si="3"/>
        <v>9.615760001461048</v>
      </c>
      <c r="C68" s="18">
        <f t="shared" si="4"/>
        <v>15.924551638837903</v>
      </c>
      <c r="D68" s="18">
        <f t="shared" si="3"/>
        <v>-0.40334737969420775</v>
      </c>
      <c r="E68" s="18">
        <f t="shared" si="3"/>
        <v>5.1594796313536584E-2</v>
      </c>
      <c r="F68" s="18">
        <f t="shared" si="5"/>
        <v>-0.10028302881720519</v>
      </c>
    </row>
    <row r="69" spans="1:6" x14ac:dyDescent="0.2">
      <c r="A69" t="str">
        <f>$A$11</f>
        <v>Water and sewerage</v>
      </c>
      <c r="B69" s="18">
        <f t="shared" si="3"/>
        <v>7.1071741994945148</v>
      </c>
      <c r="C69" s="18">
        <f t="shared" si="4"/>
        <v>-7.7672567586115075</v>
      </c>
      <c r="D69" s="18">
        <f t="shared" si="3"/>
        <v>1.4201770887917631</v>
      </c>
      <c r="E69" s="18">
        <f t="shared" si="3"/>
        <v>1.1002969089261461</v>
      </c>
      <c r="F69" s="18">
        <f t="shared" si="5"/>
        <v>1.2068113775559386</v>
      </c>
    </row>
    <row r="70" spans="1:6" x14ac:dyDescent="0.2">
      <c r="A70" t="str">
        <f>$A$12</f>
        <v>Construction</v>
      </c>
      <c r="B70" s="18">
        <f t="shared" si="3"/>
        <v>3.9174420345694294</v>
      </c>
      <c r="C70" s="18">
        <f t="shared" si="4"/>
        <v>2.8401748645895175</v>
      </c>
      <c r="D70" s="18">
        <f t="shared" si="3"/>
        <v>1.2452023029684289</v>
      </c>
      <c r="E70" s="18">
        <f t="shared" si="3"/>
        <v>0.73774551369212293</v>
      </c>
      <c r="F70" s="18">
        <f t="shared" si="5"/>
        <v>0.90661453953118087</v>
      </c>
    </row>
    <row r="71" spans="1:6" x14ac:dyDescent="0.2">
      <c r="A71" t="str">
        <f>$A$13</f>
        <v>Wholesale and retail trade</v>
      </c>
      <c r="B71" s="18">
        <f t="shared" si="3"/>
        <v>0.59161716439284362</v>
      </c>
      <c r="C71" s="18">
        <f t="shared" si="4"/>
        <v>2.7170336245064375</v>
      </c>
      <c r="D71" s="18">
        <f t="shared" si="3"/>
        <v>0.11651436685906624</v>
      </c>
      <c r="E71" s="18">
        <f t="shared" si="3"/>
        <v>0.11944539652588571</v>
      </c>
      <c r="F71" s="18">
        <f t="shared" si="5"/>
        <v>0.11846837710269842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2.5712361948955875</v>
      </c>
      <c r="C72" s="18">
        <f t="shared" si="4"/>
        <v>-10.266417435244069</v>
      </c>
      <c r="D72" s="18">
        <f t="shared" si="3"/>
        <v>0.86882735326281324</v>
      </c>
      <c r="E72" s="18">
        <f t="shared" si="3"/>
        <v>0.10538274486480148</v>
      </c>
      <c r="F72" s="18">
        <f t="shared" si="5"/>
        <v>0.35922008132618366</v>
      </c>
    </row>
    <row r="73" spans="1:6" x14ac:dyDescent="0.2">
      <c r="A73" t="str">
        <f>$A$15</f>
        <v>Accommodation and food</v>
      </c>
      <c r="B73" s="18">
        <f t="shared" si="6"/>
        <v>4.1444901392789113</v>
      </c>
      <c r="C73" s="18">
        <f>IF(AND(D$3-C$3 &lt;&gt; 0,C15&lt;&gt;0,D15&lt;&gt;0),(EXP(LN(D15/C15)/(D$3-C$3))-1)*100,0)</f>
        <v>-7.3271089812446348</v>
      </c>
      <c r="D73" s="18">
        <f t="shared" si="3"/>
        <v>1.0453019259088592</v>
      </c>
      <c r="E73" s="18">
        <f t="shared" si="3"/>
        <v>1.3613472460102249</v>
      </c>
      <c r="F73" s="18">
        <f t="shared" si="5"/>
        <v>1.2558891235489256</v>
      </c>
    </row>
    <row r="74" spans="1:6" x14ac:dyDescent="0.2">
      <c r="A74" t="str">
        <f>$A$16</f>
        <v>Media</v>
      </c>
      <c r="B74" s="18">
        <f t="shared" si="6"/>
        <v>-8.5527326346578452</v>
      </c>
      <c r="C74" s="18">
        <f>IF(AND(D$3-C$3 &lt;&gt; 0,C16&lt;&gt;0,D16&lt;&gt;0),(EXP(LN(D16/C16)/(D$3-C$3))-1)*100,0)</f>
        <v>12.00234192037486</v>
      </c>
      <c r="D74" s="18">
        <f t="shared" si="3"/>
        <v>-0.8003011912247282</v>
      </c>
      <c r="E74" s="18">
        <f t="shared" si="3"/>
        <v>-0.25689473786103534</v>
      </c>
      <c r="F74" s="18">
        <f t="shared" si="5"/>
        <v>-0.43836016724762006</v>
      </c>
    </row>
    <row r="75" spans="1:6" x14ac:dyDescent="0.2">
      <c r="A75" t="str">
        <f>$A$17</f>
        <v>Information technology</v>
      </c>
      <c r="B75" s="18">
        <f t="shared" si="6"/>
        <v>-1.762394950835755</v>
      </c>
      <c r="C75" s="18">
        <f t="shared" si="4"/>
        <v>2.0335114385019004</v>
      </c>
      <c r="D75" s="18">
        <f t="shared" si="3"/>
        <v>1.8065367734913407</v>
      </c>
      <c r="E75" s="18">
        <f t="shared" si="3"/>
        <v>0.99339839629117854</v>
      </c>
      <c r="F75" s="18">
        <f t="shared" si="5"/>
        <v>1.2637203247654272</v>
      </c>
    </row>
    <row r="76" spans="1:6" x14ac:dyDescent="0.2">
      <c r="A76" t="str">
        <f>$A$18</f>
        <v>Finance and insurance</v>
      </c>
      <c r="B76" s="18">
        <f t="shared" si="6"/>
        <v>-0.867456463518268</v>
      </c>
      <c r="C76" s="18">
        <f t="shared" si="4"/>
        <v>0.72433093457491271</v>
      </c>
      <c r="D76" s="18">
        <f t="shared" si="3"/>
        <v>-0.56960889448237628</v>
      </c>
      <c r="E76" s="18">
        <f t="shared" si="3"/>
        <v>-0.8174293486280404</v>
      </c>
      <c r="F76" s="18">
        <f t="shared" si="5"/>
        <v>-0.73489123649899124</v>
      </c>
    </row>
    <row r="77" spans="1:6" x14ac:dyDescent="0.2">
      <c r="A77" t="str">
        <f>$A$19</f>
        <v>Real estate</v>
      </c>
      <c r="B77" s="18">
        <f t="shared" si="6"/>
        <v>-2.1844725795800435</v>
      </c>
      <c r="C77" s="18">
        <f t="shared" si="4"/>
        <v>19.871336669049143</v>
      </c>
      <c r="D77" s="18">
        <f t="shared" si="3"/>
        <v>-2.1210877785338145E-2</v>
      </c>
      <c r="E77" s="18">
        <f t="shared" si="3"/>
        <v>1.1023924002730334</v>
      </c>
      <c r="F77" s="18">
        <f t="shared" si="5"/>
        <v>0.72646187875489154</v>
      </c>
    </row>
    <row r="78" spans="1:6" x14ac:dyDescent="0.2">
      <c r="A78" t="str">
        <f>$A$20</f>
        <v>Professional services</v>
      </c>
      <c r="B78" s="18">
        <f t="shared" si="6"/>
        <v>2.2652411769113812</v>
      </c>
      <c r="C78" s="18">
        <f t="shared" si="4"/>
        <v>-8.8972861559600496</v>
      </c>
      <c r="D78" s="18">
        <f t="shared" si="3"/>
        <v>1.2397785062632893</v>
      </c>
      <c r="E78" s="18">
        <f t="shared" si="3"/>
        <v>0.83758180699555762</v>
      </c>
      <c r="F78" s="18">
        <f t="shared" si="5"/>
        <v>0.97146952450180013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2.0149409354392134</v>
      </c>
      <c r="C79" s="18">
        <f t="shared" ref="C79:C84" si="8">IF(AND(D$3-C$3 &lt;&gt; 0,C21&lt;&gt;0,D21&lt;&gt;0),(EXP(LN(D21/C21)/(D$3-C$3))-1)*100,0)</f>
        <v>-9.3921167135911254</v>
      </c>
      <c r="D79" s="18">
        <f t="shared" ref="D79:D84" si="9">IF(AND(E$3-D$3 &lt;&gt; 0,D21&lt;&gt;0,E21&lt;&gt;0),(EXP(LN(E21/D21)/(E$3-D$3))-1)*100,0)</f>
        <v>1.1818832982706917</v>
      </c>
      <c r="E79" s="18">
        <f t="shared" ref="E79:E84" si="10">IF(AND(F$3-E$3 &lt;&gt; 0,E21&lt;&gt;0,F21&lt;&gt;0),(EXP(LN(F21/E21)/(F$3-E$3))-1)*100,0)</f>
        <v>0.84975790272021623</v>
      </c>
      <c r="F79" s="18">
        <f t="shared" si="5"/>
        <v>0.96034505884494692</v>
      </c>
    </row>
    <row r="80" spans="1:6" x14ac:dyDescent="0.2">
      <c r="A80" s="10" t="str">
        <f>$A$22</f>
        <v>Public admin. and defence</v>
      </c>
      <c r="B80" s="18">
        <f t="shared" si="7"/>
        <v>-1.0109458476853184</v>
      </c>
      <c r="C80" s="18">
        <f t="shared" si="8"/>
        <v>2.1970004053504244</v>
      </c>
      <c r="D80" s="18">
        <f t="shared" si="9"/>
        <v>0.61329936878407043</v>
      </c>
      <c r="E80" s="18">
        <f t="shared" si="10"/>
        <v>-0.12067785748116622</v>
      </c>
      <c r="F80" s="18">
        <f t="shared" si="5"/>
        <v>0.12338434886400851</v>
      </c>
    </row>
    <row r="81" spans="1:6" x14ac:dyDescent="0.2">
      <c r="A81" s="10" t="str">
        <f>$A$23</f>
        <v>Education</v>
      </c>
      <c r="B81" s="18">
        <f t="shared" si="7"/>
        <v>0.53531243753583979</v>
      </c>
      <c r="C81" s="18">
        <f t="shared" si="8"/>
        <v>-3.6433864483943257</v>
      </c>
      <c r="D81" s="18">
        <f t="shared" si="9"/>
        <v>-0.13482062526477545</v>
      </c>
      <c r="E81" s="18">
        <f t="shared" si="10"/>
        <v>0.27193770974252018</v>
      </c>
      <c r="F81" s="18">
        <f t="shared" si="5"/>
        <v>0.13616784640293478</v>
      </c>
    </row>
    <row r="82" spans="1:6" x14ac:dyDescent="0.2">
      <c r="A82" s="10" t="str">
        <f>$A$24</f>
        <v>Health and social work</v>
      </c>
      <c r="B82" s="18">
        <f t="shared" si="7"/>
        <v>1.2351743568015383</v>
      </c>
      <c r="C82" s="18">
        <f t="shared" si="8"/>
        <v>-0.79200592153948479</v>
      </c>
      <c r="D82" s="18">
        <f t="shared" si="9"/>
        <v>0.61883222454066633</v>
      </c>
      <c r="E82" s="18">
        <f t="shared" si="10"/>
        <v>0.11291395400279125</v>
      </c>
      <c r="F82" s="18">
        <f t="shared" si="5"/>
        <v>0.28127010057141799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-2.1084055427749826</v>
      </c>
      <c r="C83" s="18">
        <f t="shared" si="8"/>
        <v>-0.82951320672330908</v>
      </c>
      <c r="D83" s="18">
        <f t="shared" si="9"/>
        <v>1.3414673465651061</v>
      </c>
      <c r="E83" s="18">
        <f t="shared" si="10"/>
        <v>0.87609122064224998</v>
      </c>
      <c r="F83" s="18">
        <f t="shared" si="5"/>
        <v>1.0309786565547485</v>
      </c>
    </row>
    <row r="84" spans="1:6" x14ac:dyDescent="0.2">
      <c r="A84" s="10" t="str">
        <f>$A$26</f>
        <v>Other services</v>
      </c>
      <c r="B84" s="18">
        <f t="shared" si="7"/>
        <v>4.6729421438129748E-2</v>
      </c>
      <c r="C84" s="18">
        <f t="shared" si="8"/>
        <v>-4.2940890930137199</v>
      </c>
      <c r="D84" s="18">
        <f t="shared" si="9"/>
        <v>-1.1146601220239694</v>
      </c>
      <c r="E84" s="18">
        <f t="shared" si="10"/>
        <v>-0.13158437826429337</v>
      </c>
      <c r="F84" s="18">
        <f t="shared" si="5"/>
        <v>-0.4603574466360838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1.2928273300214732</v>
      </c>
      <c r="C86" s="18">
        <f>IF(AND(D$3-C$3 &lt;&gt; 0,C28&lt;&gt;0,D28&lt;&gt;0),(EXP(LN(D28/C28)/(D$3-C$3))-1)*100,0)</f>
        <v>-2.5111694522196748</v>
      </c>
      <c r="D86" s="18">
        <f>IF(AND(E$3-D$3 &lt;&gt; 0,D28&lt;&gt;0,E28&lt;&gt;0),(EXP(LN(E28/D28)/(E$3-D$3))-1)*100,0)</f>
        <v>0.53827906969547978</v>
      </c>
      <c r="E86" s="18">
        <f>IF(AND(F$3-E$3 &lt;&gt; 0,E28&lt;&gt;0,F28&lt;&gt;0),(EXP(LN(F28/E28)/(F$3-E$3))-1)*100,0)</f>
        <v>0.36715979175778735</v>
      </c>
      <c r="F86" s="18">
        <f>IF(AND(F$3-D$3 &lt;&gt; 0,D28&lt;&gt;0,F28&lt;&gt;0),(EXP(LN(F28/D28)/(F$3-D$3))-1)*100,0)</f>
        <v>0.42416716541802124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1.1860000000000248</v>
      </c>
      <c r="C90" s="27">
        <f>D5-C5</f>
        <v>-3.3260000000000183</v>
      </c>
      <c r="D90" s="27">
        <f t="shared" si="11"/>
        <v>0.40000000000000746</v>
      </c>
      <c r="E90" s="27">
        <f t="shared" si="11"/>
        <v>0.33599999999995767</v>
      </c>
      <c r="F90" s="27">
        <f>F5-D5</f>
        <v>0.73599999999996513</v>
      </c>
    </row>
    <row r="91" spans="1:6" x14ac:dyDescent="0.2">
      <c r="A91" t="str">
        <f>$A$6</f>
        <v>Mining and quarrying</v>
      </c>
      <c r="B91" s="27">
        <f t="shared" si="11"/>
        <v>7.39999999999984E-2</v>
      </c>
      <c r="C91" s="27">
        <f t="shared" ref="C91:C105" si="12">D6-C6</f>
        <v>-0.1629999999999997</v>
      </c>
      <c r="D91" s="27">
        <f t="shared" si="11"/>
        <v>-4.3000000000000371E-2</v>
      </c>
      <c r="E91" s="27">
        <f t="shared" si="11"/>
        <v>-3.8999999999998758E-2</v>
      </c>
      <c r="F91" s="27">
        <f t="shared" ref="F91:F111" si="13">F6-D6</f>
        <v>-8.1999999999999129E-2</v>
      </c>
    </row>
    <row r="92" spans="1:6" x14ac:dyDescent="0.2">
      <c r="A92" t="str">
        <f>$A$7</f>
        <v>Food drink and tobacco</v>
      </c>
      <c r="B92" s="27">
        <f t="shared" si="11"/>
        <v>1.7470000000000052</v>
      </c>
      <c r="C92" s="27">
        <f t="shared" si="12"/>
        <v>-3.0999999999990813E-2</v>
      </c>
      <c r="D92" s="27">
        <f t="shared" si="11"/>
        <v>0.74999999999998046</v>
      </c>
      <c r="E92" s="27">
        <f t="shared" si="11"/>
        <v>0.91300000000002512</v>
      </c>
      <c r="F92" s="27">
        <f t="shared" si="13"/>
        <v>1.6630000000000056</v>
      </c>
    </row>
    <row r="93" spans="1:6" x14ac:dyDescent="0.2">
      <c r="A93" t="str">
        <f>$A$8</f>
        <v>Engineering</v>
      </c>
      <c r="B93" s="27">
        <f t="shared" si="11"/>
        <v>0.53300000000004033</v>
      </c>
      <c r="C93" s="27">
        <f t="shared" si="12"/>
        <v>-0.32700000000002483</v>
      </c>
      <c r="D93" s="27">
        <f t="shared" si="11"/>
        <v>-0.6120000000000001</v>
      </c>
      <c r="E93" s="27">
        <f t="shared" si="11"/>
        <v>-2.1839999999999939</v>
      </c>
      <c r="F93" s="27">
        <f t="shared" si="13"/>
        <v>-2.795999999999994</v>
      </c>
    </row>
    <row r="94" spans="1:6" x14ac:dyDescent="0.2">
      <c r="A94" t="str">
        <f>$A$9</f>
        <v>Rest of manufacturing</v>
      </c>
      <c r="B94" s="27">
        <f t="shared" si="11"/>
        <v>0.68900000000000716</v>
      </c>
      <c r="C94" s="27">
        <f t="shared" si="12"/>
        <v>-0.31500000000004746</v>
      </c>
      <c r="D94" s="27">
        <f t="shared" si="11"/>
        <v>-1.5300000000000509</v>
      </c>
      <c r="E94" s="27">
        <f t="shared" si="11"/>
        <v>-3.2719999999998493</v>
      </c>
      <c r="F94" s="27">
        <f t="shared" si="13"/>
        <v>-4.8019999999999001</v>
      </c>
    </row>
    <row r="95" spans="1:6" x14ac:dyDescent="0.2">
      <c r="A95" t="str">
        <f>$A$10</f>
        <v>Electricity and gas</v>
      </c>
      <c r="B95" s="27">
        <f t="shared" si="11"/>
        <v>0.99399999999999578</v>
      </c>
      <c r="C95" s="27">
        <f t="shared" si="12"/>
        <v>0.515000000000017</v>
      </c>
      <c r="D95" s="27">
        <f t="shared" si="11"/>
        <v>-7.5000000000024603E-2</v>
      </c>
      <c r="E95" s="27">
        <f t="shared" si="11"/>
        <v>1.9000000000008122E-2</v>
      </c>
      <c r="F95" s="27">
        <f t="shared" si="13"/>
        <v>-5.6000000000016481E-2</v>
      </c>
    </row>
    <row r="96" spans="1:6" x14ac:dyDescent="0.2">
      <c r="A96" t="str">
        <f>$A$11</f>
        <v>Water and sewerage</v>
      </c>
      <c r="B96" s="27">
        <f t="shared" si="11"/>
        <v>1.7499999999999991</v>
      </c>
      <c r="C96" s="27">
        <f t="shared" si="12"/>
        <v>-0.56600000000002115</v>
      </c>
      <c r="D96" s="27">
        <f t="shared" si="11"/>
        <v>0.49100000000000588</v>
      </c>
      <c r="E96" s="27">
        <f t="shared" si="11"/>
        <v>0.83399999999999075</v>
      </c>
      <c r="F96" s="27">
        <f t="shared" si="13"/>
        <v>1.3249999999999966</v>
      </c>
    </row>
    <row r="97" spans="1:6" x14ac:dyDescent="0.2">
      <c r="A97" t="str">
        <f>$A$12</f>
        <v>Construction</v>
      </c>
      <c r="B97" s="27">
        <f t="shared" si="11"/>
        <v>10.364000000000061</v>
      </c>
      <c r="C97" s="27">
        <f t="shared" si="12"/>
        <v>2.0659999999997183</v>
      </c>
      <c r="D97" s="27">
        <f t="shared" si="11"/>
        <v>4.7750000000003752</v>
      </c>
      <c r="E97" s="27">
        <f t="shared" si="11"/>
        <v>6.0699999999995526</v>
      </c>
      <c r="F97" s="27">
        <f t="shared" si="13"/>
        <v>10.844999999999928</v>
      </c>
    </row>
    <row r="98" spans="1:6" x14ac:dyDescent="0.2">
      <c r="A98" t="str">
        <f>$A$13</f>
        <v>Wholesale and retail trade</v>
      </c>
      <c r="B98" s="27">
        <f t="shared" si="11"/>
        <v>3.1179999999998529</v>
      </c>
      <c r="C98" s="27">
        <f t="shared" si="12"/>
        <v>3.6330000000000382</v>
      </c>
      <c r="D98" s="27">
        <f t="shared" si="11"/>
        <v>0.80200000000033356</v>
      </c>
      <c r="E98" s="27">
        <f t="shared" si="11"/>
        <v>1.6589999999996792</v>
      </c>
      <c r="F98" s="27">
        <f t="shared" si="13"/>
        <v>2.4610000000000127</v>
      </c>
    </row>
    <row r="99" spans="1:6" x14ac:dyDescent="0.2">
      <c r="A99" t="str">
        <f>$A$14</f>
        <v>Transport and storage</v>
      </c>
      <c r="B99" s="27">
        <f t="shared" si="11"/>
        <v>4.70099999999983</v>
      </c>
      <c r="C99" s="27">
        <f t="shared" si="12"/>
        <v>-4.9979999999998554</v>
      </c>
      <c r="D99" s="27">
        <f t="shared" si="11"/>
        <v>1.9309999999998979</v>
      </c>
      <c r="E99" s="27">
        <f t="shared" si="11"/>
        <v>0.48300000000004673</v>
      </c>
      <c r="F99" s="27">
        <f t="shared" si="13"/>
        <v>2.4139999999999446</v>
      </c>
    </row>
    <row r="100" spans="1:6" x14ac:dyDescent="0.2">
      <c r="A100" t="str">
        <f>$A$15</f>
        <v>Accommodation and food</v>
      </c>
      <c r="B100" s="27">
        <f t="shared" si="11"/>
        <v>9.0730000000000786</v>
      </c>
      <c r="C100" s="27">
        <f t="shared" si="12"/>
        <v>-4.4340000000001965</v>
      </c>
      <c r="D100" s="27">
        <f t="shared" si="11"/>
        <v>2.9930000000001726</v>
      </c>
      <c r="E100" s="27">
        <f t="shared" si="11"/>
        <v>8.5529999999998267</v>
      </c>
      <c r="F100" s="27">
        <f t="shared" si="13"/>
        <v>11.545999999999999</v>
      </c>
    </row>
    <row r="101" spans="1:6" x14ac:dyDescent="0.2">
      <c r="A101" t="str">
        <f>$A$16</f>
        <v>Media</v>
      </c>
      <c r="B101" s="27">
        <f t="shared" si="11"/>
        <v>-2.2030000000000038</v>
      </c>
      <c r="C101" s="27">
        <f t="shared" si="12"/>
        <v>0.61500000000000732</v>
      </c>
      <c r="D101" s="27">
        <f t="shared" si="11"/>
        <v>-0.22599999999999731</v>
      </c>
      <c r="E101" s="27">
        <f t="shared" si="11"/>
        <v>-0.1399999999999979</v>
      </c>
      <c r="F101" s="27">
        <f t="shared" si="13"/>
        <v>-0.36599999999999522</v>
      </c>
    </row>
    <row r="102" spans="1:6" x14ac:dyDescent="0.2">
      <c r="A102" t="str">
        <f>$A$17</f>
        <v>Information technology</v>
      </c>
      <c r="B102" s="27">
        <f t="shared" si="11"/>
        <v>-1.4210000000000278</v>
      </c>
      <c r="C102" s="27">
        <f t="shared" si="12"/>
        <v>0.39200000000001012</v>
      </c>
      <c r="D102" s="27">
        <f t="shared" si="11"/>
        <v>1.8420000000000023</v>
      </c>
      <c r="E102" s="27">
        <f t="shared" si="11"/>
        <v>2.2349999999999888</v>
      </c>
      <c r="F102" s="27">
        <f t="shared" si="13"/>
        <v>4.0769999999999911</v>
      </c>
    </row>
    <row r="103" spans="1:6" x14ac:dyDescent="0.2">
      <c r="A103" t="str">
        <f>$A$18</f>
        <v>Finance and insurance</v>
      </c>
      <c r="B103" s="27">
        <f t="shared" si="11"/>
        <v>-0.75399999999991607</v>
      </c>
      <c r="C103" s="27">
        <f t="shared" si="12"/>
        <v>0.15399999999997149</v>
      </c>
      <c r="D103" s="27">
        <f t="shared" si="11"/>
        <v>-0.60300000000005127</v>
      </c>
      <c r="E103" s="27">
        <f t="shared" si="11"/>
        <v>-1.6400000000000219</v>
      </c>
      <c r="F103" s="27">
        <f t="shared" si="13"/>
        <v>-2.2430000000000732</v>
      </c>
    </row>
    <row r="104" spans="1:6" x14ac:dyDescent="0.2">
      <c r="A104" t="str">
        <f>$A$19</f>
        <v>Real estate</v>
      </c>
      <c r="B104" s="27">
        <f t="shared" si="11"/>
        <v>-1.1629999999999949</v>
      </c>
      <c r="C104" s="27">
        <f t="shared" si="12"/>
        <v>2.5019999999999811</v>
      </c>
      <c r="D104" s="27">
        <f t="shared" si="11"/>
        <v>-1.5999999999973369E-2</v>
      </c>
      <c r="E104" s="27">
        <f t="shared" si="11"/>
        <v>1.7469999999999732</v>
      </c>
      <c r="F104" s="27">
        <f t="shared" si="13"/>
        <v>1.7309999999999999</v>
      </c>
    </row>
    <row r="105" spans="1:6" x14ac:dyDescent="0.2">
      <c r="A105" t="str">
        <f>$A$20</f>
        <v>Professional services</v>
      </c>
      <c r="B105" s="27">
        <f t="shared" si="11"/>
        <v>5.7379999999998361</v>
      </c>
      <c r="C105" s="27">
        <f t="shared" si="12"/>
        <v>-5.9569999999999297</v>
      </c>
      <c r="D105" s="27">
        <f t="shared" si="11"/>
        <v>3.8759999999998271</v>
      </c>
      <c r="E105" s="27">
        <f t="shared" si="11"/>
        <v>5.6430000000003702</v>
      </c>
      <c r="F105" s="27">
        <f t="shared" si="13"/>
        <v>9.5190000000001973</v>
      </c>
    </row>
    <row r="106" spans="1:6" x14ac:dyDescent="0.2">
      <c r="A106" s="10" t="str">
        <f>$A$21</f>
        <v>Support services</v>
      </c>
      <c r="B106" s="27">
        <f t="shared" ref="B106:B111" si="14">C21-B21</f>
        <v>5.9930000000001939</v>
      </c>
      <c r="C106" s="27">
        <f t="shared" ref="C106:C111" si="15">D21-C21</f>
        <v>-7.3390000000001123</v>
      </c>
      <c r="D106" s="27">
        <f t="shared" ref="D106:D111" si="16">E21-D21</f>
        <v>4.2839999999997929</v>
      </c>
      <c r="E106" s="27">
        <f t="shared" ref="E106:E111" si="17">F21-E21</f>
        <v>6.630000000000166</v>
      </c>
      <c r="F106" s="27">
        <f t="shared" si="13"/>
        <v>10.913999999999959</v>
      </c>
    </row>
    <row r="107" spans="1:6" x14ac:dyDescent="0.2">
      <c r="A107" s="10" t="str">
        <f>$A$22</f>
        <v>Public admin. and defence</v>
      </c>
      <c r="B107" s="27">
        <f t="shared" si="14"/>
        <v>-1.5349999999999895</v>
      </c>
      <c r="C107" s="27">
        <f t="shared" si="15"/>
        <v>0.81299999999992423</v>
      </c>
      <c r="D107" s="27">
        <f t="shared" si="16"/>
        <v>1.1739999999999995</v>
      </c>
      <c r="E107" s="27">
        <f t="shared" si="17"/>
        <v>-0.46799999999993247</v>
      </c>
      <c r="F107" s="27">
        <f t="shared" si="13"/>
        <v>0.70600000000006702</v>
      </c>
    </row>
    <row r="108" spans="1:6" x14ac:dyDescent="0.2">
      <c r="A108" s="10" t="str">
        <f>$A$23</f>
        <v>Education</v>
      </c>
      <c r="B108" s="27">
        <f t="shared" si="14"/>
        <v>1.7449999999998766</v>
      </c>
      <c r="C108" s="27">
        <f t="shared" si="15"/>
        <v>-3.0089999999999009</v>
      </c>
      <c r="D108" s="27">
        <f t="shared" si="16"/>
        <v>-0.53499999999992554</v>
      </c>
      <c r="E108" s="27">
        <f t="shared" si="17"/>
        <v>2.1759999999999451</v>
      </c>
      <c r="F108" s="27">
        <f t="shared" si="13"/>
        <v>1.6410000000000196</v>
      </c>
    </row>
    <row r="109" spans="1:6" x14ac:dyDescent="0.2">
      <c r="A109" s="10" t="str">
        <f>$A$24</f>
        <v>Health and social work</v>
      </c>
      <c r="B109" s="27">
        <f t="shared" si="14"/>
        <v>5.1790000000000873</v>
      </c>
      <c r="C109" s="27">
        <f t="shared" si="15"/>
        <v>-0.85599999999988086</v>
      </c>
      <c r="D109" s="27">
        <f t="shared" si="16"/>
        <v>3.3589999999999236</v>
      </c>
      <c r="E109" s="27">
        <f t="shared" si="17"/>
        <v>1.2549999999998818</v>
      </c>
      <c r="F109" s="27">
        <f t="shared" si="13"/>
        <v>4.6139999999998054</v>
      </c>
    </row>
    <row r="110" spans="1:6" x14ac:dyDescent="0.2">
      <c r="A110" s="10" t="str">
        <f>$A$25</f>
        <v>Arts and entertainment</v>
      </c>
      <c r="B110" s="27">
        <f t="shared" si="14"/>
        <v>-2.0380000000000429</v>
      </c>
      <c r="C110" s="27">
        <f t="shared" si="15"/>
        <v>-0.18999999999997286</v>
      </c>
      <c r="D110" s="27">
        <f t="shared" si="16"/>
        <v>1.5649999999999942</v>
      </c>
      <c r="E110" s="27">
        <f t="shared" si="17"/>
        <v>2.2129999999999015</v>
      </c>
      <c r="F110" s="27">
        <f t="shared" si="13"/>
        <v>3.7779999999998957</v>
      </c>
    </row>
    <row r="111" spans="1:6" x14ac:dyDescent="0.2">
      <c r="A111" s="10" t="str">
        <f>$A$26</f>
        <v>Other services</v>
      </c>
      <c r="B111" s="27">
        <f t="shared" si="14"/>
        <v>5.0000000000029132E-2</v>
      </c>
      <c r="C111" s="27">
        <f t="shared" si="15"/>
        <v>-1.1500000000000057</v>
      </c>
      <c r="D111" s="27">
        <f t="shared" si="16"/>
        <v>-1.3970000000000375</v>
      </c>
      <c r="E111" s="27">
        <f t="shared" si="17"/>
        <v>-0.31700000000000017</v>
      </c>
      <c r="F111" s="27">
        <f t="shared" si="13"/>
        <v>-1.7140000000000377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43.819999999999936</v>
      </c>
      <c r="C113" s="29">
        <f>D28-C28</f>
        <v>-21.971000000000117</v>
      </c>
      <c r="D113" s="29">
        <f>E28-D28</f>
        <v>23.205000000000155</v>
      </c>
      <c r="E113" s="29">
        <f>F28-E28</f>
        <v>32.705999999999563</v>
      </c>
      <c r="F113" s="29">
        <f>F28-D28</f>
        <v>55.910999999999717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Kent and Medway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21.590000000000018</v>
      </c>
      <c r="C7" s="31">
        <f>'Ind T1'!C7</f>
        <v>25.594000000000037</v>
      </c>
      <c r="D7" s="31">
        <f>'Ind T1'!D7</f>
        <v>22.054000000000013</v>
      </c>
      <c r="E7" s="31">
        <f>'Ind T1'!E7</f>
        <v>22.826999999999998</v>
      </c>
      <c r="F7" s="31">
        <f>'Ind T1'!F7</f>
        <v>23.976999999999961</v>
      </c>
      <c r="H7" s="31">
        <f>C7-B7</f>
        <v>4.0040000000000191</v>
      </c>
      <c r="I7" s="31">
        <f>D7-C7</f>
        <v>-3.540000000000024</v>
      </c>
      <c r="J7" s="31">
        <f>E7-D7</f>
        <v>0.77299999999998548</v>
      </c>
      <c r="K7" s="31">
        <f>F7-E7</f>
        <v>1.1499999999999631</v>
      </c>
      <c r="L7" s="31">
        <f>F7-D7</f>
        <v>1.9229999999999485</v>
      </c>
    </row>
    <row r="8" spans="1:12" x14ac:dyDescent="0.2">
      <c r="A8" t="str">
        <f>'Ind T2'!A5</f>
        <v>Agriculture</v>
      </c>
      <c r="B8" s="32">
        <f>'Ind T2'!B5</f>
        <v>13.245000000000001</v>
      </c>
      <c r="C8" s="32">
        <f>'Ind T2'!C5</f>
        <v>14.431000000000026</v>
      </c>
      <c r="D8" s="32">
        <f>'Ind T2'!D5</f>
        <v>11.105000000000008</v>
      </c>
      <c r="E8" s="32">
        <f>'Ind T2'!E5</f>
        <v>11.505000000000015</v>
      </c>
      <c r="F8" s="32">
        <f>'Ind T2'!F5</f>
        <v>11.840999999999973</v>
      </c>
      <c r="H8" s="11">
        <f t="shared" ref="H8:H40" si="0">C8-B8</f>
        <v>1.1860000000000248</v>
      </c>
      <c r="I8" s="31">
        <f t="shared" ref="I8:I38" si="1">D8-C8</f>
        <v>-3.3260000000000183</v>
      </c>
      <c r="J8" s="11">
        <f t="shared" ref="J8:J38" si="2">E8-D8</f>
        <v>0.40000000000000746</v>
      </c>
      <c r="K8" s="11">
        <f t="shared" ref="K8:K38" si="3">F8-E8</f>
        <v>0.33599999999995767</v>
      </c>
      <c r="L8" s="31">
        <f t="shared" ref="L8:L40" si="4">F8-D8</f>
        <v>0.73599999999996513</v>
      </c>
    </row>
    <row r="9" spans="1:12" x14ac:dyDescent="0.2">
      <c r="A9" t="str">
        <f>'Ind T2'!A6</f>
        <v>Mining and quarrying</v>
      </c>
      <c r="B9" s="32">
        <f>'Ind T2'!B6</f>
        <v>0.5680000000000005</v>
      </c>
      <c r="C9" s="32">
        <f>'Ind T2'!C6</f>
        <v>0.6419999999999989</v>
      </c>
      <c r="D9" s="32">
        <f>'Ind T2'!D6</f>
        <v>0.4789999999999992</v>
      </c>
      <c r="E9" s="32">
        <f>'Ind T2'!E6</f>
        <v>0.43599999999999883</v>
      </c>
      <c r="F9" s="32">
        <f>'Ind T2'!F6</f>
        <v>0.39700000000000008</v>
      </c>
      <c r="H9" s="11">
        <f t="shared" si="0"/>
        <v>7.39999999999984E-2</v>
      </c>
      <c r="I9" s="31">
        <f t="shared" si="1"/>
        <v>-0.1629999999999997</v>
      </c>
      <c r="J9" s="11">
        <f t="shared" si="2"/>
        <v>-4.3000000000000371E-2</v>
      </c>
      <c r="K9" s="11">
        <f t="shared" si="3"/>
        <v>-3.8999999999998758E-2</v>
      </c>
      <c r="L9" s="31">
        <f t="shared" si="4"/>
        <v>-8.1999999999999129E-2</v>
      </c>
    </row>
    <row r="10" spans="1:12" x14ac:dyDescent="0.2">
      <c r="A10" t="str">
        <f>'Ind T2'!A10</f>
        <v>Electricity and gas</v>
      </c>
      <c r="B10" s="32">
        <f>'Ind T2'!B10</f>
        <v>2.2400000000000011</v>
      </c>
      <c r="C10" s="32">
        <f>'Ind T2'!C10</f>
        <v>3.2339999999999969</v>
      </c>
      <c r="D10" s="32">
        <f>'Ind T2'!D10</f>
        <v>3.7490000000000139</v>
      </c>
      <c r="E10" s="32">
        <f>'Ind T2'!E10</f>
        <v>3.6739999999999893</v>
      </c>
      <c r="F10" s="32">
        <f>'Ind T2'!F10</f>
        <v>3.6929999999999974</v>
      </c>
      <c r="H10" s="11">
        <f t="shared" si="0"/>
        <v>0.99399999999999578</v>
      </c>
      <c r="I10" s="31">
        <f t="shared" si="1"/>
        <v>0.515000000000017</v>
      </c>
      <c r="J10" s="11">
        <f t="shared" si="2"/>
        <v>-7.5000000000024603E-2</v>
      </c>
      <c r="K10" s="11">
        <f t="shared" si="3"/>
        <v>1.9000000000008122E-2</v>
      </c>
      <c r="L10" s="31">
        <f t="shared" si="4"/>
        <v>-5.6000000000016481E-2</v>
      </c>
    </row>
    <row r="11" spans="1:12" x14ac:dyDescent="0.2">
      <c r="A11" t="str">
        <f>'Ind T2'!A11</f>
        <v>Water and sewerage</v>
      </c>
      <c r="B11" s="32">
        <f>'Ind T2'!B11</f>
        <v>5.5370000000000141</v>
      </c>
      <c r="C11" s="32">
        <f>'Ind T2'!C11</f>
        <v>7.2870000000000132</v>
      </c>
      <c r="D11" s="32">
        <f>'Ind T2'!D11</f>
        <v>6.7209999999999921</v>
      </c>
      <c r="E11" s="32">
        <f>'Ind T2'!E11</f>
        <v>7.211999999999998</v>
      </c>
      <c r="F11" s="32">
        <f>'Ind T2'!F11</f>
        <v>8.0459999999999887</v>
      </c>
      <c r="H11" s="11">
        <f t="shared" ref="H11" si="5">C11-B11</f>
        <v>1.7499999999999991</v>
      </c>
      <c r="I11" s="31">
        <f t="shared" ref="I11" si="6">D11-C11</f>
        <v>-0.56600000000002115</v>
      </c>
      <c r="J11" s="11">
        <f t="shared" ref="J11" si="7">E11-D11</f>
        <v>0.49100000000000588</v>
      </c>
      <c r="K11" s="11">
        <f t="shared" ref="K11" si="8">F11-E11</f>
        <v>0.83399999999999075</v>
      </c>
      <c r="L11" s="31">
        <f t="shared" si="4"/>
        <v>1.3249999999999966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50.010999999999996</v>
      </c>
      <c r="C13" s="31">
        <f>'Ind T1'!C8</f>
        <v>52.980000000000047</v>
      </c>
      <c r="D13" s="31">
        <f>'Ind T1'!D8</f>
        <v>52.306999999999981</v>
      </c>
      <c r="E13" s="31">
        <f>'Ind T1'!E8</f>
        <v>50.914999999999914</v>
      </c>
      <c r="F13" s="31">
        <f>'Ind T1'!F8</f>
        <v>46.372000000000092</v>
      </c>
      <c r="H13" s="31">
        <f t="shared" si="0"/>
        <v>2.9690000000000509</v>
      </c>
      <c r="I13" s="31">
        <f t="shared" si="1"/>
        <v>-0.67300000000006577</v>
      </c>
      <c r="J13" s="31">
        <f t="shared" si="2"/>
        <v>-1.392000000000067</v>
      </c>
      <c r="K13" s="31">
        <f t="shared" si="3"/>
        <v>-4.5429999999998216</v>
      </c>
      <c r="L13" s="31">
        <f t="shared" si="4"/>
        <v>-5.9349999999998886</v>
      </c>
    </row>
    <row r="14" spans="1:12" x14ac:dyDescent="0.2">
      <c r="A14" t="str">
        <f>'Ind T2'!A7</f>
        <v>Food drink and tobacco</v>
      </c>
      <c r="B14" s="32">
        <f>'Ind T2'!B7</f>
        <v>5.2469999999999901</v>
      </c>
      <c r="C14" s="32">
        <f>'Ind T2'!C7</f>
        <v>6.9939999999999953</v>
      </c>
      <c r="D14" s="32">
        <f>'Ind T2'!D7</f>
        <v>6.9630000000000045</v>
      </c>
      <c r="E14" s="32">
        <f>'Ind T2'!E7</f>
        <v>7.712999999999985</v>
      </c>
      <c r="F14" s="32">
        <f>'Ind T2'!F7</f>
        <v>8.6260000000000101</v>
      </c>
      <c r="H14" s="11">
        <f t="shared" si="0"/>
        <v>1.7470000000000052</v>
      </c>
      <c r="I14" s="31">
        <f t="shared" si="1"/>
        <v>-3.0999999999990813E-2</v>
      </c>
      <c r="J14" s="11">
        <f t="shared" si="2"/>
        <v>0.74999999999998046</v>
      </c>
      <c r="K14" s="11">
        <f t="shared" si="3"/>
        <v>0.91300000000002512</v>
      </c>
      <c r="L14" s="31">
        <f t="shared" si="4"/>
        <v>1.6630000000000056</v>
      </c>
    </row>
    <row r="15" spans="1:12" x14ac:dyDescent="0.2">
      <c r="A15" t="str">
        <f>'Ind T2'!A8</f>
        <v>Engineering</v>
      </c>
      <c r="B15" s="32">
        <f>'Ind T2'!B8</f>
        <v>10.425999999999988</v>
      </c>
      <c r="C15" s="32">
        <f>'Ind T2'!C8</f>
        <v>10.959000000000028</v>
      </c>
      <c r="D15" s="32">
        <f>'Ind T2'!D8</f>
        <v>10.632000000000003</v>
      </c>
      <c r="E15" s="32">
        <f>'Ind T2'!E8</f>
        <v>10.020000000000003</v>
      </c>
      <c r="F15" s="32">
        <f>'Ind T2'!F8</f>
        <v>7.8360000000000092</v>
      </c>
      <c r="H15" s="11">
        <f t="shared" si="0"/>
        <v>0.53300000000004033</v>
      </c>
      <c r="I15" s="31">
        <f t="shared" si="1"/>
        <v>-0.32700000000002483</v>
      </c>
      <c r="J15" s="11">
        <f t="shared" si="2"/>
        <v>-0.6120000000000001</v>
      </c>
      <c r="K15" s="11">
        <f t="shared" si="3"/>
        <v>-2.1839999999999939</v>
      </c>
      <c r="L15" s="31">
        <f t="shared" si="4"/>
        <v>-2.795999999999994</v>
      </c>
    </row>
    <row r="16" spans="1:12" x14ac:dyDescent="0.2">
      <c r="A16" t="str">
        <f>'Ind T2'!A9</f>
        <v>Rest of manufacturing</v>
      </c>
      <c r="B16" s="32">
        <f>'Ind T2'!B9</f>
        <v>34.338000000000015</v>
      </c>
      <c r="C16" s="32">
        <f>'Ind T2'!C9</f>
        <v>35.027000000000022</v>
      </c>
      <c r="D16" s="32">
        <f>'Ind T2'!D9</f>
        <v>34.711999999999975</v>
      </c>
      <c r="E16" s="32">
        <f>'Ind T2'!E9</f>
        <v>33.181999999999924</v>
      </c>
      <c r="F16" s="32">
        <f>'Ind T2'!F9</f>
        <v>29.910000000000075</v>
      </c>
      <c r="H16" s="11">
        <f t="shared" si="0"/>
        <v>0.68900000000000716</v>
      </c>
      <c r="I16" s="31">
        <f t="shared" si="1"/>
        <v>-0.31500000000004746</v>
      </c>
      <c r="J16" s="11">
        <f t="shared" si="2"/>
        <v>-1.5300000000000509</v>
      </c>
      <c r="K16" s="11">
        <f t="shared" si="3"/>
        <v>-3.2719999999998493</v>
      </c>
      <c r="L16" s="31">
        <f t="shared" si="4"/>
        <v>-4.8019999999999001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62.378000000000128</v>
      </c>
      <c r="C18" s="31">
        <f>'Ind T1'!C9</f>
        <v>72.742000000000189</v>
      </c>
      <c r="D18" s="31">
        <f>'Ind T1'!D9</f>
        <v>74.807999999999907</v>
      </c>
      <c r="E18" s="31">
        <f>'Ind T1'!E9</f>
        <v>79.583000000000283</v>
      </c>
      <c r="F18" s="31">
        <f>'Ind T1'!F9</f>
        <v>85.652999999999835</v>
      </c>
      <c r="H18" s="31">
        <f t="shared" si="0"/>
        <v>10.364000000000061</v>
      </c>
      <c r="I18" s="31">
        <f t="shared" si="1"/>
        <v>2.0659999999997183</v>
      </c>
      <c r="J18" s="31">
        <f t="shared" si="2"/>
        <v>4.7750000000003752</v>
      </c>
      <c r="K18" s="31">
        <f t="shared" si="3"/>
        <v>6.0699999999995526</v>
      </c>
      <c r="L18" s="31">
        <f t="shared" si="4"/>
        <v>10.844999999999928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226.01799999999994</v>
      </c>
      <c r="C20" s="31">
        <f>'Ind T1'!C10</f>
        <v>242.90999999999968</v>
      </c>
      <c r="D20" s="31">
        <f>'Ind T1'!D10</f>
        <v>237.11099999999968</v>
      </c>
      <c r="E20" s="31">
        <f>'Ind T1'!E10</f>
        <v>242.8370000000001</v>
      </c>
      <c r="F20" s="31">
        <f>'Ind T1'!F10</f>
        <v>253.53199999999964</v>
      </c>
      <c r="H20" s="31">
        <f t="shared" si="0"/>
        <v>16.89199999999974</v>
      </c>
      <c r="I20" s="31">
        <f t="shared" si="1"/>
        <v>-5.7990000000000066</v>
      </c>
      <c r="J20" s="31">
        <f t="shared" si="2"/>
        <v>5.7260000000004254</v>
      </c>
      <c r="K20" s="31">
        <f t="shared" si="3"/>
        <v>10.694999999999538</v>
      </c>
      <c r="L20" s="31">
        <f t="shared" si="4"/>
        <v>16.420999999999964</v>
      </c>
    </row>
    <row r="21" spans="1:12" x14ac:dyDescent="0.2">
      <c r="A21" s="10" t="str">
        <f>'Ind T2'!A13</f>
        <v>Wholesale and retail trade</v>
      </c>
      <c r="B21" s="32">
        <f>'Ind T2'!B13</f>
        <v>130.59399999999994</v>
      </c>
      <c r="C21" s="32">
        <f>'Ind T2'!C13</f>
        <v>133.71199999999979</v>
      </c>
      <c r="D21" s="32">
        <f>'Ind T2'!D13</f>
        <v>137.34499999999983</v>
      </c>
      <c r="E21" s="32">
        <f>'Ind T2'!E13</f>
        <v>138.14700000000016</v>
      </c>
      <c r="F21" s="32">
        <f>'Ind T2'!F13</f>
        <v>139.80599999999984</v>
      </c>
      <c r="H21" s="11">
        <f t="shared" si="0"/>
        <v>3.1179999999998529</v>
      </c>
      <c r="I21" s="31">
        <f t="shared" si="1"/>
        <v>3.6330000000000382</v>
      </c>
      <c r="J21" s="11">
        <f t="shared" si="2"/>
        <v>0.80200000000033356</v>
      </c>
      <c r="K21" s="11">
        <f t="shared" si="3"/>
        <v>1.6589999999996792</v>
      </c>
      <c r="L21" s="31">
        <f t="shared" si="4"/>
        <v>2.4610000000000127</v>
      </c>
    </row>
    <row r="22" spans="1:12" x14ac:dyDescent="0.2">
      <c r="A22" s="10" t="str">
        <f>'Ind T2'!A14</f>
        <v>Transport and storage</v>
      </c>
      <c r="B22" s="32">
        <f>'Ind T2'!B14</f>
        <v>43.982000000000021</v>
      </c>
      <c r="C22" s="32">
        <f>'Ind T2'!C14</f>
        <v>48.682999999999851</v>
      </c>
      <c r="D22" s="32">
        <f>'Ind T2'!D14</f>
        <v>43.684999999999995</v>
      </c>
      <c r="E22" s="32">
        <f>'Ind T2'!E14</f>
        <v>45.615999999999893</v>
      </c>
      <c r="F22" s="32">
        <f>'Ind T2'!F14</f>
        <v>46.09899999999994</v>
      </c>
      <c r="H22" s="11">
        <f t="shared" si="0"/>
        <v>4.70099999999983</v>
      </c>
      <c r="I22" s="31">
        <f t="shared" si="1"/>
        <v>-4.9979999999998554</v>
      </c>
      <c r="J22" s="11">
        <f t="shared" si="2"/>
        <v>1.9309999999998979</v>
      </c>
      <c r="K22" s="11">
        <f t="shared" si="3"/>
        <v>0.48300000000004673</v>
      </c>
      <c r="L22" s="31">
        <f t="shared" si="4"/>
        <v>2.4139999999999446</v>
      </c>
    </row>
    <row r="23" spans="1:12" x14ac:dyDescent="0.2">
      <c r="A23" s="10" t="str">
        <f>'Ind T2'!A15</f>
        <v>Accommodation and food</v>
      </c>
      <c r="B23" s="32">
        <f>'Ind T2'!B15</f>
        <v>51.441999999999972</v>
      </c>
      <c r="C23" s="32">
        <f>'Ind T2'!C15</f>
        <v>60.51500000000005</v>
      </c>
      <c r="D23" s="32">
        <f>'Ind T2'!D15</f>
        <v>56.080999999999854</v>
      </c>
      <c r="E23" s="32">
        <f>'Ind T2'!E15</f>
        <v>59.074000000000026</v>
      </c>
      <c r="F23" s="32">
        <f>'Ind T2'!F15</f>
        <v>67.626999999999853</v>
      </c>
      <c r="H23" s="11">
        <f t="shared" si="0"/>
        <v>9.0730000000000786</v>
      </c>
      <c r="I23" s="31">
        <f t="shared" si="1"/>
        <v>-4.4340000000001965</v>
      </c>
      <c r="J23" s="11">
        <f t="shared" si="2"/>
        <v>2.9930000000001726</v>
      </c>
      <c r="K23" s="11">
        <f t="shared" si="3"/>
        <v>8.5529999999998267</v>
      </c>
      <c r="L23" s="31">
        <f t="shared" si="4"/>
        <v>11.545999999999999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248.83000000000007</v>
      </c>
      <c r="C25" s="31">
        <f>'Ind T1'!C11</f>
        <v>253.03200000000018</v>
      </c>
      <c r="D25" s="31">
        <f>'Ind T1'!D11</f>
        <v>242.05900000000011</v>
      </c>
      <c r="E25" s="31">
        <f>'Ind T1'!E11</f>
        <v>251.38399999999967</v>
      </c>
      <c r="F25" s="31">
        <f>'Ind T1'!F11</f>
        <v>267.75500000000005</v>
      </c>
      <c r="H25" s="31">
        <f t="shared" si="0"/>
        <v>4.2020000000001119</v>
      </c>
      <c r="I25" s="31">
        <f t="shared" si="1"/>
        <v>-10.97300000000007</v>
      </c>
      <c r="J25" s="31">
        <f t="shared" si="2"/>
        <v>9.3249999999995623</v>
      </c>
      <c r="K25" s="31">
        <f t="shared" si="3"/>
        <v>16.371000000000379</v>
      </c>
      <c r="L25" s="31">
        <f t="shared" si="4"/>
        <v>25.695999999999941</v>
      </c>
    </row>
    <row r="26" spans="1:12" x14ac:dyDescent="0.2">
      <c r="A26" s="10" t="str">
        <f>'Ind T2'!A16</f>
        <v>Media</v>
      </c>
      <c r="B26" s="11">
        <f>'Ind T2'!B16</f>
        <v>7.3269999999999973</v>
      </c>
      <c r="C26" s="11">
        <f>'Ind T2'!C16</f>
        <v>5.1239999999999934</v>
      </c>
      <c r="D26" s="11">
        <f>'Ind T2'!D16</f>
        <v>5.7390000000000008</v>
      </c>
      <c r="E26" s="11">
        <f>'Ind T2'!E16</f>
        <v>5.5130000000000035</v>
      </c>
      <c r="F26" s="11">
        <f>'Ind T2'!F16</f>
        <v>5.3730000000000055</v>
      </c>
      <c r="H26" s="11">
        <f t="shared" si="0"/>
        <v>-2.2030000000000038</v>
      </c>
      <c r="I26" s="31">
        <f t="shared" si="1"/>
        <v>0.61500000000000732</v>
      </c>
      <c r="J26" s="11">
        <f t="shared" si="2"/>
        <v>-0.22599999999999731</v>
      </c>
      <c r="K26" s="11">
        <f t="shared" si="3"/>
        <v>-0.1399999999999979</v>
      </c>
      <c r="L26" s="31">
        <f t="shared" si="4"/>
        <v>-0.36599999999999522</v>
      </c>
    </row>
    <row r="27" spans="1:12" x14ac:dyDescent="0.2">
      <c r="A27" s="10" t="str">
        <f>'Ind T2'!A17</f>
        <v>Information technology</v>
      </c>
      <c r="B27" s="11">
        <f>'Ind T2'!B17</f>
        <v>20.698000000000025</v>
      </c>
      <c r="C27" s="11">
        <f>'Ind T2'!C17</f>
        <v>19.276999999999997</v>
      </c>
      <c r="D27" s="11">
        <f>'Ind T2'!D17</f>
        <v>19.669000000000008</v>
      </c>
      <c r="E27" s="11">
        <f>'Ind T2'!E17</f>
        <v>21.51100000000001</v>
      </c>
      <c r="F27" s="11">
        <f>'Ind T2'!F17</f>
        <v>23.745999999999999</v>
      </c>
      <c r="H27" s="11">
        <f t="shared" si="0"/>
        <v>-1.4210000000000278</v>
      </c>
      <c r="I27" s="31">
        <f t="shared" si="1"/>
        <v>0.39200000000001012</v>
      </c>
      <c r="J27" s="11">
        <f t="shared" si="2"/>
        <v>1.8420000000000023</v>
      </c>
      <c r="K27" s="11">
        <f t="shared" si="3"/>
        <v>2.2349999999999888</v>
      </c>
      <c r="L27" s="31">
        <f t="shared" si="4"/>
        <v>4.0769999999999911</v>
      </c>
    </row>
    <row r="28" spans="1:12" x14ac:dyDescent="0.2">
      <c r="A28" s="10" t="str">
        <f>'Ind T2'!A18</f>
        <v>Finance and insurance</v>
      </c>
      <c r="B28" s="11">
        <f>'Ind T2'!B18</f>
        <v>22.015000000000001</v>
      </c>
      <c r="C28" s="11">
        <f>'Ind T2'!C18</f>
        <v>21.261000000000084</v>
      </c>
      <c r="D28" s="11">
        <f>'Ind T2'!D18</f>
        <v>21.415000000000056</v>
      </c>
      <c r="E28" s="11">
        <f>'Ind T2'!E18</f>
        <v>20.812000000000005</v>
      </c>
      <c r="F28" s="11">
        <f>'Ind T2'!F18</f>
        <v>19.171999999999983</v>
      </c>
      <c r="H28" s="11">
        <f t="shared" si="0"/>
        <v>-0.75399999999991607</v>
      </c>
      <c r="I28" s="31">
        <f t="shared" si="1"/>
        <v>0.15399999999997149</v>
      </c>
      <c r="J28" s="11">
        <f t="shared" si="2"/>
        <v>-0.60300000000005127</v>
      </c>
      <c r="K28" s="11">
        <f t="shared" si="3"/>
        <v>-1.6400000000000219</v>
      </c>
      <c r="L28" s="31">
        <f t="shared" si="4"/>
        <v>-2.2430000000000732</v>
      </c>
    </row>
    <row r="29" spans="1:12" x14ac:dyDescent="0.2">
      <c r="A29" s="10" t="str">
        <f>'Ind T2'!A19</f>
        <v>Real estate</v>
      </c>
      <c r="B29" s="11">
        <f>'Ind T2'!B19</f>
        <v>13.754000000000012</v>
      </c>
      <c r="C29" s="11">
        <f>'Ind T2'!C19</f>
        <v>12.591000000000017</v>
      </c>
      <c r="D29" s="11">
        <f>'Ind T2'!D19</f>
        <v>15.092999999999998</v>
      </c>
      <c r="E29" s="11">
        <f>'Ind T2'!E19</f>
        <v>15.077000000000025</v>
      </c>
      <c r="F29" s="11">
        <f>'Ind T2'!F19</f>
        <v>16.823999999999998</v>
      </c>
      <c r="H29" s="11">
        <f t="shared" ref="H29:H31" si="9">C29-B29</f>
        <v>-1.1629999999999949</v>
      </c>
      <c r="I29" s="31">
        <f t="shared" ref="I29:I31" si="10">D29-C29</f>
        <v>2.5019999999999811</v>
      </c>
      <c r="J29" s="11">
        <f t="shared" ref="J29:J31" si="11">E29-D29</f>
        <v>-1.5999999999973369E-2</v>
      </c>
      <c r="K29" s="11">
        <f t="shared" ref="K29:K31" si="12">F29-E29</f>
        <v>1.7469999999999732</v>
      </c>
      <c r="L29" s="31">
        <f t="shared" si="4"/>
        <v>1.7309999999999999</v>
      </c>
    </row>
    <row r="30" spans="1:12" x14ac:dyDescent="0.2">
      <c r="A30" s="10" t="str">
        <f>'Ind T2'!A20</f>
        <v>Professional services</v>
      </c>
      <c r="B30" s="11">
        <f>'Ind T2'!B20</f>
        <v>61.21500000000011</v>
      </c>
      <c r="C30" s="11">
        <f>'Ind T2'!C20</f>
        <v>66.952999999999946</v>
      </c>
      <c r="D30" s="11">
        <f>'Ind T2'!D20</f>
        <v>60.996000000000016</v>
      </c>
      <c r="E30" s="11">
        <f>'Ind T2'!E20</f>
        <v>64.871999999999844</v>
      </c>
      <c r="F30" s="11">
        <f>'Ind T2'!F20</f>
        <v>70.515000000000214</v>
      </c>
      <c r="H30" s="11">
        <f t="shared" si="9"/>
        <v>5.7379999999998361</v>
      </c>
      <c r="I30" s="31">
        <f t="shared" si="10"/>
        <v>-5.9569999999999297</v>
      </c>
      <c r="J30" s="11">
        <f t="shared" si="11"/>
        <v>3.8759999999998271</v>
      </c>
      <c r="K30" s="11">
        <f t="shared" si="12"/>
        <v>5.6430000000003702</v>
      </c>
      <c r="L30" s="31">
        <f t="shared" si="4"/>
        <v>9.5190000000001973</v>
      </c>
    </row>
    <row r="31" spans="1:12" x14ac:dyDescent="0.2">
      <c r="A31" s="10" t="str">
        <f>'Ind T2'!A21</f>
        <v>Support services</v>
      </c>
      <c r="B31" s="11">
        <f>'Ind T2'!B21</f>
        <v>72.146999999999878</v>
      </c>
      <c r="C31" s="11">
        <f>'Ind T2'!C21</f>
        <v>78.140000000000072</v>
      </c>
      <c r="D31" s="11">
        <f>'Ind T2'!D21</f>
        <v>70.800999999999959</v>
      </c>
      <c r="E31" s="11">
        <f>'Ind T2'!E21</f>
        <v>75.084999999999752</v>
      </c>
      <c r="F31" s="11">
        <f>'Ind T2'!F21</f>
        <v>81.714999999999918</v>
      </c>
      <c r="H31" s="11">
        <f t="shared" si="9"/>
        <v>5.9930000000001939</v>
      </c>
      <c r="I31" s="31">
        <f t="shared" si="10"/>
        <v>-7.3390000000001123</v>
      </c>
      <c r="J31" s="11">
        <f t="shared" si="11"/>
        <v>4.2839999999997929</v>
      </c>
      <c r="K31" s="11">
        <f t="shared" si="12"/>
        <v>6.630000000000166</v>
      </c>
      <c r="L31" s="31">
        <f t="shared" si="4"/>
        <v>10.913999999999959</v>
      </c>
    </row>
    <row r="32" spans="1:12" x14ac:dyDescent="0.2">
      <c r="A32" s="10" t="str">
        <f>'Ind T2'!A25</f>
        <v>Arts and entertainment</v>
      </c>
      <c r="B32" s="11">
        <f>'Ind T2'!B25</f>
        <v>24.943000000000044</v>
      </c>
      <c r="C32" s="11">
        <f>'Ind T2'!C25</f>
        <v>22.905000000000001</v>
      </c>
      <c r="D32" s="11">
        <f>'Ind T2'!D25</f>
        <v>22.715000000000028</v>
      </c>
      <c r="E32" s="11">
        <f>'Ind T2'!E25</f>
        <v>24.280000000000022</v>
      </c>
      <c r="F32" s="11">
        <f>'Ind T2'!F25</f>
        <v>26.492999999999924</v>
      </c>
      <c r="H32" s="11">
        <f t="shared" ref="H32" si="13">C32-B32</f>
        <v>-2.0380000000000429</v>
      </c>
      <c r="I32" s="31">
        <f t="shared" ref="I32:I33" si="14">D32-C32</f>
        <v>-0.18999999999997286</v>
      </c>
      <c r="J32" s="11">
        <f t="shared" ref="J32:J33" si="15">E32-D32</f>
        <v>1.5649999999999942</v>
      </c>
      <c r="K32" s="11">
        <f t="shared" ref="K32:K33" si="16">F32-E32</f>
        <v>2.2129999999999015</v>
      </c>
      <c r="L32" s="31">
        <f t="shared" si="4"/>
        <v>3.7779999999998957</v>
      </c>
    </row>
    <row r="33" spans="1:12" x14ac:dyDescent="0.2">
      <c r="A33" s="10" t="str">
        <f>'Ind T2'!A26</f>
        <v>Other services</v>
      </c>
      <c r="B33" s="11">
        <f>'Ind T2'!B26</f>
        <v>26.731000000000027</v>
      </c>
      <c r="C33" s="11">
        <f>'Ind T2'!C26</f>
        <v>26.781000000000056</v>
      </c>
      <c r="D33" s="11">
        <f>'Ind T2'!D26</f>
        <v>25.63100000000005</v>
      </c>
      <c r="E33" s="11">
        <f>'Ind T2'!E26</f>
        <v>24.234000000000012</v>
      </c>
      <c r="F33" s="11">
        <f>'Ind T2'!F26</f>
        <v>23.917000000000012</v>
      </c>
      <c r="H33" s="11">
        <f>C33-B33</f>
        <v>5.0000000000029132E-2</v>
      </c>
      <c r="I33" s="31">
        <f t="shared" si="14"/>
        <v>-1.1500000000000057</v>
      </c>
      <c r="J33" s="11">
        <f t="shared" si="15"/>
        <v>-1.3970000000000375</v>
      </c>
      <c r="K33" s="11">
        <f t="shared" si="16"/>
        <v>-0.31700000000000017</v>
      </c>
      <c r="L33" s="31">
        <f t="shared" si="4"/>
        <v>-1.7140000000000377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222.28400000000002</v>
      </c>
      <c r="C35" s="31">
        <f>'Ind T1'!C12</f>
        <v>227.673</v>
      </c>
      <c r="D35" s="31">
        <f>'Ind T1'!D12</f>
        <v>224.62100000000015</v>
      </c>
      <c r="E35" s="31">
        <f>'Ind T1'!E12</f>
        <v>228.61900000000014</v>
      </c>
      <c r="F35" s="31">
        <f>'Ind T1'!F12</f>
        <v>231.58200000000002</v>
      </c>
      <c r="H35" s="31">
        <f t="shared" si="0"/>
        <v>5.3889999999999816</v>
      </c>
      <c r="I35" s="31">
        <f t="shared" si="1"/>
        <v>-3.0519999999998504</v>
      </c>
      <c r="J35" s="31">
        <f t="shared" si="2"/>
        <v>3.9979999999999905</v>
      </c>
      <c r="K35" s="31">
        <f t="shared" si="3"/>
        <v>2.9629999999998802</v>
      </c>
      <c r="L35" s="31">
        <f t="shared" si="4"/>
        <v>6.9609999999998706</v>
      </c>
    </row>
    <row r="36" spans="1:12" x14ac:dyDescent="0.2">
      <c r="A36" s="10" t="str">
        <f>'Ind T2'!A22</f>
        <v>Public admin. and defence</v>
      </c>
      <c r="B36" s="32">
        <f>'Ind T2'!B22</f>
        <v>38.54000000000002</v>
      </c>
      <c r="C36" s="32">
        <f>'Ind T2'!C22</f>
        <v>37.005000000000031</v>
      </c>
      <c r="D36" s="32">
        <f>'Ind T2'!D22</f>
        <v>37.817999999999955</v>
      </c>
      <c r="E36" s="32">
        <f>'Ind T2'!E22</f>
        <v>38.991999999999955</v>
      </c>
      <c r="F36" s="32">
        <f>'Ind T2'!F22</f>
        <v>38.524000000000022</v>
      </c>
      <c r="H36" s="11">
        <f t="shared" si="0"/>
        <v>-1.5349999999999895</v>
      </c>
      <c r="I36" s="31">
        <f t="shared" si="1"/>
        <v>0.81299999999992423</v>
      </c>
      <c r="J36" s="11">
        <f t="shared" si="2"/>
        <v>1.1739999999999995</v>
      </c>
      <c r="K36" s="11">
        <f t="shared" si="3"/>
        <v>-0.46799999999993247</v>
      </c>
      <c r="L36" s="31">
        <f t="shared" si="4"/>
        <v>0.70600000000006702</v>
      </c>
    </row>
    <row r="37" spans="1:12" x14ac:dyDescent="0.2">
      <c r="A37" s="10" t="str">
        <f>'Ind T2'!A23</f>
        <v>Education</v>
      </c>
      <c r="B37" s="32">
        <f>'Ind T2'!B23</f>
        <v>80.842999999999961</v>
      </c>
      <c r="C37" s="32">
        <f>'Ind T2'!C23</f>
        <v>82.587999999999838</v>
      </c>
      <c r="D37" s="32">
        <f>'Ind T2'!D23</f>
        <v>79.578999999999937</v>
      </c>
      <c r="E37" s="32">
        <f>'Ind T2'!E23</f>
        <v>79.044000000000011</v>
      </c>
      <c r="F37" s="32">
        <f>'Ind T2'!F23</f>
        <v>81.219999999999956</v>
      </c>
      <c r="H37" s="11">
        <f t="shared" si="0"/>
        <v>1.7449999999998766</v>
      </c>
      <c r="I37" s="31">
        <f t="shared" si="1"/>
        <v>-3.0089999999999009</v>
      </c>
      <c r="J37" s="11">
        <f t="shared" si="2"/>
        <v>-0.53499999999992554</v>
      </c>
      <c r="K37" s="11">
        <f t="shared" si="3"/>
        <v>2.1759999999999451</v>
      </c>
      <c r="L37" s="31">
        <f t="shared" si="4"/>
        <v>1.6410000000000196</v>
      </c>
    </row>
    <row r="38" spans="1:12" x14ac:dyDescent="0.2">
      <c r="A38" s="10" t="str">
        <f>'Ind T2'!A24</f>
        <v>Health and social work</v>
      </c>
      <c r="B38" s="32">
        <f>'Ind T2'!B24</f>
        <v>102.90100000000004</v>
      </c>
      <c r="C38" s="32">
        <f>'Ind T2'!C24</f>
        <v>108.08000000000013</v>
      </c>
      <c r="D38" s="32">
        <f>'Ind T2'!D24</f>
        <v>107.22400000000025</v>
      </c>
      <c r="E38" s="32">
        <f>'Ind T2'!E24</f>
        <v>110.58300000000017</v>
      </c>
      <c r="F38" s="32">
        <f>'Ind T2'!F24</f>
        <v>111.83800000000005</v>
      </c>
      <c r="H38" s="11">
        <f t="shared" si="0"/>
        <v>5.1790000000000873</v>
      </c>
      <c r="I38" s="31">
        <f t="shared" si="1"/>
        <v>-0.85599999999988086</v>
      </c>
      <c r="J38" s="11">
        <f t="shared" si="2"/>
        <v>3.3589999999999236</v>
      </c>
      <c r="K38" s="11">
        <f t="shared" si="3"/>
        <v>1.2549999999998818</v>
      </c>
      <c r="L38" s="31">
        <f t="shared" si="4"/>
        <v>4.6139999999998054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831.1110000000001</v>
      </c>
      <c r="C40" s="33">
        <f>'Ind T1'!C14</f>
        <v>874.93100000000015</v>
      </c>
      <c r="D40" s="33">
        <f>'Ind T1'!D14</f>
        <v>852.95999999999981</v>
      </c>
      <c r="E40" s="33">
        <f>'Ind T1'!E14</f>
        <v>876.16500000000008</v>
      </c>
      <c r="F40" s="33">
        <f>'Ind T1'!F14</f>
        <v>908.87099999999953</v>
      </c>
      <c r="G40" s="24"/>
      <c r="H40" s="34">
        <f t="shared" si="0"/>
        <v>43.82000000000005</v>
      </c>
      <c r="I40" s="34">
        <f>D40-C40</f>
        <v>-21.971000000000345</v>
      </c>
      <c r="J40" s="34">
        <f>E40-D40</f>
        <v>23.205000000000268</v>
      </c>
      <c r="K40" s="34">
        <f>F40-E40</f>
        <v>32.705999999999449</v>
      </c>
      <c r="L40" s="205">
        <f t="shared" si="4"/>
        <v>55.910999999999717</v>
      </c>
    </row>
    <row r="44" spans="1:12" ht="15.75" x14ac:dyDescent="0.25">
      <c r="A44" s="19" t="str">
        <f>CONCATENATE(A1," (Continued)")</f>
        <v>Industry Table 4  Employment by Industry Group in Sector (SIC 2007), 2015-2035, Kent and Medway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4.3449369133941262</v>
      </c>
      <c r="C50" s="44">
        <f t="shared" ref="B50:E54" si="17">IF(AND(D$5-C$5 &lt;&gt; 0,C7&lt;&gt;0,D7&lt;&gt;0),(EXP(LN(D7/C7)/(D$5-C$5))-1)*100,0)</f>
        <v>-13.831366726576611</v>
      </c>
      <c r="D50" s="44">
        <f t="shared" si="17"/>
        <v>0.69138016384222567</v>
      </c>
      <c r="E50" s="44">
        <f t="shared" si="17"/>
        <v>0.49271980799507897</v>
      </c>
      <c r="F50" s="44">
        <f>IF(AND(F$5-D$5 &lt;&gt; 0,D7&lt;&gt;0,F7&lt;&gt;0),(EXP(LN(F7/D7)/(F$5-D$5))-1)*100,0)</f>
        <v>0.55889633843362319</v>
      </c>
      <c r="H50" s="44">
        <f>(B7/B$40)*100</f>
        <v>2.5977276200170634</v>
      </c>
      <c r="I50" s="44">
        <f>(C7/C$40)*100</f>
        <v>2.9252592490150686</v>
      </c>
      <c r="J50" s="44">
        <f>(D7/D$40)*100</f>
        <v>2.5855843181391882</v>
      </c>
      <c r="K50" s="44">
        <f>(E7/E$40)*100</f>
        <v>2.6053311876187699</v>
      </c>
      <c r="L50" s="44">
        <f>(F7/F$40)*100</f>
        <v>2.6381081583635053</v>
      </c>
    </row>
    <row r="51" spans="1:12" x14ac:dyDescent="0.2">
      <c r="A51" t="str">
        <f>A8</f>
        <v>Agriculture</v>
      </c>
      <c r="B51" s="40">
        <f t="shared" si="17"/>
        <v>2.1671117273375229</v>
      </c>
      <c r="C51" s="44">
        <f t="shared" si="17"/>
        <v>-23.047605848520636</v>
      </c>
      <c r="D51" s="40">
        <f t="shared" si="17"/>
        <v>0.71023561698313475</v>
      </c>
      <c r="E51" s="40">
        <f t="shared" si="17"/>
        <v>0.28827834378162276</v>
      </c>
      <c r="F51" s="44">
        <f t="shared" ref="F51:F83" si="18">IF(AND(F$5-D$5 &lt;&gt; 0,D8&lt;&gt;0,F8&lt;&gt;0),(EXP(LN(F8/D8)/(F$5-D$5))-1)*100,0)</f>
        <v>0.42873396560720867</v>
      </c>
      <c r="H51" s="40">
        <f t="shared" ref="H51:L54" si="19">(B8/B$7)*100</f>
        <v>61.347846225104178</v>
      </c>
      <c r="I51" s="40">
        <f t="shared" si="19"/>
        <v>56.38430882238027</v>
      </c>
      <c r="J51" s="40">
        <f t="shared" si="19"/>
        <v>50.353677337444459</v>
      </c>
      <c r="K51" s="40">
        <f t="shared" si="19"/>
        <v>50.400841109212848</v>
      </c>
      <c r="L51" s="40">
        <f t="shared" si="19"/>
        <v>49.384827125995713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3.1090233158181935</v>
      </c>
      <c r="C52" s="44">
        <f t="shared" si="17"/>
        <v>-25.38940809968847</v>
      </c>
      <c r="D52" s="40">
        <f t="shared" si="17"/>
        <v>-1.8635835643720067</v>
      </c>
      <c r="E52" s="40">
        <f t="shared" si="17"/>
        <v>-0.93268290440016166</v>
      </c>
      <c r="F52" s="44">
        <f t="shared" si="18"/>
        <v>-1.2439601574706027</v>
      </c>
      <c r="H52" s="40">
        <f t="shared" si="19"/>
        <v>2.6308476146364059</v>
      </c>
      <c r="I52" s="40">
        <f t="shared" si="19"/>
        <v>2.5084004063452294</v>
      </c>
      <c r="J52" s="40">
        <f t="shared" si="19"/>
        <v>2.1719415978960686</v>
      </c>
      <c r="K52" s="40">
        <f t="shared" si="19"/>
        <v>1.9100188373417395</v>
      </c>
      <c r="L52" s="40">
        <f t="shared" si="19"/>
        <v>1.6557534303707748</v>
      </c>
    </row>
    <row r="53" spans="1:12" x14ac:dyDescent="0.2">
      <c r="A53" t="str">
        <f>A10</f>
        <v>Electricity and gas</v>
      </c>
      <c r="B53" s="40">
        <f t="shared" si="17"/>
        <v>9.615760001461048</v>
      </c>
      <c r="C53" s="44">
        <f t="shared" si="17"/>
        <v>15.924551638837903</v>
      </c>
      <c r="D53" s="40">
        <f t="shared" si="17"/>
        <v>-0.40334737969420775</v>
      </c>
      <c r="E53" s="40">
        <f t="shared" si="17"/>
        <v>5.1594796313536584E-2</v>
      </c>
      <c r="F53" s="44">
        <f t="shared" si="18"/>
        <v>-0.10028302881720519</v>
      </c>
      <c r="H53" s="40">
        <f t="shared" si="19"/>
        <v>10.37517369152385</v>
      </c>
      <c r="I53" s="40">
        <f t="shared" si="19"/>
        <v>12.635774009533455</v>
      </c>
      <c r="J53" s="40">
        <f t="shared" si="19"/>
        <v>16.999183821529027</v>
      </c>
      <c r="K53" s="40">
        <f t="shared" si="19"/>
        <v>16.09497524860906</v>
      </c>
      <c r="L53" s="40">
        <f t="shared" si="19"/>
        <v>15.402260499645507</v>
      </c>
    </row>
    <row r="54" spans="1:12" x14ac:dyDescent="0.2">
      <c r="A54" t="str">
        <f>A11</f>
        <v>Water and sewerage</v>
      </c>
      <c r="B54" s="40">
        <f t="shared" si="17"/>
        <v>7.1071741994945148</v>
      </c>
      <c r="C54" s="44">
        <f t="shared" si="17"/>
        <v>-7.7672567586115075</v>
      </c>
      <c r="D54" s="40">
        <f t="shared" si="17"/>
        <v>1.4201770887917631</v>
      </c>
      <c r="E54" s="40">
        <f t="shared" si="17"/>
        <v>1.1002969089261461</v>
      </c>
      <c r="F54" s="44">
        <f t="shared" si="18"/>
        <v>1.2068113775559386</v>
      </c>
      <c r="H54" s="40">
        <f t="shared" si="19"/>
        <v>25.646132468735573</v>
      </c>
      <c r="I54" s="40">
        <f t="shared" si="19"/>
        <v>28.471516761741043</v>
      </c>
      <c r="J54" s="40">
        <f t="shared" si="19"/>
        <v>30.475197243130442</v>
      </c>
      <c r="K54" s="40">
        <f t="shared" si="19"/>
        <v>31.594164804836371</v>
      </c>
      <c r="L54" s="40">
        <f t="shared" si="19"/>
        <v>33.557158943988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1.4522314547587678</v>
      </c>
      <c r="C56" s="44">
        <f t="shared" si="20"/>
        <v>-1.2702906757268151</v>
      </c>
      <c r="D56" s="44">
        <f t="shared" si="20"/>
        <v>-0.53800016146156038</v>
      </c>
      <c r="E56" s="44">
        <f t="shared" si="20"/>
        <v>-0.93026349398813712</v>
      </c>
      <c r="F56" s="44">
        <f t="shared" si="18"/>
        <v>-0.79968124382995276</v>
      </c>
      <c r="H56" s="44">
        <f>(B13/B$40)*100</f>
        <v>6.0173671146212708</v>
      </c>
      <c r="I56" s="44">
        <f>(C13/C$40)*100</f>
        <v>6.0553346492466309</v>
      </c>
      <c r="J56" s="44">
        <f>(D13/D$40)*100</f>
        <v>6.1324094916525969</v>
      </c>
      <c r="K56" s="44">
        <f>(E13/E$40)*100</f>
        <v>5.8111200515884462</v>
      </c>
      <c r="L56" s="44">
        <f>(F13/F$40)*100</f>
        <v>5.1021542111036791</v>
      </c>
    </row>
    <row r="57" spans="1:12" x14ac:dyDescent="0.2">
      <c r="A57" t="str">
        <f>A14</f>
        <v>Food drink and tobacco</v>
      </c>
      <c r="B57" s="40">
        <f t="shared" si="20"/>
        <v>7.4493124708808311</v>
      </c>
      <c r="C57" s="44">
        <f t="shared" si="20"/>
        <v>-0.44323706033729815</v>
      </c>
      <c r="D57" s="40">
        <f t="shared" si="20"/>
        <v>2.067008757034583</v>
      </c>
      <c r="E57" s="40">
        <f t="shared" si="20"/>
        <v>1.1250180747620186</v>
      </c>
      <c r="F57" s="44">
        <f t="shared" si="18"/>
        <v>1.438045011386313</v>
      </c>
      <c r="H57" s="40">
        <f t="shared" ref="H57:L59" si="21">(B14/B$13)*100</f>
        <v>10.491691827797865</v>
      </c>
      <c r="I57" s="40">
        <f t="shared" si="21"/>
        <v>13.201208003019987</v>
      </c>
      <c r="J57" s="40">
        <f t="shared" si="21"/>
        <v>13.311793832565444</v>
      </c>
      <c r="K57" s="40">
        <f t="shared" si="21"/>
        <v>15.148777374054792</v>
      </c>
      <c r="L57" s="40">
        <f t="shared" si="21"/>
        <v>18.601742430777175</v>
      </c>
    </row>
    <row r="58" spans="1:12" x14ac:dyDescent="0.2">
      <c r="A58" t="str">
        <f>A15</f>
        <v>Engineering</v>
      </c>
      <c r="B58" s="40">
        <f t="shared" si="20"/>
        <v>1.2542594275381846</v>
      </c>
      <c r="C58" s="44">
        <f t="shared" si="20"/>
        <v>-2.9838488913224159</v>
      </c>
      <c r="D58" s="40">
        <f t="shared" si="20"/>
        <v>-1.1787027398761252</v>
      </c>
      <c r="E58" s="40">
        <f t="shared" si="20"/>
        <v>-2.428569875705322</v>
      </c>
      <c r="F58" s="44">
        <f t="shared" si="18"/>
        <v>-2.0137138892627249</v>
      </c>
      <c r="H58" s="40">
        <f t="shared" si="21"/>
        <v>20.847413569014794</v>
      </c>
      <c r="I58" s="40">
        <f t="shared" si="21"/>
        <v>20.685164212910568</v>
      </c>
      <c r="J58" s="40">
        <f t="shared" si="21"/>
        <v>20.326151375532923</v>
      </c>
      <c r="K58" s="40">
        <f t="shared" si="21"/>
        <v>19.679858587842521</v>
      </c>
      <c r="L58" s="40">
        <f t="shared" si="21"/>
        <v>16.898128180798743</v>
      </c>
    </row>
    <row r="59" spans="1:12" x14ac:dyDescent="0.2">
      <c r="A59" t="str">
        <f>A16</f>
        <v>Rest of manufacturing</v>
      </c>
      <c r="B59" s="40">
        <f t="shared" si="20"/>
        <v>0.49789992277724515</v>
      </c>
      <c r="C59" s="44">
        <f t="shared" si="20"/>
        <v>-0.89930624946483739</v>
      </c>
      <c r="D59" s="40">
        <f t="shared" si="20"/>
        <v>-0.89750591919617317</v>
      </c>
      <c r="E59" s="40">
        <f t="shared" si="20"/>
        <v>-1.0327767305119639</v>
      </c>
      <c r="F59" s="44">
        <f t="shared" si="18"/>
        <v>-0.98770698798122947</v>
      </c>
      <c r="H59" s="40">
        <f t="shared" si="21"/>
        <v>68.660894603187344</v>
      </c>
      <c r="I59" s="40">
        <f t="shared" si="21"/>
        <v>66.113627784069436</v>
      </c>
      <c r="J59" s="40">
        <f t="shared" si="21"/>
        <v>66.362054791901642</v>
      </c>
      <c r="K59" s="40">
        <f t="shared" si="21"/>
        <v>65.171364038102681</v>
      </c>
      <c r="L59" s="40">
        <f t="shared" si="21"/>
        <v>64.500129388424071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3.9174420345694294</v>
      </c>
      <c r="C61" s="44">
        <f>IF(AND(D$5-C$5 &lt;&gt; 0,C18&lt;&gt;0,D18&lt;&gt;0),(EXP(LN(D18/C18)/(D$5-C$5))-1)*100,0)</f>
        <v>2.8401748645895175</v>
      </c>
      <c r="D61" s="44">
        <f>IF(AND(E$5-D$5 &lt;&gt; 0,D18&lt;&gt;0,E18&lt;&gt;0),(EXP(LN(E18/D18)/(E$5-D$5))-1)*100,0)</f>
        <v>1.2452023029684289</v>
      </c>
      <c r="E61" s="44">
        <f>IF(AND(F$5-E$5 &lt;&gt; 0,E18&lt;&gt;0,F18&lt;&gt;0),(EXP(LN(F18/E18)/(F$5-E$5))-1)*100,0)</f>
        <v>0.73774551369212293</v>
      </c>
      <c r="F61" s="44">
        <f t="shared" si="18"/>
        <v>0.90661453953118087</v>
      </c>
      <c r="H61" s="44">
        <f>(B18/B$40)*100</f>
        <v>7.5053753349432411</v>
      </c>
      <c r="I61" s="44">
        <f>(C18/C$40)*100</f>
        <v>8.3140270489901695</v>
      </c>
      <c r="J61" s="44">
        <f>(D18/D$40)*100</f>
        <v>8.7703995498030309</v>
      </c>
      <c r="K61" s="44">
        <f>(E18/E$40)*100</f>
        <v>9.0831064924985903</v>
      </c>
      <c r="L61" s="44">
        <f>(F18/F$40)*100</f>
        <v>9.4241096921345129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1.8182413878685688</v>
      </c>
      <c r="C63" s="44">
        <f t="shared" si="22"/>
        <v>-2.3873039397307672</v>
      </c>
      <c r="D63" s="44">
        <f t="shared" si="22"/>
        <v>0.47838161768385401</v>
      </c>
      <c r="E63" s="44">
        <f t="shared" si="22"/>
        <v>0.43192623837351451</v>
      </c>
      <c r="F63" s="44">
        <f t="shared" si="18"/>
        <v>0.44740897784483202</v>
      </c>
      <c r="H63" s="44">
        <f>(B20/B$40)*100</f>
        <v>27.194682780037795</v>
      </c>
      <c r="I63" s="44">
        <f>(C20/C$40)*100</f>
        <v>27.763332194195844</v>
      </c>
      <c r="J63" s="44">
        <f>(D20/D$40)*100</f>
        <v>27.798607203151349</v>
      </c>
      <c r="K63" s="44">
        <f>(E20/E$40)*100</f>
        <v>27.715898261172278</v>
      </c>
      <c r="L63" s="44">
        <f>(F20/F$40)*100</f>
        <v>27.895267865296592</v>
      </c>
    </row>
    <row r="64" spans="1:12" x14ac:dyDescent="0.2">
      <c r="A64" t="str">
        <f>A21</f>
        <v>Wholesale and retail trade</v>
      </c>
      <c r="B64" s="40">
        <f t="shared" si="22"/>
        <v>0.59161716439284362</v>
      </c>
      <c r="C64" s="44">
        <f t="shared" si="22"/>
        <v>2.7170336245064375</v>
      </c>
      <c r="D64" s="40">
        <f t="shared" si="22"/>
        <v>0.11651436685906624</v>
      </c>
      <c r="E64" s="40">
        <f t="shared" si="22"/>
        <v>0.11944539652588571</v>
      </c>
      <c r="F64" s="44">
        <f t="shared" si="18"/>
        <v>0.11846837710269842</v>
      </c>
      <c r="H64" s="40">
        <f t="shared" ref="H64:L66" si="23">(B21/B$20)*100</f>
        <v>57.780353777132788</v>
      </c>
      <c r="I64" s="40">
        <f t="shared" si="23"/>
        <v>55.045901774319695</v>
      </c>
      <c r="J64" s="40">
        <f t="shared" si="23"/>
        <v>57.924347668391604</v>
      </c>
      <c r="K64" s="40">
        <f t="shared" si="23"/>
        <v>56.888777245642189</v>
      </c>
      <c r="L64" s="40">
        <f t="shared" si="23"/>
        <v>55.143334963633791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2.5712361948955875</v>
      </c>
      <c r="C65" s="44">
        <f t="shared" si="22"/>
        <v>-10.266417435244069</v>
      </c>
      <c r="D65" s="40">
        <f t="shared" si="22"/>
        <v>0.86882735326281324</v>
      </c>
      <c r="E65" s="40">
        <f t="shared" si="22"/>
        <v>0.10538274486480148</v>
      </c>
      <c r="F65" s="44">
        <f t="shared" si="18"/>
        <v>0.35922008132618366</v>
      </c>
      <c r="H65" s="40">
        <f t="shared" si="23"/>
        <v>19.459512074259585</v>
      </c>
      <c r="I65" s="40">
        <f t="shared" si="23"/>
        <v>20.041579185706603</v>
      </c>
      <c r="J65" s="40">
        <f t="shared" si="23"/>
        <v>18.423860554761294</v>
      </c>
      <c r="K65" s="40">
        <f t="shared" si="23"/>
        <v>18.784616841749763</v>
      </c>
      <c r="L65" s="40">
        <f t="shared" si="23"/>
        <v>18.182714608017925</v>
      </c>
    </row>
    <row r="66" spans="1:12" x14ac:dyDescent="0.2">
      <c r="A66" t="str">
        <f>A23</f>
        <v>Accommodation and food</v>
      </c>
      <c r="B66" s="40">
        <f t="shared" si="22"/>
        <v>4.1444901392789113</v>
      </c>
      <c r="C66" s="44">
        <f t="shared" si="22"/>
        <v>-7.3271089812446348</v>
      </c>
      <c r="D66" s="40">
        <f t="shared" si="22"/>
        <v>1.0453019259088592</v>
      </c>
      <c r="E66" s="40">
        <f t="shared" si="22"/>
        <v>1.3613472460102249</v>
      </c>
      <c r="F66" s="44">
        <f t="shared" si="18"/>
        <v>1.2558891235489256</v>
      </c>
      <c r="H66" s="40">
        <f t="shared" si="23"/>
        <v>22.760134148607627</v>
      </c>
      <c r="I66" s="40">
        <f t="shared" si="23"/>
        <v>24.912519039973706</v>
      </c>
      <c r="J66" s="40">
        <f t="shared" si="23"/>
        <v>23.651791776847102</v>
      </c>
      <c r="K66" s="40">
        <f t="shared" si="23"/>
        <v>24.326605912608045</v>
      </c>
      <c r="L66" s="40">
        <f t="shared" si="23"/>
        <v>26.673950428348274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0.41952833074674345</v>
      </c>
      <c r="C68" s="44">
        <f t="shared" si="24"/>
        <v>-4.3366056467166398</v>
      </c>
      <c r="D68" s="44">
        <f t="shared" si="24"/>
        <v>0.75886796692423708</v>
      </c>
      <c r="E68" s="44">
        <f t="shared" si="24"/>
        <v>0.63290173992036625</v>
      </c>
      <c r="F68" s="44">
        <f t="shared" si="18"/>
        <v>0.67487297476562791</v>
      </c>
      <c r="H68" s="44">
        <f>(B25/B$40)*100</f>
        <v>29.939442505273067</v>
      </c>
      <c r="I68" s="44">
        <f>(C25/C$40)*100</f>
        <v>28.920223423332825</v>
      </c>
      <c r="J68" s="44">
        <f>(D25/D$40)*100</f>
        <v>28.378704745826315</v>
      </c>
      <c r="K68" s="44">
        <f>(E25/E$40)*100</f>
        <v>28.691399451016608</v>
      </c>
      <c r="L68" s="44">
        <f>(F25/F$40)*100</f>
        <v>29.460176416675214</v>
      </c>
    </row>
    <row r="69" spans="1:12" x14ac:dyDescent="0.2">
      <c r="A69" t="str">
        <f>A26</f>
        <v>Media</v>
      </c>
      <c r="B69" s="40">
        <f t="shared" si="24"/>
        <v>-8.5527326346578452</v>
      </c>
      <c r="C69" s="44">
        <f t="shared" si="24"/>
        <v>12.00234192037486</v>
      </c>
      <c r="D69" s="40">
        <f t="shared" si="24"/>
        <v>-0.8003011912247282</v>
      </c>
      <c r="E69" s="40">
        <f t="shared" si="24"/>
        <v>-0.25689473786103534</v>
      </c>
      <c r="F69" s="44">
        <f t="shared" si="18"/>
        <v>-0.43836016724762006</v>
      </c>
      <c r="H69" s="40">
        <f t="shared" ref="H69:L71" si="25">(B26/B$25)*100</f>
        <v>2.9445806373829502</v>
      </c>
      <c r="I69" s="40">
        <f t="shared" si="25"/>
        <v>2.0250403111068915</v>
      </c>
      <c r="J69" s="40">
        <f t="shared" si="25"/>
        <v>2.3709095716333612</v>
      </c>
      <c r="K69" s="40">
        <f t="shared" si="25"/>
        <v>2.1930592241351921</v>
      </c>
      <c r="L69" s="40">
        <f t="shared" si="25"/>
        <v>2.0066852159623552</v>
      </c>
    </row>
    <row r="70" spans="1:12" x14ac:dyDescent="0.2">
      <c r="A70" t="str">
        <f>A27</f>
        <v>Information technology</v>
      </c>
      <c r="B70" s="40">
        <f t="shared" si="24"/>
        <v>-1.762394950835755</v>
      </c>
      <c r="C70" s="44">
        <f t="shared" si="24"/>
        <v>2.0335114385019004</v>
      </c>
      <c r="D70" s="40">
        <f t="shared" si="24"/>
        <v>1.8065367734913407</v>
      </c>
      <c r="E70" s="40">
        <f t="shared" si="24"/>
        <v>0.99339839629117854</v>
      </c>
      <c r="F70" s="44">
        <f t="shared" si="18"/>
        <v>1.2637203247654272</v>
      </c>
      <c r="H70" s="40">
        <f t="shared" si="25"/>
        <v>8.3181288429851783</v>
      </c>
      <c r="I70" s="40">
        <f t="shared" si="25"/>
        <v>7.6184039963324732</v>
      </c>
      <c r="J70" s="40">
        <f t="shared" si="25"/>
        <v>8.1257048901300912</v>
      </c>
      <c r="K70" s="40">
        <f t="shared" si="25"/>
        <v>8.5570282913789413</v>
      </c>
      <c r="L70" s="40">
        <f t="shared" si="25"/>
        <v>8.8685552090530493</v>
      </c>
    </row>
    <row r="71" spans="1:12" x14ac:dyDescent="0.2">
      <c r="A71" t="str">
        <f>A28</f>
        <v>Finance and insurance</v>
      </c>
      <c r="B71" s="40">
        <f t="shared" si="24"/>
        <v>-0.867456463518268</v>
      </c>
      <c r="C71" s="44">
        <f t="shared" si="24"/>
        <v>0.72433093457491271</v>
      </c>
      <c r="D71" s="40">
        <f t="shared" si="24"/>
        <v>-0.56960889448237628</v>
      </c>
      <c r="E71" s="40">
        <f t="shared" si="24"/>
        <v>-0.8174293486280404</v>
      </c>
      <c r="F71" s="44">
        <f t="shared" si="18"/>
        <v>-0.73489123649899124</v>
      </c>
      <c r="H71" s="40">
        <f t="shared" si="25"/>
        <v>8.8474058594220928</v>
      </c>
      <c r="I71" s="40">
        <f t="shared" si="25"/>
        <v>8.4024945461443892</v>
      </c>
      <c r="J71" s="40">
        <f t="shared" si="25"/>
        <v>8.8470166364398963</v>
      </c>
      <c r="K71" s="40">
        <f t="shared" si="25"/>
        <v>8.2789676351717016</v>
      </c>
      <c r="L71" s="40">
        <f t="shared" si="25"/>
        <v>7.1602771190080405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-2.1844725795800435</v>
      </c>
      <c r="C72" s="44">
        <f t="shared" si="27"/>
        <v>19.871336669049143</v>
      </c>
      <c r="D72" s="40">
        <f t="shared" si="27"/>
        <v>-2.1210877785338145E-2</v>
      </c>
      <c r="E72" s="40">
        <f t="shared" si="27"/>
        <v>1.1023924002730334</v>
      </c>
      <c r="F72" s="44">
        <f t="shared" si="18"/>
        <v>0.72646187875489154</v>
      </c>
      <c r="H72" s="40">
        <f t="shared" ref="H72:L72" si="28">(B29/B$25)*100</f>
        <v>5.5274685528272345</v>
      </c>
      <c r="I72" s="40">
        <f t="shared" si="28"/>
        <v>4.9760504600208701</v>
      </c>
      <c r="J72" s="40">
        <f t="shared" si="28"/>
        <v>6.2352566936160159</v>
      </c>
      <c r="K72" s="40">
        <f t="shared" si="28"/>
        <v>5.997597301339801</v>
      </c>
      <c r="L72" s="40">
        <f t="shared" si="28"/>
        <v>6.2833560531082497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2.2652411769113812</v>
      </c>
      <c r="C73" s="44">
        <f t="shared" si="29"/>
        <v>-8.8972861559600496</v>
      </c>
      <c r="D73" s="40">
        <f t="shared" si="29"/>
        <v>1.2397785062632893</v>
      </c>
      <c r="E73" s="40">
        <f t="shared" si="29"/>
        <v>0.83758180699555762</v>
      </c>
      <c r="F73" s="44">
        <f t="shared" si="18"/>
        <v>0.97146952450180013</v>
      </c>
      <c r="H73" s="40">
        <f t="shared" ref="H73:L73" si="30">(B30/B$25)*100</f>
        <v>24.60113330386211</v>
      </c>
      <c r="I73" s="40">
        <f t="shared" si="30"/>
        <v>26.460289607638522</v>
      </c>
      <c r="J73" s="40">
        <f t="shared" si="30"/>
        <v>25.198815164897809</v>
      </c>
      <c r="K73" s="40">
        <f t="shared" si="30"/>
        <v>25.80593832543039</v>
      </c>
      <c r="L73" s="40">
        <f t="shared" si="30"/>
        <v>26.335642658400477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2.0149409354392134</v>
      </c>
      <c r="C74" s="44">
        <f t="shared" si="31"/>
        <v>-9.3921167135911254</v>
      </c>
      <c r="D74" s="40">
        <f t="shared" si="31"/>
        <v>1.1818832982706917</v>
      </c>
      <c r="E74" s="40">
        <f t="shared" si="31"/>
        <v>0.84975790272021623</v>
      </c>
      <c r="F74" s="44">
        <f t="shared" si="18"/>
        <v>0.96034505884494692</v>
      </c>
      <c r="H74" s="40">
        <f>(B31/B$25)*100</f>
        <v>28.994494233010432</v>
      </c>
      <c r="I74" s="40">
        <f t="shared" ref="I74:L74" si="32">(C31/C$25)*100</f>
        <v>30.881469537449814</v>
      </c>
      <c r="J74" s="40">
        <f t="shared" si="32"/>
        <v>29.249480498556107</v>
      </c>
      <c r="K74" s="40">
        <f t="shared" si="32"/>
        <v>29.868647169270858</v>
      </c>
      <c r="L74" s="40">
        <f t="shared" si="32"/>
        <v>30.518571081772478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-2.1084055427749826</v>
      </c>
      <c r="C75" s="44">
        <f t="shared" si="33"/>
        <v>-0.82951320672330908</v>
      </c>
      <c r="D75" s="40">
        <f t="shared" si="33"/>
        <v>1.3414673465651061</v>
      </c>
      <c r="E75" s="40">
        <f t="shared" si="33"/>
        <v>0.87609122064224998</v>
      </c>
      <c r="F75" s="44">
        <f t="shared" si="18"/>
        <v>1.0309786565547485</v>
      </c>
      <c r="H75" s="40">
        <f t="shared" ref="H75:L75" si="34">(B32/B$25)*100</f>
        <v>10.02411284812926</v>
      </c>
      <c r="I75" s="40">
        <f t="shared" si="34"/>
        <v>9.0522147396376678</v>
      </c>
      <c r="J75" s="40">
        <f t="shared" si="34"/>
        <v>9.3840757831768364</v>
      </c>
      <c r="K75" s="40">
        <f t="shared" si="34"/>
        <v>9.6585303758393746</v>
      </c>
      <c r="L75" s="40">
        <f t="shared" si="34"/>
        <v>9.894493100035449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4.6729421438129748E-2</v>
      </c>
      <c r="C76" s="44">
        <f t="shared" si="35"/>
        <v>-4.2940890930137199</v>
      </c>
      <c r="D76" s="40">
        <f t="shared" si="35"/>
        <v>-1.1146601220239694</v>
      </c>
      <c r="E76" s="40">
        <f t="shared" si="35"/>
        <v>-0.13158437826429337</v>
      </c>
      <c r="F76" s="44">
        <f t="shared" si="18"/>
        <v>-0.4603574466360838</v>
      </c>
      <c r="H76" s="40">
        <f t="shared" ref="H76:L76" si="36">(B33/B$25)*100</f>
        <v>10.742675722380749</v>
      </c>
      <c r="I76" s="40">
        <f t="shared" si="36"/>
        <v>10.584036801669368</v>
      </c>
      <c r="J76" s="40">
        <f t="shared" si="36"/>
        <v>10.588740761549886</v>
      </c>
      <c r="K76" s="40">
        <f t="shared" si="36"/>
        <v>9.6402316774337447</v>
      </c>
      <c r="L76" s="40">
        <f t="shared" si="36"/>
        <v>8.9324195626598968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0.60066040803419263</v>
      </c>
      <c r="C78" s="44">
        <f t="shared" ref="C78:C83" si="38">IF(AND(D$5-C$5 &lt;&gt; 0,C35&lt;&gt;0,D35&lt;&gt;0),(EXP(LN(D35/C35)/(D$5-C$5))-1)*100,0)</f>
        <v>-1.3405190778001175</v>
      </c>
      <c r="D78" s="44">
        <f t="shared" si="37"/>
        <v>0.35346973665670856</v>
      </c>
      <c r="E78" s="44">
        <f t="shared" si="37"/>
        <v>0.12885454576072597</v>
      </c>
      <c r="F78" s="44">
        <f t="shared" si="18"/>
        <v>0.20367036010768835</v>
      </c>
      <c r="H78" s="44">
        <f>(B35/B$40)*100</f>
        <v>26.745404645107573</v>
      </c>
      <c r="I78" s="44">
        <f>(C35/C$40)*100</f>
        <v>26.02182343521946</v>
      </c>
      <c r="J78" s="44">
        <f>(D35/D$40)*100</f>
        <v>26.334294691427523</v>
      </c>
      <c r="K78" s="44">
        <f>(E35/E$40)*100</f>
        <v>26.093144556105312</v>
      </c>
      <c r="L78" s="44">
        <f>(F35/F$40)*100</f>
        <v>25.480183656426505</v>
      </c>
    </row>
    <row r="79" spans="1:12" x14ac:dyDescent="0.2">
      <c r="A79" t="str">
        <f>A36</f>
        <v>Public admin. and defence</v>
      </c>
      <c r="B79" s="40">
        <f t="shared" si="37"/>
        <v>-1.0109458476853184</v>
      </c>
      <c r="C79" s="44">
        <f t="shared" si="38"/>
        <v>2.1970004053504244</v>
      </c>
      <c r="D79" s="40">
        <f t="shared" si="37"/>
        <v>0.61329936878407043</v>
      </c>
      <c r="E79" s="40">
        <f t="shared" si="37"/>
        <v>-0.12067785748116622</v>
      </c>
      <c r="F79" s="44">
        <f t="shared" si="18"/>
        <v>0.12338434886400851</v>
      </c>
      <c r="H79" s="40">
        <f>(B36/B$35)*100</f>
        <v>17.338179985963908</v>
      </c>
      <c r="I79" s="40">
        <f t="shared" ref="I79:L81" si="39">(C36/C$35)*100</f>
        <v>16.253574205109974</v>
      </c>
      <c r="J79" s="40">
        <f t="shared" si="39"/>
        <v>16.836359912919953</v>
      </c>
      <c r="K79" s="40">
        <f t="shared" si="39"/>
        <v>17.055450334399122</v>
      </c>
      <c r="L79" s="40">
        <f t="shared" si="39"/>
        <v>16.63514435491533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0.53531243753583979</v>
      </c>
      <c r="C80" s="44">
        <f t="shared" si="38"/>
        <v>-3.6433864483943257</v>
      </c>
      <c r="D80" s="40">
        <f t="shared" si="40"/>
        <v>-0.13482062526477545</v>
      </c>
      <c r="E80" s="40">
        <f t="shared" si="40"/>
        <v>0.27193770974252018</v>
      </c>
      <c r="F80" s="44">
        <f t="shared" si="18"/>
        <v>0.13616784640293478</v>
      </c>
      <c r="H80" s="40">
        <f>(B37/B$35)*100</f>
        <v>36.369239351460273</v>
      </c>
      <c r="I80" s="40">
        <f t="shared" si="39"/>
        <v>36.274832764535034</v>
      </c>
      <c r="J80" s="40">
        <f t="shared" si="39"/>
        <v>35.428121146286358</v>
      </c>
      <c r="K80" s="40">
        <f t="shared" si="39"/>
        <v>34.57455417091316</v>
      </c>
      <c r="L80" s="40">
        <f t="shared" si="39"/>
        <v>35.071810417044482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1.2351743568015383</v>
      </c>
      <c r="C81" s="44">
        <f t="shared" si="38"/>
        <v>-0.79200592153948479</v>
      </c>
      <c r="D81" s="40">
        <f t="shared" si="40"/>
        <v>0.61883222454066633</v>
      </c>
      <c r="E81" s="40">
        <f t="shared" si="40"/>
        <v>0.11291395400279125</v>
      </c>
      <c r="F81" s="44">
        <f t="shared" si="18"/>
        <v>0.28127010057141799</v>
      </c>
      <c r="H81" s="40">
        <f>(B38/B$35)*100</f>
        <v>46.292580662575816</v>
      </c>
      <c r="I81" s="40">
        <f t="shared" si="39"/>
        <v>47.471593030354988</v>
      </c>
      <c r="J81" s="40">
        <f t="shared" si="39"/>
        <v>47.735518940793682</v>
      </c>
      <c r="K81" s="40">
        <f t="shared" si="39"/>
        <v>48.369995494687714</v>
      </c>
      <c r="L81" s="40">
        <f t="shared" si="39"/>
        <v>48.293045228040192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1.2928273300214732</v>
      </c>
      <c r="C83" s="206">
        <f t="shared" si="38"/>
        <v>-2.511169452219697</v>
      </c>
      <c r="D83" s="43">
        <f>IF(AND(E$5-D$5 &lt;&gt; 0,D40&lt;&gt;0,E40&lt;&gt;0),(EXP(LN(E40/D40)/(E$5-D$5))-1)*100,0)</f>
        <v>0.53827906969547978</v>
      </c>
      <c r="E83" s="43">
        <f>IF(AND(F$5-E$5 &lt;&gt; 0,E40&lt;&gt;0,F40&lt;&gt;0),(EXP(LN(F40/E40)/(F$5-E$5))-1)*100,0)</f>
        <v>0.36715979175778735</v>
      </c>
      <c r="F83" s="206">
        <f t="shared" si="18"/>
        <v>0.42416716541802124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0.42618051332796725</v>
      </c>
      <c r="C89" s="44">
        <f>IF(AND(F$5-D$5 &lt;&gt; 0,D7&lt;&gt;0,F7&lt;&gt;0),(EXP(LN(F7/D7)/(F$5-D$5))-1)*100,0)</f>
        <v>0.55889633843362319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-3.463106348474676</v>
      </c>
      <c r="C90" s="44">
        <f t="shared" ref="C90:C122" si="43">IF(AND(F$5-D$5 &lt;&gt; 0,D8&lt;&gt;0,F8&lt;&gt;0),(EXP(LN(F8/D8)/(F$5-D$5))-1)*100,0)</f>
        <v>0.42873396560720867</v>
      </c>
    </row>
    <row r="91" spans="1:12" x14ac:dyDescent="0.2">
      <c r="A91" s="30" t="str">
        <f t="shared" si="41"/>
        <v>Mining and quarrying</v>
      </c>
      <c r="B91" s="44">
        <f t="shared" si="42"/>
        <v>-3.350984271657953</v>
      </c>
      <c r="C91" s="44">
        <f t="shared" si="43"/>
        <v>-1.2439601574706027</v>
      </c>
    </row>
    <row r="92" spans="1:12" x14ac:dyDescent="0.2">
      <c r="A92" s="30" t="str">
        <f t="shared" si="41"/>
        <v>Electricity and gas</v>
      </c>
      <c r="B92" s="44">
        <f t="shared" si="42"/>
        <v>10.849435143441877</v>
      </c>
      <c r="C92" s="44">
        <f t="shared" si="43"/>
        <v>-0.10028302881720519</v>
      </c>
    </row>
    <row r="93" spans="1:12" x14ac:dyDescent="0.2">
      <c r="A93" s="30" t="str">
        <f t="shared" si="41"/>
        <v>Water and sewerage</v>
      </c>
      <c r="B93" s="44">
        <f t="shared" si="42"/>
        <v>3.9517666154765596</v>
      </c>
      <c r="C93" s="44">
        <f t="shared" si="43"/>
        <v>1.2068113775559386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0.90178629367165808</v>
      </c>
      <c r="C95" s="44">
        <f t="shared" si="43"/>
        <v>-0.79968124382995276</v>
      </c>
    </row>
    <row r="96" spans="1:12" x14ac:dyDescent="0.2">
      <c r="A96" s="30" t="str">
        <f t="shared" si="41"/>
        <v>Food drink and tobacco</v>
      </c>
      <c r="B96" s="44">
        <f t="shared" si="42"/>
        <v>5.822268250959195</v>
      </c>
      <c r="C96" s="44">
        <f t="shared" si="43"/>
        <v>1.438045011386313</v>
      </c>
    </row>
    <row r="97" spans="1:3" x14ac:dyDescent="0.2">
      <c r="A97" s="30" t="str">
        <f t="shared" si="41"/>
        <v>Engineering</v>
      </c>
      <c r="B97" s="44">
        <f t="shared" si="42"/>
        <v>0.39207932909610665</v>
      </c>
      <c r="C97" s="44">
        <f t="shared" si="43"/>
        <v>-2.0137138892627249</v>
      </c>
    </row>
    <row r="98" spans="1:3" x14ac:dyDescent="0.2">
      <c r="A98" s="30" t="str">
        <f t="shared" si="41"/>
        <v>Rest of manufacturing</v>
      </c>
      <c r="B98" s="44">
        <f t="shared" si="42"/>
        <v>0.21689158707538514</v>
      </c>
      <c r="C98" s="44">
        <f t="shared" si="43"/>
        <v>-0.98770698798122947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3.701089597982099</v>
      </c>
      <c r="C100" s="44">
        <f t="shared" si="43"/>
        <v>0.90661453953118087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0.96288103121071611</v>
      </c>
      <c r="C102" s="44">
        <f t="shared" si="43"/>
        <v>0.44740897784483202</v>
      </c>
    </row>
    <row r="103" spans="1:3" x14ac:dyDescent="0.2">
      <c r="A103" s="30" t="str">
        <f t="shared" si="41"/>
        <v>Wholesale and retail trade</v>
      </c>
      <c r="B103" s="44">
        <f t="shared" si="42"/>
        <v>1.0131526780588374</v>
      </c>
      <c r="C103" s="44">
        <f t="shared" si="43"/>
        <v>0.11846837710269842</v>
      </c>
    </row>
    <row r="104" spans="1:3" x14ac:dyDescent="0.2">
      <c r="A104" s="30" t="str">
        <f t="shared" si="41"/>
        <v>Transport and storage</v>
      </c>
      <c r="B104" s="44">
        <f t="shared" si="42"/>
        <v>-0.13542153334619167</v>
      </c>
      <c r="C104" s="44">
        <f t="shared" si="43"/>
        <v>0.35922008132618366</v>
      </c>
    </row>
    <row r="105" spans="1:3" x14ac:dyDescent="0.2">
      <c r="A105" s="30" t="str">
        <f t="shared" si="41"/>
        <v>Accommodation and food</v>
      </c>
      <c r="B105" s="44">
        <f t="shared" si="42"/>
        <v>1.7418384132650511</v>
      </c>
      <c r="C105" s="44">
        <f t="shared" si="43"/>
        <v>1.2558891235489256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-0.55024923807114323</v>
      </c>
      <c r="C107" s="44">
        <f t="shared" si="43"/>
        <v>0.67487297476562791</v>
      </c>
    </row>
    <row r="108" spans="1:3" x14ac:dyDescent="0.2">
      <c r="A108" s="30" t="str">
        <f t="shared" si="41"/>
        <v>Media</v>
      </c>
      <c r="B108" s="44">
        <f t="shared" si="42"/>
        <v>-4.7681970341185709</v>
      </c>
      <c r="C108" s="44">
        <f t="shared" si="43"/>
        <v>-0.43836016724762006</v>
      </c>
    </row>
    <row r="109" spans="1:3" x14ac:dyDescent="0.2">
      <c r="A109" s="30" t="str">
        <f t="shared" si="41"/>
        <v>Information technology</v>
      </c>
      <c r="B109" s="44">
        <f t="shared" si="42"/>
        <v>-1.0146827041676021</v>
      </c>
      <c r="C109" s="44">
        <f t="shared" si="43"/>
        <v>1.2637203247654272</v>
      </c>
    </row>
    <row r="110" spans="1:3" x14ac:dyDescent="0.2">
      <c r="A110" s="30" t="str">
        <f t="shared" si="41"/>
        <v>Finance and insurance</v>
      </c>
      <c r="B110" s="44">
        <f t="shared" si="42"/>
        <v>-0.55112426992469654</v>
      </c>
      <c r="C110" s="44">
        <f t="shared" si="43"/>
        <v>-0.73489123649899124</v>
      </c>
    </row>
    <row r="111" spans="1:3" x14ac:dyDescent="0.2">
      <c r="A111" s="30" t="str">
        <f t="shared" si="41"/>
        <v>Real estate</v>
      </c>
      <c r="B111" s="44">
        <f t="shared" si="42"/>
        <v>1.8753961196001034</v>
      </c>
      <c r="C111" s="44">
        <f t="shared" si="43"/>
        <v>0.72646187875489154</v>
      </c>
    </row>
    <row r="112" spans="1:3" x14ac:dyDescent="0.2">
      <c r="A112" s="30" t="str">
        <f t="shared" si="41"/>
        <v>Professional services</v>
      </c>
      <c r="B112" s="44">
        <f t="shared" si="42"/>
        <v>-7.165370192775411E-2</v>
      </c>
      <c r="C112" s="44">
        <f t="shared" si="43"/>
        <v>0.97146952450180013</v>
      </c>
    </row>
    <row r="113" spans="1:3" x14ac:dyDescent="0.2">
      <c r="A113" s="30" t="str">
        <f t="shared" si="41"/>
        <v>Support services</v>
      </c>
      <c r="B113" s="44">
        <f t="shared" si="42"/>
        <v>-0.37594314603925927</v>
      </c>
      <c r="C113" s="44">
        <f t="shared" si="43"/>
        <v>0.96034505884494692</v>
      </c>
    </row>
    <row r="114" spans="1:3" x14ac:dyDescent="0.2">
      <c r="A114" s="30" t="str">
        <f t="shared" si="41"/>
        <v>Arts and entertainment</v>
      </c>
      <c r="B114" s="44">
        <f t="shared" si="42"/>
        <v>-1.8539533272211473</v>
      </c>
      <c r="C114" s="44">
        <f t="shared" si="43"/>
        <v>1.0309786565547485</v>
      </c>
    </row>
    <row r="115" spans="1:3" x14ac:dyDescent="0.2">
      <c r="A115" s="30" t="str">
        <f t="shared" si="41"/>
        <v>Other services</v>
      </c>
      <c r="B115" s="44">
        <f t="shared" si="42"/>
        <v>-0.83690596343312107</v>
      </c>
      <c r="C115" s="44">
        <f t="shared" si="43"/>
        <v>-0.4603574466360838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0.20939279951772694</v>
      </c>
      <c r="C117" s="44">
        <f t="shared" si="43"/>
        <v>0.20367036010768835</v>
      </c>
    </row>
    <row r="118" spans="1:3" x14ac:dyDescent="0.2">
      <c r="A118" s="30" t="str">
        <f t="shared" si="41"/>
        <v>Public admin. and defence</v>
      </c>
      <c r="B118" s="44">
        <f t="shared" si="42"/>
        <v>-0.37751527710705446</v>
      </c>
      <c r="C118" s="44">
        <f t="shared" si="43"/>
        <v>0.12338434886400851</v>
      </c>
    </row>
    <row r="119" spans="1:3" x14ac:dyDescent="0.2">
      <c r="A119" s="30" t="str">
        <f t="shared" si="41"/>
        <v>Education</v>
      </c>
      <c r="B119" s="44">
        <f t="shared" si="42"/>
        <v>-0.31467910894835693</v>
      </c>
      <c r="C119" s="44">
        <f t="shared" si="43"/>
        <v>0.13616784640293478</v>
      </c>
    </row>
    <row r="120" spans="1:3" x14ac:dyDescent="0.2">
      <c r="A120" s="30" t="str">
        <f t="shared" si="41"/>
        <v>Health and social work</v>
      </c>
      <c r="B120" s="44">
        <f t="shared" si="42"/>
        <v>0.82645127246263606</v>
      </c>
      <c r="C120" s="44">
        <f t="shared" si="43"/>
        <v>0.28127010057141799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0.52033492707621587</v>
      </c>
      <c r="C122" s="206">
        <f t="shared" si="43"/>
        <v>0.42416716541802124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Kent and Medway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288.48908740853818</v>
      </c>
      <c r="C9" s="299" t="str">
        <f>CONCATENATE("(",ROUND((B9/$H11)*100,1),")")</f>
        <v>(33.8)</v>
      </c>
      <c r="D9" s="249">
        <f>SUM(D30,D51,D72,D93,D114,D135,D156,D177,D198,D219,D240,D261,D282,D303,D324,D345,D366,D387,D408,D429,D450,D471)</f>
        <v>75.416243498099064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68.121427817802044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432.02675872443928</v>
      </c>
      <c r="I9" s="299" t="str">
        <f>CONCATENATE("(",ROUND((H9/$H11)*100,1),")")</f>
        <v>(50.7)</v>
      </c>
      <c r="K9" s="249">
        <f>B14-B9</f>
        <v>7.3327569480512125</v>
      </c>
      <c r="L9" s="249">
        <f>D14-D9</f>
        <v>2.8658878829778018</v>
      </c>
      <c r="M9" s="249">
        <f>F14-F9</f>
        <v>3.2810082385655477</v>
      </c>
      <c r="N9" s="249">
        <f>SUM(K9:M9)</f>
        <v>13.479653069594562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193.4314944856151</v>
      </c>
      <c r="C10" s="299" t="str">
        <f>CONCATENATE("(",ROUND((B10/$H11)*100,1),")")</f>
        <v>(22.7)</v>
      </c>
      <c r="D10" s="249">
        <f t="shared" ref="D10" si="1">SUM(D31,D52,D73,D94,D115,D136,D157,D178,D199,D220,D241,D262,D283,D304,D325,D346,D367,D388,D409,D430,D451,D472)</f>
        <v>180.12339125907653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47.378355530868895</v>
      </c>
      <c r="G10" s="299" t="str">
        <f>CONCATENATE("(",ROUND((F10/$H11)*100,1),")")</f>
        <v>(5.6)</v>
      </c>
      <c r="H10" s="249">
        <f t="shared" ref="H10" si="3">SUM(H31,H52,H73,H94,H115,H136,H157,H178,H199,H220,H241,H262,H283,H304,H325,H346,H367,H388,H409,H430,H451,H472)</f>
        <v>420.93324127556053</v>
      </c>
      <c r="I10" s="299" t="str">
        <f>CONCATENATE("(",ROUND((H10/$H11)*100,1),")")</f>
        <v>(49.3)</v>
      </c>
      <c r="K10" s="249">
        <f t="shared" ref="K10:K11" si="4">B15-B10</f>
        <v>7.8377584835405116</v>
      </c>
      <c r="L10" s="249">
        <f t="shared" ref="L10:L11" si="5">D15-D10</f>
        <v>0.47337157523384121</v>
      </c>
      <c r="M10" s="249">
        <f t="shared" ref="M10:M11" si="6">F15-F10</f>
        <v>1.4142168716313179</v>
      </c>
      <c r="N10" s="249">
        <f t="shared" ref="N10:N11" si="7">SUM(K10:M10)</f>
        <v>9.7253469304056708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481.92058189415326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255.53963475717555</v>
      </c>
      <c r="E11" s="299" t="str">
        <f>CONCATENATE("(",ROUND((D11/$H11)*100,1),")")</f>
        <v>(30)</v>
      </c>
      <c r="F11" s="249">
        <f t="shared" ref="F11" si="9">SUM(F32,F53,F74,F95,F116,F137,F158,F179,F200,F221,F242,F263,F284,F305,F326,F347,F368,F389,F410,F431,F452,F473)</f>
        <v>115.49978334867093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852.9599999999997</v>
      </c>
      <c r="I11" s="299" t="str">
        <f>CONCATENATE("(",ROUND((H11/$H11)*100,1),")")</f>
        <v>(100)</v>
      </c>
      <c r="K11" s="249">
        <f t="shared" si="4"/>
        <v>15.170515431591753</v>
      </c>
      <c r="L11" s="249">
        <f t="shared" si="5"/>
        <v>3.3392594582116715</v>
      </c>
      <c r="M11" s="249">
        <f t="shared" si="6"/>
        <v>4.6952251101968869</v>
      </c>
      <c r="N11" s="249">
        <f t="shared" si="7"/>
        <v>23.205000000000311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295.82184435658939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78.282131381076866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71.402436056367591</v>
      </c>
      <c r="G14" s="299" t="str">
        <f>CONCATENATE("(",ROUND((F14/$H16)*100,1),")")</f>
        <v>(8.1)</v>
      </c>
      <c r="H14" s="249">
        <f t="shared" ref="H14" si="13">SUM(H35,H56,H77,H98,H119,H140,H161,H182,H203,H224,H245,H266,H287,H308,H329,H350,H371,H392,H413,H434,H455,H476)</f>
        <v>445.50641179403385</v>
      </c>
      <c r="I14" s="299" t="str">
        <f>CONCATENATE("(",ROUND((H14/$H16)*100,1),")")</f>
        <v>(50.8)</v>
      </c>
      <c r="K14" s="249">
        <f>B19-B14</f>
        <v>6.2954432554113851</v>
      </c>
      <c r="L14" s="249">
        <f>D19-D14</f>
        <v>5.5093892967314559</v>
      </c>
      <c r="M14" s="249">
        <f>F19-F14</f>
        <v>4.9923580541301078</v>
      </c>
      <c r="N14" s="249">
        <f>SUM(K14:M14)</f>
        <v>16.797190606272949</v>
      </c>
    </row>
    <row r="15" spans="1:17" x14ac:dyDescent="0.2">
      <c r="A15" s="282" t="s">
        <v>365</v>
      </c>
      <c r="B15" s="249">
        <f t="shared" si="0"/>
        <v>201.26925296915562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180.59676283431037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48.792572402500213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430.65858820596617</v>
      </c>
      <c r="I15" s="299" t="str">
        <f>CONCATENATE("(",ROUND((H15/$H16)*100,1),")")</f>
        <v>(49.2)</v>
      </c>
      <c r="K15" s="249">
        <f t="shared" ref="K15:K16" si="17">B20-B15</f>
        <v>12.890110734962803</v>
      </c>
      <c r="L15" s="249">
        <f t="shared" ref="L15:L16" si="18">D20-D15</f>
        <v>-0.1105367260143737</v>
      </c>
      <c r="M15" s="249">
        <f t="shared" ref="M15:M16" si="19">F20-F15</f>
        <v>3.1292353847786956</v>
      </c>
      <c r="N15" s="249">
        <f t="shared" ref="N15:N16" si="20">SUM(K15:M15)</f>
        <v>15.908809393727125</v>
      </c>
    </row>
    <row r="16" spans="1:17" x14ac:dyDescent="0.2">
      <c r="A16" s="282" t="s">
        <v>363</v>
      </c>
      <c r="B16" s="249">
        <f t="shared" si="0"/>
        <v>497.09109732574501</v>
      </c>
      <c r="C16" s="299" t="str">
        <f>CONCATENATE("(",ROUND((B16/$H16)*100,1),")")</f>
        <v>(56.7)</v>
      </c>
      <c r="D16" s="249">
        <f t="shared" ref="D16" si="21">SUM(D37,D58,D79,D100,D121,D142,D163,D184,D205,D226,D247,D268,D289,D310,D331,D352,D373,D394,D415,D436,D457,D478)</f>
        <v>258.87889421538722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120.19500845886782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876.16499999999996</v>
      </c>
      <c r="I16" s="299" t="str">
        <f>CONCATENATE("(",ROUND((H16/$H16)*100,1),")")</f>
        <v>(100)</v>
      </c>
      <c r="K16" s="249">
        <f t="shared" si="17"/>
        <v>19.185553990374217</v>
      </c>
      <c r="L16" s="249">
        <f t="shared" si="18"/>
        <v>5.3988525707171107</v>
      </c>
      <c r="M16" s="249">
        <f t="shared" si="19"/>
        <v>8.1215934389088034</v>
      </c>
      <c r="N16" s="249">
        <f t="shared" si="20"/>
        <v>32.706000000000131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302.11728761200078</v>
      </c>
      <c r="C19" s="299" t="str">
        <f>CONCATENATE("(",ROUND((B19/$H21)*100,1),")")</f>
        <v>(33.2)</v>
      </c>
      <c r="D19" s="249">
        <f t="shared" ref="D19" si="24">SUM(D40,D61,D82,D103,D124,D145,D166,D187,D208,D229,D250,D271,D292,D313,D334,D355,D376,D397,D418,D439,D460,D481)</f>
        <v>83.791520677808322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76.394794110497699</v>
      </c>
      <c r="G19" s="299" t="str">
        <f>CONCATENATE("(",ROUND((F19/$H21)*100,1),")")</f>
        <v>(8.4)</v>
      </c>
      <c r="H19" s="249">
        <f t="shared" ref="H19" si="26">SUM(H40,H61,H82,H103,H124,H145,H166,H187,H208,H229,H250,H271,H292,H313,H334,H355,H376,H397,H418,H439,H460,H481)</f>
        <v>462.30360240030677</v>
      </c>
      <c r="I19" s="299" t="str">
        <f>CONCATENATE("(",ROUND((H19/$H21)*100,1),")")</f>
        <v>(50.9)</v>
      </c>
      <c r="K19" s="249">
        <f>B19-B9</f>
        <v>13.628200203462598</v>
      </c>
      <c r="L19" s="249">
        <f>D19-D9</f>
        <v>8.3752771797092578</v>
      </c>
      <c r="M19" s="249">
        <f>F19-F9</f>
        <v>8.2733662926956555</v>
      </c>
      <c r="N19" s="249">
        <f>SUM(K19:M19)</f>
        <v>30.276843675867511</v>
      </c>
    </row>
    <row r="20" spans="1:14" x14ac:dyDescent="0.2">
      <c r="A20" s="282" t="s">
        <v>365</v>
      </c>
      <c r="B20" s="249">
        <f t="shared" si="0"/>
        <v>214.15936370411842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180.48622610829599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51.921807787278908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446.56739759969332</v>
      </c>
      <c r="I20" s="299" t="str">
        <f>CONCATENATE("(",ROUND((H20/$H21)*100,1),")")</f>
        <v>(49.1)</v>
      </c>
      <c r="K20" s="249">
        <f t="shared" ref="K20:K21" si="30">B20-B10</f>
        <v>20.727869218503315</v>
      </c>
      <c r="L20" s="249">
        <f t="shared" ref="L20:L21" si="31">D20-D10</f>
        <v>0.36283484921946751</v>
      </c>
      <c r="M20" s="249">
        <f t="shared" ref="M20:M21" si="32">F20-F10</f>
        <v>4.5434522564100135</v>
      </c>
      <c r="N20" s="249">
        <f t="shared" ref="N20:N21" si="33">SUM(K20:M20)</f>
        <v>25.634156324132796</v>
      </c>
    </row>
    <row r="21" spans="1:14" x14ac:dyDescent="0.2">
      <c r="A21" s="282" t="s">
        <v>363</v>
      </c>
      <c r="B21" s="249">
        <f t="shared" si="0"/>
        <v>516.27665131611923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264.27774678610433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128.31660189777662</v>
      </c>
      <c r="G21" s="299" t="str">
        <f>CONCATENATE("(",ROUND((F21/$H21)*100,1),")")</f>
        <v>(14.1)</v>
      </c>
      <c r="H21" s="249">
        <f t="shared" ref="H21" si="35">SUM(H42,H63,H84,H105,H126,H147,H168,H189,H210,H231,H252,H273,H294,H315,H336,H357,H378,H399,H420,H441,H462,H483)</f>
        <v>908.87100000000009</v>
      </c>
      <c r="I21" s="299" t="str">
        <f>CONCATENATE("(",ROUND((H21/$H21)*100,1),")")</f>
        <v>(100)</v>
      </c>
      <c r="K21" s="249">
        <f t="shared" si="30"/>
        <v>34.356069421965969</v>
      </c>
      <c r="L21" s="249">
        <f t="shared" si="31"/>
        <v>8.7381120289287821</v>
      </c>
      <c r="M21" s="249">
        <f t="shared" si="32"/>
        <v>12.81681854910569</v>
      </c>
      <c r="N21" s="249">
        <f t="shared" si="33"/>
        <v>55.911000000000442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5.0817420947774599</v>
      </c>
      <c r="C30" s="299" t="str">
        <f>CONCATENATE("(",ROUND((B30/$H32)*100,1),")")</f>
        <v>(45.8)</v>
      </c>
      <c r="D30" s="302">
        <f>'Ind T6'!M9</f>
        <v>1.4773331968972611E-2</v>
      </c>
      <c r="E30" s="299" t="str">
        <f>CONCATENATE("(",ROUND((D30/$H32)*100,1),")")</f>
        <v>(0.1)</v>
      </c>
      <c r="F30" s="302">
        <f>'Ind T6'!N9</f>
        <v>1.5401198577353823</v>
      </c>
      <c r="G30" s="299" t="str">
        <f>CONCATENATE("(",ROUND((F30/$H32)*100,1),")")</f>
        <v>(13.9)</v>
      </c>
      <c r="H30" s="302">
        <f>SUM(B30,D30,F30)</f>
        <v>6.6366352844818142</v>
      </c>
      <c r="I30" s="299" t="str">
        <f>CONCATENATE("(",ROUND((H30/$H32)*100,1),")")</f>
        <v>(59.8)</v>
      </c>
      <c r="K30" s="302">
        <f>B35-B30</f>
        <v>0.31095122042145285</v>
      </c>
      <c r="L30" s="302">
        <f>D35-D30</f>
        <v>2.9561650491499204E-4</v>
      </c>
      <c r="M30" s="302">
        <f>F35-F30</f>
        <v>-6.2146310597965826E-3</v>
      </c>
      <c r="N30" s="302">
        <f>SUM(K30:M30)</f>
        <v>0.30503220586657126</v>
      </c>
    </row>
    <row r="31" spans="1:14" x14ac:dyDescent="0.2">
      <c r="A31" s="282" t="s">
        <v>365</v>
      </c>
      <c r="B31" s="302">
        <f>'Ind T6'!L8</f>
        <v>2.5208418184628951</v>
      </c>
      <c r="C31" s="299" t="str">
        <f>CONCATENATE("(",ROUND((B31/$H32)*100,1),")")</f>
        <v>(22.7)</v>
      </c>
      <c r="D31" s="302">
        <f>'Ind T6'!M8</f>
        <v>1.1597065595776561</v>
      </c>
      <c r="E31" s="299" t="str">
        <f>CONCATENATE("(",ROUND((D31/$H32)*100,1),")")</f>
        <v>(10.4)</v>
      </c>
      <c r="F31" s="302">
        <f>'Ind T6'!N8</f>
        <v>0.78781633747766344</v>
      </c>
      <c r="G31" s="299" t="str">
        <f>CONCATENATE("(",ROUND((F31/$H32)*100,1),")")</f>
        <v>(7.1)</v>
      </c>
      <c r="H31" s="302">
        <f t="shared" ref="H31" si="36">SUM(B31,D31,F31)</f>
        <v>4.4683647155182147</v>
      </c>
      <c r="I31" s="299" t="str">
        <f>CONCATENATE("(",ROUND((H31/$H32)*100,1),")")</f>
        <v>(40.2)</v>
      </c>
      <c r="K31" s="302">
        <f t="shared" ref="K31:K32" si="37">B36-B31</f>
        <v>6.7321161944127628E-2</v>
      </c>
      <c r="L31" s="302">
        <f t="shared" ref="L31:L32" si="38">D36-D31</f>
        <v>-5.3682424921424055E-3</v>
      </c>
      <c r="M31" s="302">
        <f t="shared" ref="M31:M32" si="39">F36-F31</f>
        <v>3.3014874681395301E-2</v>
      </c>
      <c r="N31" s="302">
        <f t="shared" ref="N31:N32" si="40">SUM(K31:M31)</f>
        <v>9.4967794133380523E-2</v>
      </c>
    </row>
    <row r="32" spans="1:14" x14ac:dyDescent="0.2">
      <c r="A32" s="282" t="s">
        <v>363</v>
      </c>
      <c r="B32" s="302">
        <f>SUM(B30:B31)</f>
        <v>7.6025839132403554</v>
      </c>
      <c r="C32" s="299" t="str">
        <f>CONCATENATE("(",ROUND((B32/$H32)*100,1),")")</f>
        <v>(68.5)</v>
      </c>
      <c r="D32" s="302">
        <f>SUM(D30:D31)</f>
        <v>1.1744798915466288</v>
      </c>
      <c r="E32" s="299" t="str">
        <f>CONCATENATE("(",ROUND((D32/$H32)*100,1),")")</f>
        <v>(10.6)</v>
      </c>
      <c r="F32" s="302">
        <f>SUM(F30:F31)</f>
        <v>2.327936195213046</v>
      </c>
      <c r="G32" s="299" t="str">
        <f>CONCATENATE("(",ROUND((F32/$H32)*100,1),")")</f>
        <v>(21)</v>
      </c>
      <c r="H32" s="302">
        <f>SUM(H30:H31)</f>
        <v>11.105000000000029</v>
      </c>
      <c r="I32" s="299" t="str">
        <f>CONCATENATE("(",ROUND((H32/$H32)*100,1),")")</f>
        <v>(100)</v>
      </c>
      <c r="K32" s="302">
        <f t="shared" si="37"/>
        <v>0.37827238236558003</v>
      </c>
      <c r="L32" s="302">
        <f t="shared" si="38"/>
        <v>-5.0726259872275747E-3</v>
      </c>
      <c r="M32" s="302">
        <f t="shared" si="39"/>
        <v>2.6800243621598607E-2</v>
      </c>
      <c r="N32" s="302">
        <f t="shared" si="40"/>
        <v>0.39999999999995106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5.3926933151989127</v>
      </c>
      <c r="C35" s="299" t="str">
        <f>CONCATENATE("(",ROUND((B35/$H37)*100,1),")")</f>
        <v>(46.9)</v>
      </c>
      <c r="D35" s="302">
        <f>'Ind T6'!R9</f>
        <v>1.5068948473887603E-2</v>
      </c>
      <c r="E35" s="299" t="str">
        <f>CONCATENATE("(",ROUND((D35/$H37)*100,1),")")</f>
        <v>(0.1)</v>
      </c>
      <c r="F35" s="302">
        <f>'Ind T6'!S9</f>
        <v>1.5339052266755857</v>
      </c>
      <c r="G35" s="299" t="str">
        <f>CONCATENATE("(",ROUND((F35/$H37)*100,1),")")</f>
        <v>(13.3)</v>
      </c>
      <c r="H35" s="302">
        <f>SUM(B35,D35,F35)</f>
        <v>6.9416674903483857</v>
      </c>
      <c r="I35" s="299" t="str">
        <f>CONCATENATE("(",ROUND((H35/$H37)*100,1),")")</f>
        <v>(60.3)</v>
      </c>
      <c r="K35" s="302">
        <f>B40-B35</f>
        <v>0.48139707148727684</v>
      </c>
      <c r="L35" s="302">
        <f>D40-D35</f>
        <v>3.0601545804752675E-4</v>
      </c>
      <c r="M35" s="302">
        <f>F40-F35</f>
        <v>-0.10745023970389966</v>
      </c>
      <c r="N35" s="302">
        <f>SUM(K35:M35)</f>
        <v>0.37425284724142471</v>
      </c>
    </row>
    <row r="36" spans="1:14" x14ac:dyDescent="0.2">
      <c r="A36" s="282" t="s">
        <v>365</v>
      </c>
      <c r="B36" s="302">
        <f>'Ind T6'!Q8</f>
        <v>2.5881629804070228</v>
      </c>
      <c r="C36" s="299" t="str">
        <f>CONCATENATE("(",ROUND((B36/$H37)*100,1),")")</f>
        <v>(22.5)</v>
      </c>
      <c r="D36" s="302">
        <f>'Ind T6'!R8</f>
        <v>1.1543383170855137</v>
      </c>
      <c r="E36" s="299" t="str">
        <f>CONCATENATE("(",ROUND((D36/$H37)*100,1),")")</f>
        <v>(10)</v>
      </c>
      <c r="F36" s="302">
        <f>'Ind T6'!S8</f>
        <v>0.82083121215905874</v>
      </c>
      <c r="G36" s="299" t="str">
        <f>CONCATENATE("(",ROUND((F36/$H37)*100,1),")")</f>
        <v>(7.1)</v>
      </c>
      <c r="H36" s="302">
        <f t="shared" ref="H36" si="41">SUM(B36,D36,F36)</f>
        <v>4.5633325096515946</v>
      </c>
      <c r="I36" s="299" t="str">
        <f>CONCATENATE("(",ROUND((H36/$H37)*100,1),")")</f>
        <v>(39.7)</v>
      </c>
      <c r="K36" s="302">
        <f t="shared" ref="K36:K37" si="42">B41-B36</f>
        <v>9.9212025396462344E-3</v>
      </c>
      <c r="L36" s="302">
        <f t="shared" ref="L36:L37" si="43">D41-D36</f>
        <v>-7.6667234084490055E-2</v>
      </c>
      <c r="M36" s="302">
        <f t="shared" ref="M36:M37" si="44">F41-F36</f>
        <v>2.8493184303424735E-2</v>
      </c>
      <c r="N36" s="302">
        <f t="shared" ref="N36:N37" si="45">SUM(K36:M36)</f>
        <v>-3.8252847241419086E-2</v>
      </c>
    </row>
    <row r="37" spans="1:14" x14ac:dyDescent="0.2">
      <c r="A37" s="282" t="s">
        <v>363</v>
      </c>
      <c r="B37" s="302">
        <f>SUM(B35:B36)</f>
        <v>7.9808562956059355</v>
      </c>
      <c r="C37" s="299" t="str">
        <f>CONCATENATE("(",ROUND((B37/$H37)*100,1),")")</f>
        <v>(69.4)</v>
      </c>
      <c r="D37" s="302">
        <f>SUM(D35:D36)</f>
        <v>1.1694072655594012</v>
      </c>
      <c r="E37" s="299" t="str">
        <f>CONCATENATE("(",ROUND((D37/$H37)*100,1),")")</f>
        <v>(10.2)</v>
      </c>
      <c r="F37" s="302">
        <f>SUM(F35:F36)</f>
        <v>2.3547364388346446</v>
      </c>
      <c r="G37" s="299" t="str">
        <f>CONCATENATE("(",ROUND((F37/$H37)*100,1),")")</f>
        <v>(20.5)</v>
      </c>
      <c r="H37" s="302">
        <f>SUM(H35:H36)</f>
        <v>11.504999999999981</v>
      </c>
      <c r="I37" s="299" t="str">
        <f>CONCATENATE("(",ROUND((H37/$H37)*100,1),")")</f>
        <v>(100)</v>
      </c>
      <c r="K37" s="302">
        <f t="shared" si="42"/>
        <v>0.49131827402692352</v>
      </c>
      <c r="L37" s="302">
        <f t="shared" si="43"/>
        <v>-7.6361218626442406E-2</v>
      </c>
      <c r="M37" s="302">
        <f t="shared" si="44"/>
        <v>-7.8957055400474818E-2</v>
      </c>
      <c r="N37" s="302">
        <f t="shared" si="45"/>
        <v>0.33600000000000629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5.8740903866861895</v>
      </c>
      <c r="C40" s="299" t="str">
        <f>CONCATENATE("(",ROUND((B40/$H42)*100,1),")")</f>
        <v>(49.6)</v>
      </c>
      <c r="D40" s="302">
        <f>'Ind T6'!W9</f>
        <v>1.537496393193513E-2</v>
      </c>
      <c r="E40" s="299" t="str">
        <f>CONCATENATE("(",ROUND((D40/$H42)*100,1),")")</f>
        <v>(0.1)</v>
      </c>
      <c r="F40" s="302">
        <f>'Ind T6'!X9</f>
        <v>1.426454986971686</v>
      </c>
      <c r="G40" s="299" t="str">
        <f>CONCATENATE("(",ROUND((F40/$H42)*100,1),")")</f>
        <v>(12)</v>
      </c>
      <c r="H40" s="302">
        <f>SUM(B40,D40,F40)</f>
        <v>7.3159203375898105</v>
      </c>
      <c r="I40" s="299" t="str">
        <f>CONCATENATE("(",ROUND((H40/$H42)*100,1),")")</f>
        <v>(61.8)</v>
      </c>
      <c r="K40" s="302">
        <f>B40-B30</f>
        <v>0.79234829190872968</v>
      </c>
      <c r="L40" s="302">
        <f>D40-D30</f>
        <v>6.0163196296251879E-4</v>
      </c>
      <c r="M40" s="302">
        <f>F40-F30</f>
        <v>-0.11366487076369625</v>
      </c>
      <c r="N40" s="302">
        <f>SUM(K40:M40)</f>
        <v>0.67928505310799592</v>
      </c>
    </row>
    <row r="41" spans="1:14" x14ac:dyDescent="0.2">
      <c r="A41" s="282" t="s">
        <v>365</v>
      </c>
      <c r="B41" s="302">
        <f>'Ind T6'!V8</f>
        <v>2.598084182946669</v>
      </c>
      <c r="C41" s="299" t="str">
        <f>CONCATENATE("(",ROUND((B41/$H42)*100,1),")")</f>
        <v>(21.9)</v>
      </c>
      <c r="D41" s="302">
        <f>'Ind T6'!W8</f>
        <v>1.0776710830010237</v>
      </c>
      <c r="E41" s="299" t="str">
        <f>CONCATENATE("(",ROUND((D41/$H42)*100,1),")")</f>
        <v>(9.1)</v>
      </c>
      <c r="F41" s="302">
        <f>'Ind T6'!X8</f>
        <v>0.84932439646248348</v>
      </c>
      <c r="G41" s="299" t="str">
        <f>CONCATENATE("(",ROUND((F41/$H42)*100,1),")")</f>
        <v>(7.2)</v>
      </c>
      <c r="H41" s="302">
        <f t="shared" ref="H41" si="46">SUM(B41,D41,F41)</f>
        <v>4.5250796624101763</v>
      </c>
      <c r="I41" s="299" t="str">
        <f>CONCATENATE("(",ROUND((H41/$H42)*100,1),")")</f>
        <v>(38.2)</v>
      </c>
      <c r="K41" s="302">
        <f t="shared" ref="K41:K42" si="47">B41-B31</f>
        <v>7.7242364483773862E-2</v>
      </c>
      <c r="L41" s="302">
        <f t="shared" ref="L41:L42" si="48">D41-D31</f>
        <v>-8.203547657663246E-2</v>
      </c>
      <c r="M41" s="302">
        <f t="shared" ref="M41:M42" si="49">F41-F31</f>
        <v>6.1508058984820035E-2</v>
      </c>
      <c r="N41" s="302">
        <f t="shared" ref="N41:N42" si="50">SUM(K41:M41)</f>
        <v>5.6714946891961437E-2</v>
      </c>
    </row>
    <row r="42" spans="1:14" x14ac:dyDescent="0.2">
      <c r="A42" s="282" t="s">
        <v>363</v>
      </c>
      <c r="B42" s="302">
        <f>SUM(B40:B41)</f>
        <v>8.472174569632859</v>
      </c>
      <c r="C42" s="299" t="str">
        <f>CONCATENATE("(",ROUND((B42/$H42)*100,1),")")</f>
        <v>(71.5)</v>
      </c>
      <c r="D42" s="302">
        <f>SUM(D40:D41)</f>
        <v>1.0930460469329588</v>
      </c>
      <c r="E42" s="299" t="str">
        <f>CONCATENATE("(",ROUND((D42/$H42)*100,1),")")</f>
        <v>(9.2)</v>
      </c>
      <c r="F42" s="302">
        <f>SUM(F40:F41)</f>
        <v>2.2757793834341697</v>
      </c>
      <c r="G42" s="299" t="str">
        <f>CONCATENATE("(",ROUND((F42/$H42)*100,1),")")</f>
        <v>(19.2)</v>
      </c>
      <c r="H42" s="302">
        <f>SUM(H40:H41)</f>
        <v>11.840999999999987</v>
      </c>
      <c r="I42" s="299" t="str">
        <f>CONCATENATE("(",ROUND((H42/$H42)*100,1),")")</f>
        <v>(100)</v>
      </c>
      <c r="K42" s="302">
        <f t="shared" si="47"/>
        <v>0.86959065639250355</v>
      </c>
      <c r="L42" s="302">
        <f t="shared" si="48"/>
        <v>-8.1433844613669981E-2</v>
      </c>
      <c r="M42" s="302">
        <f t="shared" si="49"/>
        <v>-5.2156811778876211E-2</v>
      </c>
      <c r="N42" s="302">
        <f t="shared" si="50"/>
        <v>0.73599999999995736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0.25941881188143007</v>
      </c>
      <c r="C51" s="299" t="str">
        <f>CONCATENATE("(",ROUND((B51/$H53)*100,1),")")</f>
        <v>(54.2)</v>
      </c>
      <c r="D51" s="302">
        <f>'Ind T6'!M18</f>
        <v>1.897029702978526E-3</v>
      </c>
      <c r="E51" s="299" t="str">
        <f>CONCATENATE("(",ROUND((D51/$H53)*100,1),")")</f>
        <v>(0.4)</v>
      </c>
      <c r="F51" s="302">
        <f>'Ind T6'!N18</f>
        <v>0.1623541254125325</v>
      </c>
      <c r="G51" s="299" t="str">
        <f>CONCATENATE("(",ROUND((F51/$H53)*100,1),")")</f>
        <v>(33.9)</v>
      </c>
      <c r="H51" s="302">
        <f>SUM(B51,D51,F51)</f>
        <v>0.42366996699694104</v>
      </c>
      <c r="I51" s="299" t="str">
        <f>CONCATENATE("(",ROUND((H51/$H53)*100,1),")")</f>
        <v>(88.4)</v>
      </c>
      <c r="K51" s="302">
        <f>B56-B51</f>
        <v>-2.3325857251464605E-2</v>
      </c>
      <c r="L51" s="302">
        <f>D56-D51</f>
        <v>-1.2794080589122246E-4</v>
      </c>
      <c r="M51" s="302">
        <f>F56-F51</f>
        <v>-1.4554789375418847E-2</v>
      </c>
      <c r="N51" s="302">
        <f>SUM(K51:M51)</f>
        <v>-3.8008587432774674E-2</v>
      </c>
    </row>
    <row r="52" spans="1:14" x14ac:dyDescent="0.2">
      <c r="A52" s="282" t="s">
        <v>365</v>
      </c>
      <c r="B52" s="302">
        <f>'Ind T6'!L17</f>
        <v>4.4580198019477817E-2</v>
      </c>
      <c r="C52" s="299" t="str">
        <f>CONCATENATE("(",ROUND((B52/$H53)*100,1),")")</f>
        <v>(9.3)</v>
      </c>
      <c r="D52" s="302">
        <f>'Ind T6'!M17</f>
        <v>1.0749834983580909E-2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5.5330033003058728E-2</v>
      </c>
      <c r="I52" s="299" t="str">
        <f>CONCATENATE("(",ROUND((H52/$H53)*100,1),")")</f>
        <v>(11.6)</v>
      </c>
      <c r="K52" s="302">
        <f t="shared" ref="K52:K53" si="52">B57-B52</f>
        <v>-4.2128059128047415E-3</v>
      </c>
      <c r="L52" s="302">
        <f t="shared" ref="L52:L53" si="53">D57-D52</f>
        <v>-7.786066544215077E-4</v>
      </c>
      <c r="M52" s="302">
        <f t="shared" ref="M52:M53" si="54">F57-F52</f>
        <v>0</v>
      </c>
      <c r="N52" s="302">
        <f t="shared" ref="N52:N53" si="55">SUM(K52:M52)</f>
        <v>-4.9914125672262492E-3</v>
      </c>
    </row>
    <row r="53" spans="1:14" x14ac:dyDescent="0.2">
      <c r="A53" s="282" t="s">
        <v>363</v>
      </c>
      <c r="B53" s="302">
        <f>SUM(B51:B52)</f>
        <v>0.30399900990090789</v>
      </c>
      <c r="C53" s="299" t="str">
        <f>CONCATENATE("(",ROUND((B53/$H53)*100,1),")")</f>
        <v>(63.5)</v>
      </c>
      <c r="D53" s="302">
        <f>SUM(D51:D52)</f>
        <v>1.2646864686559435E-2</v>
      </c>
      <c r="E53" s="299" t="str">
        <f>CONCATENATE("(",ROUND((D53/$H53)*100,1),")")</f>
        <v>(2.6)</v>
      </c>
      <c r="F53" s="302">
        <f>SUM(F51:F52)</f>
        <v>0.1623541254125325</v>
      </c>
      <c r="G53" s="299" t="str">
        <f>CONCATENATE("(",ROUND((F53/$H53)*100,1),")")</f>
        <v>(33.9)</v>
      </c>
      <c r="H53" s="302">
        <f>SUM(H51:H52)</f>
        <v>0.47899999999999976</v>
      </c>
      <c r="I53" s="299" t="str">
        <f>CONCATENATE("(",ROUND((H53/$H53)*100,1),")")</f>
        <v>(100)</v>
      </c>
      <c r="K53" s="302">
        <f t="shared" si="52"/>
        <v>-2.7538663164269339E-2</v>
      </c>
      <c r="L53" s="302">
        <f t="shared" si="53"/>
        <v>-9.0654746031272951E-4</v>
      </c>
      <c r="M53" s="302">
        <f t="shared" si="54"/>
        <v>-1.4554789375418847E-2</v>
      </c>
      <c r="N53" s="302">
        <f t="shared" si="55"/>
        <v>-4.3000000000000912E-2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0.23609295462996546</v>
      </c>
      <c r="C56" s="299" t="str">
        <f>CONCATENATE("(",ROUND((B56/$H58)*100,1),")")</f>
        <v>(54.1)</v>
      </c>
      <c r="D56" s="302">
        <f>'Ind T6'!R18</f>
        <v>1.7690888970873036E-3</v>
      </c>
      <c r="E56" s="299" t="str">
        <f>CONCATENATE("(",ROUND((D56/$H58)*100,1),")")</f>
        <v>(0.4)</v>
      </c>
      <c r="F56" s="302">
        <f>'Ind T6'!S18</f>
        <v>0.14779933603711365</v>
      </c>
      <c r="G56" s="299" t="str">
        <f>CONCATENATE("(",ROUND((F56/$H58)*100,1),")")</f>
        <v>(33.9)</v>
      </c>
      <c r="H56" s="302">
        <f>SUM(B56,D56,F56)</f>
        <v>0.38566137956416641</v>
      </c>
      <c r="I56" s="299" t="str">
        <f>CONCATENATE("(",ROUND((H56/$H58)*100,1),")")</f>
        <v>(88.5)</v>
      </c>
      <c r="K56" s="302">
        <f>B61-B56</f>
        <v>-1.6301700503928707E-2</v>
      </c>
      <c r="L56" s="302">
        <f>D61-D56</f>
        <v>3.2478759680121608E-5</v>
      </c>
      <c r="M56" s="302">
        <f>F61-F56</f>
        <v>-1.8414022506303779E-2</v>
      </c>
      <c r="N56" s="302">
        <f>SUM(K56:M56)</f>
        <v>-3.4683244250552366E-2</v>
      </c>
    </row>
    <row r="57" spans="1:14" x14ac:dyDescent="0.2">
      <c r="A57" s="282" t="s">
        <v>365</v>
      </c>
      <c r="B57" s="302">
        <f>'Ind T6'!Q17</f>
        <v>4.0367392106673075E-2</v>
      </c>
      <c r="C57" s="299" t="str">
        <f>CONCATENATE("(",ROUND((B57/$H58)*100,1),")")</f>
        <v>(9.3)</v>
      </c>
      <c r="D57" s="302">
        <f>'Ind T6'!R17</f>
        <v>9.9712283291594015E-3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5.0338620435832475E-2</v>
      </c>
      <c r="I57" s="299" t="str">
        <f>CONCATENATE("(",ROUND((H57/$H58)*100,1),")")</f>
        <v>(11.5)</v>
      </c>
      <c r="K57" s="302">
        <f t="shared" ref="K57:K58" si="57">B62-B57</f>
        <v>-4.0084812156864214E-3</v>
      </c>
      <c r="L57" s="302">
        <f t="shared" ref="L57:L58" si="58">D62-D57</f>
        <v>-3.0827453375993977E-4</v>
      </c>
      <c r="M57" s="302">
        <f t="shared" ref="M57:M58" si="59">F62-F57</f>
        <v>0</v>
      </c>
      <c r="N57" s="302">
        <f t="shared" ref="N57:N58" si="60">SUM(K57:M57)</f>
        <v>-4.3167557494463611E-3</v>
      </c>
    </row>
    <row r="58" spans="1:14" x14ac:dyDescent="0.2">
      <c r="A58" s="282" t="s">
        <v>363</v>
      </c>
      <c r="B58" s="302">
        <f>SUM(B56:B57)</f>
        <v>0.27646034673663855</v>
      </c>
      <c r="C58" s="299" t="str">
        <f>CONCATENATE("(",ROUND((B58/$H58)*100,1),")")</f>
        <v>(63.4)</v>
      </c>
      <c r="D58" s="302">
        <f>SUM(D56:D57)</f>
        <v>1.1740317226246706E-2</v>
      </c>
      <c r="E58" s="299" t="str">
        <f>CONCATENATE("(",ROUND((D58/$H58)*100,1),")")</f>
        <v>(2.7)</v>
      </c>
      <c r="F58" s="302">
        <f>SUM(F56:F57)</f>
        <v>0.14779933603711365</v>
      </c>
      <c r="G58" s="299" t="str">
        <f>CONCATENATE("(",ROUND((F58/$H58)*100,1),")")</f>
        <v>(33.9)</v>
      </c>
      <c r="H58" s="302">
        <f>SUM(H56:H57)</f>
        <v>0.43599999999999889</v>
      </c>
      <c r="I58" s="299" t="str">
        <f>CONCATENATE("(",ROUND((H58/$H58)*100,1),")")</f>
        <v>(100)</v>
      </c>
      <c r="K58" s="302">
        <f t="shared" si="57"/>
        <v>-2.0310181719615128E-2</v>
      </c>
      <c r="L58" s="302">
        <f t="shared" si="58"/>
        <v>-2.7579577407981816E-4</v>
      </c>
      <c r="M58" s="302">
        <f t="shared" si="59"/>
        <v>-1.8414022506303779E-2</v>
      </c>
      <c r="N58" s="302">
        <f t="shared" si="60"/>
        <v>-3.8999999999998723E-2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0.21979125412603676</v>
      </c>
      <c r="C61" s="299" t="str">
        <f>CONCATENATE("(",ROUND((B61/$H63)*100,1),")")</f>
        <v>(55.4)</v>
      </c>
      <c r="D61" s="302">
        <f>'Ind T6'!W18</f>
        <v>1.8015676567674252E-3</v>
      </c>
      <c r="E61" s="299" t="str">
        <f>CONCATENATE("(",ROUND((D61/$H63)*100,1),")")</f>
        <v>(0.5)</v>
      </c>
      <c r="F61" s="302">
        <f>'Ind T6'!X18</f>
        <v>0.12938531353080987</v>
      </c>
      <c r="G61" s="299" t="str">
        <f>CONCATENATE("(",ROUND((F61/$H63)*100,1),")")</f>
        <v>(32.6)</v>
      </c>
      <c r="H61" s="302">
        <f>SUM(B61,D61,F61)</f>
        <v>0.35097813531361405</v>
      </c>
      <c r="I61" s="299" t="str">
        <f>CONCATENATE("(",ROUND((H61/$H63)*100,1),")")</f>
        <v>(88.4)</v>
      </c>
      <c r="K61" s="302">
        <f>B61-B51</f>
        <v>-3.9627557755393311E-2</v>
      </c>
      <c r="L61" s="302">
        <f>D61-D51</f>
        <v>-9.5462046211100852E-5</v>
      </c>
      <c r="M61" s="302">
        <f>F61-F51</f>
        <v>-3.2968811881722626E-2</v>
      </c>
      <c r="N61" s="302">
        <f>SUM(K61:M61)</f>
        <v>-7.2691831683327046E-2</v>
      </c>
    </row>
    <row r="62" spans="1:14" x14ac:dyDescent="0.2">
      <c r="A62" s="282" t="s">
        <v>365</v>
      </c>
      <c r="B62" s="302">
        <f>'Ind T6'!V17</f>
        <v>3.6358910890986654E-2</v>
      </c>
      <c r="C62" s="299" t="str">
        <f>CONCATENATE("(",ROUND((B62/$H63)*100,1),")")</f>
        <v>(9.2)</v>
      </c>
      <c r="D62" s="302">
        <f>'Ind T6'!W17</f>
        <v>9.6629537953994617E-3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4.6021864686386117E-2</v>
      </c>
      <c r="I62" s="299" t="str">
        <f>CONCATENATE("(",ROUND((H62/$H63)*100,1),")")</f>
        <v>(11.6)</v>
      </c>
      <c r="K62" s="302">
        <f t="shared" ref="K62:K63" si="62">B62-B52</f>
        <v>-8.2212871284911629E-3</v>
      </c>
      <c r="L62" s="302">
        <f t="shared" ref="L62:L63" si="63">D62-D52</f>
        <v>-1.0868811881814475E-3</v>
      </c>
      <c r="M62" s="302">
        <f t="shared" ref="M62:M63" si="64">F62-F52</f>
        <v>0</v>
      </c>
      <c r="N62" s="302">
        <f t="shared" ref="N62:N63" si="65">SUM(K62:M62)</f>
        <v>-9.3081683166726104E-3</v>
      </c>
    </row>
    <row r="63" spans="1:14" x14ac:dyDescent="0.2">
      <c r="A63" s="282" t="s">
        <v>363</v>
      </c>
      <c r="B63" s="302">
        <f>SUM(B61:B62)</f>
        <v>0.25615016501702342</v>
      </c>
      <c r="C63" s="299" t="str">
        <f>CONCATENATE("(",ROUND((B63/$H63)*100,1),")")</f>
        <v>(64.5)</v>
      </c>
      <c r="D63" s="302">
        <f>SUM(D61:D62)</f>
        <v>1.1464521452166887E-2</v>
      </c>
      <c r="E63" s="299" t="str">
        <f>CONCATENATE("(",ROUND((D63/$H63)*100,1),")")</f>
        <v>(2.9)</v>
      </c>
      <c r="F63" s="302">
        <f>SUM(F61:F62)</f>
        <v>0.12938531353080987</v>
      </c>
      <c r="G63" s="299" t="str">
        <f>CONCATENATE("(",ROUND((F63/$H63)*100,1),")")</f>
        <v>(32.6)</v>
      </c>
      <c r="H63" s="302">
        <f>SUM(H61:H62)</f>
        <v>0.39700000000000019</v>
      </c>
      <c r="I63" s="299" t="str">
        <f>CONCATENATE("(",ROUND((H63/$H63)*100,1),")")</f>
        <v>(100)</v>
      </c>
      <c r="K63" s="302">
        <f t="shared" si="62"/>
        <v>-4.7848844883884467E-2</v>
      </c>
      <c r="L63" s="302">
        <f t="shared" si="63"/>
        <v>-1.1823432343925477E-3</v>
      </c>
      <c r="M63" s="302">
        <f t="shared" si="64"/>
        <v>-3.2968811881722626E-2</v>
      </c>
      <c r="N63" s="302">
        <f t="shared" si="65"/>
        <v>-8.1999999999999643E-2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3.7052406201044104</v>
      </c>
      <c r="C72" s="299" t="str">
        <f>CONCATENATE("(",ROUND((B72/$H74)*100,1),")")</f>
        <v>(53.2)</v>
      </c>
      <c r="D72" s="302">
        <f>'Ind T6'!M27</f>
        <v>0.28785342937398783</v>
      </c>
      <c r="E72" s="299" t="str">
        <f>CONCATENATE("(",ROUND((D72/$H74)*100,1),")")</f>
        <v>(4.1)</v>
      </c>
      <c r="F72" s="302">
        <f>'Ind T6'!N27</f>
        <v>0.14240021922894566</v>
      </c>
      <c r="G72" s="299" t="str">
        <f>CONCATENATE("(",ROUND((F72/$H74)*100,1),")")</f>
        <v>(2)</v>
      </c>
      <c r="H72" s="302">
        <f>SUM(B72,D72,F72)</f>
        <v>4.1354942687073439</v>
      </c>
      <c r="I72" s="299" t="str">
        <f>CONCATENATE("(",ROUND((H72/$H74)*100,1),")")</f>
        <v>(59.4)</v>
      </c>
      <c r="K72" s="302">
        <f>B77-B72</f>
        <v>0.3380307888945131</v>
      </c>
      <c r="L72" s="302">
        <f>D77-D72</f>
        <v>2.9657965981480072E-2</v>
      </c>
      <c r="M72" s="302">
        <f>F77-F72</f>
        <v>1.6025881845388668E-2</v>
      </c>
      <c r="N72" s="302">
        <f>SUM(K72:M72)</f>
        <v>0.38371463672138184</v>
      </c>
    </row>
    <row r="73" spans="1:14" x14ac:dyDescent="0.2">
      <c r="A73" s="282" t="s">
        <v>365</v>
      </c>
      <c r="B73" s="302">
        <f>'Ind T6'!L26</f>
        <v>1.6865594111973627</v>
      </c>
      <c r="C73" s="299" t="str">
        <f>CONCATENATE("(",ROUND((B73/$H74)*100,1),")")</f>
        <v>(24.2)</v>
      </c>
      <c r="D73" s="302">
        <f>'Ind T6'!M26</f>
        <v>0.92200325714913989</v>
      </c>
      <c r="E73" s="299" t="str">
        <f>CONCATENATE("(",ROUND((D73/$H74)*100,1),")")</f>
        <v>(13.2)</v>
      </c>
      <c r="F73" s="302">
        <f>'Ind T6'!N26</f>
        <v>0.21894306294617094</v>
      </c>
      <c r="G73" s="299" t="str">
        <f>CONCATENATE("(",ROUND((F73/$H74)*100,1),")")</f>
        <v>(3.1)</v>
      </c>
      <c r="H73" s="302">
        <f t="shared" ref="H73" si="66">SUM(B73,D73,F73)</f>
        <v>2.8275057312926735</v>
      </c>
      <c r="I73" s="299" t="str">
        <f>CONCATENATE("(",ROUND((H73/$H74)*100,1),")")</f>
        <v>(40.6)</v>
      </c>
      <c r="K73" s="302">
        <f t="shared" ref="K73:K74" si="67">B78-B73</f>
        <v>0.24377803397357045</v>
      </c>
      <c r="L73" s="302">
        <f t="shared" ref="L73:L74" si="68">D78-D73</f>
        <v>9.3154283770857882E-2</v>
      </c>
      <c r="M73" s="302">
        <f t="shared" ref="M73:M74" si="69">F78-F73</f>
        <v>2.9353045534160849E-2</v>
      </c>
      <c r="N73" s="302">
        <f t="shared" ref="N73:N74" si="70">SUM(K73:M73)</f>
        <v>0.36628536327858918</v>
      </c>
    </row>
    <row r="74" spans="1:14" x14ac:dyDescent="0.2">
      <c r="A74" s="282" t="s">
        <v>363</v>
      </c>
      <c r="B74" s="302">
        <f>SUM(B72:B73)</f>
        <v>5.3918000313017735</v>
      </c>
      <c r="C74" s="299" t="str">
        <f>CONCATENATE("(",ROUND((B74/$H74)*100,1),")")</f>
        <v>(77.4)</v>
      </c>
      <c r="D74" s="302">
        <f>SUM(D72:D73)</f>
        <v>1.2098566865231277</v>
      </c>
      <c r="E74" s="299" t="str">
        <f>CONCATENATE("(",ROUND((D74/$H74)*100,1),")")</f>
        <v>(17.4)</v>
      </c>
      <c r="F74" s="302">
        <f>SUM(F72:F73)</f>
        <v>0.36134328217511658</v>
      </c>
      <c r="G74" s="299" t="str">
        <f>CONCATENATE("(",ROUND((F74/$H74)*100,1),")")</f>
        <v>(5.2)</v>
      </c>
      <c r="H74" s="302">
        <f>SUM(H72:H73)</f>
        <v>6.963000000000017</v>
      </c>
      <c r="I74" s="299" t="str">
        <f>CONCATENATE("(",ROUND((H74/$H74)*100,1),")")</f>
        <v>(100)</v>
      </c>
      <c r="K74" s="302">
        <f t="shared" si="67"/>
        <v>0.58180882286808355</v>
      </c>
      <c r="L74" s="302">
        <f t="shared" si="68"/>
        <v>0.12281224975233784</v>
      </c>
      <c r="M74" s="302">
        <f t="shared" si="69"/>
        <v>4.5378927379549516E-2</v>
      </c>
      <c r="N74" s="302">
        <f t="shared" si="70"/>
        <v>0.74999999999997091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4.0432714089989235</v>
      </c>
      <c r="C77" s="299" t="str">
        <f>CONCATENATE("(",ROUND((B77/$H79)*100,1),")")</f>
        <v>(52.4)</v>
      </c>
      <c r="D77" s="302">
        <f>'Ind T6'!R27</f>
        <v>0.31751139535546791</v>
      </c>
      <c r="E77" s="299" t="str">
        <f>CONCATENATE("(",ROUND((D77/$H79)*100,1),")")</f>
        <v>(4.1)</v>
      </c>
      <c r="F77" s="302">
        <f>'Ind T6'!S27</f>
        <v>0.15842610107433433</v>
      </c>
      <c r="G77" s="299" t="str">
        <f>CONCATENATE("(",ROUND((F77/$H79)*100,1),")")</f>
        <v>(2.1)</v>
      </c>
      <c r="H77" s="302">
        <f>SUM(B77,D77,F77)</f>
        <v>4.5192089054287257</v>
      </c>
      <c r="I77" s="299" t="str">
        <f>CONCATENATE("(",ROUND((H77/$H79)*100,1),")")</f>
        <v>(58.6)</v>
      </c>
      <c r="K77" s="302">
        <f>B82-B77</f>
        <v>0.35069217697258814</v>
      </c>
      <c r="L77" s="302">
        <f>D82-D77</f>
        <v>3.5361360860992841E-2</v>
      </c>
      <c r="M77" s="302">
        <f>F82-F77</f>
        <v>2.3880413908946824E-2</v>
      </c>
      <c r="N77" s="302">
        <f>SUM(K77:M77)</f>
        <v>0.40993395174252778</v>
      </c>
    </row>
    <row r="78" spans="1:14" x14ac:dyDescent="0.2">
      <c r="A78" s="282" t="s">
        <v>365</v>
      </c>
      <c r="B78" s="302">
        <f>'Ind T6'!Q26</f>
        <v>1.9303374451709332</v>
      </c>
      <c r="C78" s="299" t="str">
        <f>CONCATENATE("(",ROUND((B78/$H79)*100,1),")")</f>
        <v>(25)</v>
      </c>
      <c r="D78" s="302">
        <f>'Ind T6'!R26</f>
        <v>1.0151575409199978</v>
      </c>
      <c r="E78" s="299" t="str">
        <f>CONCATENATE("(",ROUND((D78/$H79)*100,1),")")</f>
        <v>(13.2)</v>
      </c>
      <c r="F78" s="302">
        <f>'Ind T6'!S26</f>
        <v>0.24829610848033179</v>
      </c>
      <c r="G78" s="299" t="str">
        <f>CONCATENATE("(",ROUND((F78/$H79)*100,1),")")</f>
        <v>(3.2)</v>
      </c>
      <c r="H78" s="302">
        <f t="shared" ref="H78" si="71">SUM(B78,D78,F78)</f>
        <v>3.1937910945712624</v>
      </c>
      <c r="I78" s="299" t="str">
        <f>CONCATENATE("(",ROUND((H78/$H79)*100,1),")")</f>
        <v>(41.4)</v>
      </c>
      <c r="K78" s="302">
        <f t="shared" ref="K78:K79" si="72">B83-B78</f>
        <v>0.3601235085630079</v>
      </c>
      <c r="L78" s="302">
        <f t="shared" ref="L78:L79" si="73">D83-D78</f>
        <v>0.10415572786181038</v>
      </c>
      <c r="M78" s="302">
        <f t="shared" ref="M78:M79" si="74">F83-F78</f>
        <v>3.8786811832674628E-2</v>
      </c>
      <c r="N78" s="302">
        <f t="shared" ref="N78:N79" si="75">SUM(K78:M78)</f>
        <v>0.5030660482574929</v>
      </c>
    </row>
    <row r="79" spans="1:14" x14ac:dyDescent="0.2">
      <c r="A79" s="282" t="s">
        <v>363</v>
      </c>
      <c r="B79" s="302">
        <f>SUM(B77:B78)</f>
        <v>5.9736088541698571</v>
      </c>
      <c r="C79" s="299" t="str">
        <f>CONCATENATE("(",ROUND((B79/$H79)*100,1),")")</f>
        <v>(77.4)</v>
      </c>
      <c r="D79" s="302">
        <f>SUM(D77:D78)</f>
        <v>1.3326689362754656</v>
      </c>
      <c r="E79" s="299" t="str">
        <f>CONCATENATE("(",ROUND((D79/$H79)*100,1),")")</f>
        <v>(17.3)</v>
      </c>
      <c r="F79" s="302">
        <f>SUM(F77:F78)</f>
        <v>0.40672220955466609</v>
      </c>
      <c r="G79" s="299" t="str">
        <f>CONCATENATE("(",ROUND((F79/$H79)*100,1),")")</f>
        <v>(5.3)</v>
      </c>
      <c r="H79" s="302">
        <f>SUM(H77:H78)</f>
        <v>7.7129999999999885</v>
      </c>
      <c r="I79" s="299" t="str">
        <f>CONCATENATE("(",ROUND((H79/$H79)*100,1),")")</f>
        <v>(100)</v>
      </c>
      <c r="K79" s="302">
        <f t="shared" si="72"/>
        <v>0.7108156855355956</v>
      </c>
      <c r="L79" s="302">
        <f t="shared" si="73"/>
        <v>0.13951708872280344</v>
      </c>
      <c r="M79" s="302">
        <f t="shared" si="74"/>
        <v>6.266722574162148E-2</v>
      </c>
      <c r="N79" s="302">
        <f t="shared" si="75"/>
        <v>0.91300000000002046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4.3939635859715116</v>
      </c>
      <c r="C82" s="299" t="str">
        <f>CONCATENATE("(",ROUND((B82/$H84)*100,1),")")</f>
        <v>(50.9)</v>
      </c>
      <c r="D82" s="302">
        <f>'Ind T6'!W27</f>
        <v>0.35287275621646075</v>
      </c>
      <c r="E82" s="299" t="str">
        <f>CONCATENATE("(",ROUND((D82/$H84)*100,1),")")</f>
        <v>(4.1)</v>
      </c>
      <c r="F82" s="302">
        <f>'Ind T6'!X27</f>
        <v>0.18230651498328115</v>
      </c>
      <c r="G82" s="299" t="str">
        <f>CONCATENATE("(",ROUND((F82/$H84)*100,1),")")</f>
        <v>(2.1)</v>
      </c>
      <c r="H82" s="302">
        <f>SUM(B82,D82,F82)</f>
        <v>4.9291428571712537</v>
      </c>
      <c r="I82" s="299" t="str">
        <f>CONCATENATE("(",ROUND((H82/$H84)*100,1),")")</f>
        <v>(57.1)</v>
      </c>
      <c r="K82" s="302">
        <f>B82-B72</f>
        <v>0.68872296586710124</v>
      </c>
      <c r="L82" s="302">
        <f>D82-D72</f>
        <v>6.5019326842472913E-2</v>
      </c>
      <c r="M82" s="302">
        <f>F82-F72</f>
        <v>3.9906295754335491E-2</v>
      </c>
      <c r="N82" s="302">
        <f>SUM(K82:M82)</f>
        <v>0.79364858846390962</v>
      </c>
    </row>
    <row r="83" spans="1:14" x14ac:dyDescent="0.2">
      <c r="A83" s="282" t="s">
        <v>365</v>
      </c>
      <c r="B83" s="302">
        <f>'Ind T6'!V26</f>
        <v>2.2904609537339411</v>
      </c>
      <c r="C83" s="299" t="str">
        <f>CONCATENATE("(",ROUND((B83/$H84)*100,1),")")</f>
        <v>(26.6)</v>
      </c>
      <c r="D83" s="302">
        <f>'Ind T6'!W26</f>
        <v>1.1193132687818081</v>
      </c>
      <c r="E83" s="299" t="str">
        <f>CONCATENATE("(",ROUND((D83/$H84)*100,1),")")</f>
        <v>(13)</v>
      </c>
      <c r="F83" s="302">
        <f>'Ind T6'!X26</f>
        <v>0.28708292031300642</v>
      </c>
      <c r="G83" s="299" t="str">
        <f>CONCATENATE("(",ROUND((F83/$H84)*100,1),")")</f>
        <v>(3.3)</v>
      </c>
      <c r="H83" s="302">
        <f t="shared" ref="H83" si="76">SUM(B83,D83,F83)</f>
        <v>3.696857142828756</v>
      </c>
      <c r="I83" s="299" t="str">
        <f>CONCATENATE("(",ROUND((H83/$H84)*100,1),")")</f>
        <v>(42.9)</v>
      </c>
      <c r="K83" s="302">
        <f t="shared" ref="K83:K84" si="77">B83-B73</f>
        <v>0.60390154253657835</v>
      </c>
      <c r="L83" s="302">
        <f t="shared" ref="L83:L84" si="78">D83-D73</f>
        <v>0.19731001163266826</v>
      </c>
      <c r="M83" s="302">
        <f t="shared" ref="M83:M84" si="79">F83-F73</f>
        <v>6.8139857366835477E-2</v>
      </c>
      <c r="N83" s="302">
        <f t="shared" ref="N83:N84" si="80">SUM(K83:M83)</f>
        <v>0.86935141153608209</v>
      </c>
    </row>
    <row r="84" spans="1:14" x14ac:dyDescent="0.2">
      <c r="A84" s="282" t="s">
        <v>363</v>
      </c>
      <c r="B84" s="302">
        <f>SUM(B82:B83)</f>
        <v>6.6844245397054527</v>
      </c>
      <c r="C84" s="299" t="str">
        <f>CONCATENATE("(",ROUND((B84/$H84)*100,1),")")</f>
        <v>(77.5)</v>
      </c>
      <c r="D84" s="302">
        <f>SUM(D82:D83)</f>
        <v>1.472186024998269</v>
      </c>
      <c r="E84" s="299" t="str">
        <f>CONCATENATE("(",ROUND((D84/$H84)*100,1),")")</f>
        <v>(17.1)</v>
      </c>
      <c r="F84" s="302">
        <f>SUM(F82:F83)</f>
        <v>0.46938943529628757</v>
      </c>
      <c r="G84" s="299" t="str">
        <f>CONCATENATE("(",ROUND((F84/$H84)*100,1),")")</f>
        <v>(5.4)</v>
      </c>
      <c r="H84" s="302">
        <f>SUM(H82:H83)</f>
        <v>8.6260000000000101</v>
      </c>
      <c r="I84" s="299" t="str">
        <f>CONCATENATE("(",ROUND((H84/$H84)*100,1),")")</f>
        <v>(100)</v>
      </c>
      <c r="K84" s="302">
        <f t="shared" si="77"/>
        <v>1.2926245084036792</v>
      </c>
      <c r="L84" s="302">
        <f t="shared" si="78"/>
        <v>0.26232933847514128</v>
      </c>
      <c r="M84" s="302">
        <f t="shared" si="79"/>
        <v>0.108046153121171</v>
      </c>
      <c r="N84" s="302">
        <f t="shared" si="80"/>
        <v>1.6629999999999914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7.3036755103275635</v>
      </c>
      <c r="C93" s="299" t="str">
        <f>CONCATENATE("(",ROUND((B93/$H95)*100,1),")")</f>
        <v>(68.7)</v>
      </c>
      <c r="D93" s="302">
        <f>'Ind T6'!M36</f>
        <v>0.23813953761962314</v>
      </c>
      <c r="E93" s="299" t="str">
        <f>CONCATENATE("(",ROUND((D93/$H95)*100,1),")")</f>
        <v>(2.2)</v>
      </c>
      <c r="F93" s="302">
        <f>'Ind T6'!N36</f>
        <v>0.37839637626010214</v>
      </c>
      <c r="G93" s="299" t="str">
        <f>CONCATENATE("(",ROUND((F93/$H95)*100,1),")")</f>
        <v>(3.6)</v>
      </c>
      <c r="H93" s="302">
        <f>SUM(B93,D93,F93)</f>
        <v>7.9202114242072881</v>
      </c>
      <c r="I93" s="299" t="str">
        <f>CONCATENATE("(",ROUND((H93/$H95)*100,1),")")</f>
        <v>(74.5)</v>
      </c>
      <c r="K93" s="302">
        <f>B98-B93</f>
        <v>-0.37395009291009806</v>
      </c>
      <c r="L93" s="302">
        <f>D98-D93</f>
        <v>-7.9336007014249033E-3</v>
      </c>
      <c r="M93" s="302">
        <f>F98-F93</f>
        <v>-2.1041684669541594E-3</v>
      </c>
      <c r="N93" s="302">
        <f>SUM(K93:M93)</f>
        <v>-0.38398786207847713</v>
      </c>
    </row>
    <row r="94" spans="1:14" x14ac:dyDescent="0.2">
      <c r="A94" s="282" t="s">
        <v>365</v>
      </c>
      <c r="B94" s="302">
        <f>'Ind T6'!L35</f>
        <v>1.8381933054745496</v>
      </c>
      <c r="C94" s="299" t="str">
        <f>CONCATENATE("(",ROUND((B94/$H95)*100,1),")")</f>
        <v>(17.3)</v>
      </c>
      <c r="D94" s="302">
        <f>'Ind T6'!M35</f>
        <v>0.61184504971913212</v>
      </c>
      <c r="E94" s="299" t="str">
        <f>CONCATENATE("(",ROUND((D94/$H95)*100,1),")")</f>
        <v>(5.8)</v>
      </c>
      <c r="F94" s="302">
        <f>'Ind T6'!N35</f>
        <v>0.2617502205990298</v>
      </c>
      <c r="G94" s="299" t="str">
        <f>CONCATENATE("(",ROUND((F94/$H95)*100,1),")")</f>
        <v>(2.5)</v>
      </c>
      <c r="H94" s="302">
        <f t="shared" ref="H94" si="81">SUM(B94,D94,F94)</f>
        <v>2.7117885757927116</v>
      </c>
      <c r="I94" s="299" t="str">
        <f>CONCATENATE("(",ROUND((H94/$H95)*100,1),")")</f>
        <v>(25.5)</v>
      </c>
      <c r="K94" s="302">
        <f t="shared" ref="K94:K95" si="82">B99-B94</f>
        <v>-0.18368495666976092</v>
      </c>
      <c r="L94" s="302">
        <f t="shared" ref="L94:L95" si="83">D99-D94</f>
        <v>-3.3076960650830545E-2</v>
      </c>
      <c r="M94" s="302">
        <f t="shared" ref="M94:M95" si="84">F99-F94</f>
        <v>-1.1250220600935723E-2</v>
      </c>
      <c r="N94" s="302">
        <f t="shared" ref="N94:N95" si="85">SUM(K94:M94)</f>
        <v>-0.22801213792152719</v>
      </c>
    </row>
    <row r="95" spans="1:14" x14ac:dyDescent="0.2">
      <c r="A95" s="282" t="s">
        <v>363</v>
      </c>
      <c r="B95" s="302">
        <f>SUM(B93:B94)</f>
        <v>9.1418688158021126</v>
      </c>
      <c r="C95" s="299" t="str">
        <f>CONCATENATE("(",ROUND((B95/$H95)*100,1),")")</f>
        <v>(86)</v>
      </c>
      <c r="D95" s="302">
        <f>SUM(D93:D94)</f>
        <v>0.84998458733875526</v>
      </c>
      <c r="E95" s="299" t="str">
        <f>CONCATENATE("(",ROUND((D95/$H95)*100,1),")")</f>
        <v>(8)</v>
      </c>
      <c r="F95" s="302">
        <f>SUM(F93:F94)</f>
        <v>0.640146596859132</v>
      </c>
      <c r="G95" s="299" t="str">
        <f>CONCATENATE("(",ROUND((F95/$H95)*100,1),")")</f>
        <v>(6)</v>
      </c>
      <c r="H95" s="302">
        <f>SUM(H93:H94)</f>
        <v>10.632</v>
      </c>
      <c r="I95" s="299" t="str">
        <f>CONCATENATE("(",ROUND((H95/$H95)*100,1),")")</f>
        <v>(100)</v>
      </c>
      <c r="K95" s="302">
        <f t="shared" si="82"/>
        <v>-0.55763504957985788</v>
      </c>
      <c r="L95" s="302">
        <f t="shared" si="83"/>
        <v>-4.1010561352255448E-2</v>
      </c>
      <c r="M95" s="302">
        <f t="shared" si="84"/>
        <v>-1.3354389067889993E-2</v>
      </c>
      <c r="N95" s="302">
        <f t="shared" si="85"/>
        <v>-0.61200000000000332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6.9297254174174654</v>
      </c>
      <c r="C98" s="299" t="str">
        <f>CONCATENATE("(",ROUND((B98/$H100)*100,1),")")</f>
        <v>(69.2)</v>
      </c>
      <c r="D98" s="302">
        <f>'Ind T6'!R36</f>
        <v>0.23020593691819824</v>
      </c>
      <c r="E98" s="299" t="str">
        <f>CONCATENATE("(",ROUND((D98/$H100)*100,1),")")</f>
        <v>(2.3)</v>
      </c>
      <c r="F98" s="302">
        <f>'Ind T6'!S36</f>
        <v>0.37629220779314798</v>
      </c>
      <c r="G98" s="299" t="str">
        <f>CONCATENATE("(",ROUND((F98/$H100)*100,1),")")</f>
        <v>(3.8)</v>
      </c>
      <c r="H98" s="302">
        <f>SUM(B98,D98,F98)</f>
        <v>7.5362235621288116</v>
      </c>
      <c r="I98" s="299" t="str">
        <f>CONCATENATE("(",ROUND((H98/$H100)*100,1),")")</f>
        <v>(75.2)</v>
      </c>
      <c r="K98" s="302">
        <f>B103-B98</f>
        <v>-1.4853616578983377</v>
      </c>
      <c r="L98" s="302">
        <f>D103-D98</f>
        <v>-4.0542205297560419E-2</v>
      </c>
      <c r="M98" s="302">
        <f>F103-F98</f>
        <v>-5.7844460869649117E-2</v>
      </c>
      <c r="N98" s="302">
        <f>SUM(K98:M98)</f>
        <v>-1.5837483240655472</v>
      </c>
    </row>
    <row r="99" spans="1:14" x14ac:dyDescent="0.2">
      <c r="A99" s="282" t="s">
        <v>365</v>
      </c>
      <c r="B99" s="302">
        <f>'Ind T6'!Q35</f>
        <v>1.6545083488047887</v>
      </c>
      <c r="C99" s="299" t="str">
        <f>CONCATENATE("(",ROUND((B99/$H100)*100,1),")")</f>
        <v>(16.5)</v>
      </c>
      <c r="D99" s="302">
        <f>'Ind T6'!R35</f>
        <v>0.57876808906830157</v>
      </c>
      <c r="E99" s="299" t="str">
        <f>CONCATENATE("(",ROUND((D99/$H100)*100,1),")")</f>
        <v>(5.8)</v>
      </c>
      <c r="F99" s="302">
        <f>'Ind T6'!S35</f>
        <v>0.25049999999809408</v>
      </c>
      <c r="G99" s="299" t="str">
        <f>CONCATENATE("(",ROUND((F99/$H100)*100,1),")")</f>
        <v>(2.5)</v>
      </c>
      <c r="H99" s="302">
        <f t="shared" ref="H99" si="86">SUM(B99,D99,F99)</f>
        <v>2.4837764378711844</v>
      </c>
      <c r="I99" s="299" t="str">
        <f>CONCATENATE("(",ROUND((H99/$H100)*100,1),")")</f>
        <v>(24.8)</v>
      </c>
      <c r="K99" s="302">
        <f t="shared" ref="K99:K100" si="87">B104-B99</f>
        <v>-0.43316757826031305</v>
      </c>
      <c r="L99" s="302">
        <f t="shared" ref="L99:L100" si="88">D104-D99</f>
        <v>-0.12794598460254974</v>
      </c>
      <c r="M99" s="302">
        <f t="shared" ref="M99:M100" si="89">F104-F99</f>
        <v>-3.9138113071564867E-2</v>
      </c>
      <c r="N99" s="302">
        <f t="shared" ref="N99:N100" si="90">SUM(K99:M99)</f>
        <v>-0.60025167593442763</v>
      </c>
    </row>
    <row r="100" spans="1:14" x14ac:dyDescent="0.2">
      <c r="A100" s="282" t="s">
        <v>363</v>
      </c>
      <c r="B100" s="302">
        <f>SUM(B98:B99)</f>
        <v>8.5842337662222548</v>
      </c>
      <c r="C100" s="299" t="str">
        <f>CONCATENATE("(",ROUND((B100/$H100)*100,1),")")</f>
        <v>(85.7)</v>
      </c>
      <c r="D100" s="302">
        <f>SUM(D98:D99)</f>
        <v>0.80897402598649981</v>
      </c>
      <c r="E100" s="299" t="str">
        <f>CONCATENATE("(",ROUND((D100/$H100)*100,1),")")</f>
        <v>(8.1)</v>
      </c>
      <c r="F100" s="302">
        <f>SUM(F98:F99)</f>
        <v>0.62679220779124201</v>
      </c>
      <c r="G100" s="299" t="str">
        <f>CONCATENATE("(",ROUND((F100/$H100)*100,1),")")</f>
        <v>(6.3)</v>
      </c>
      <c r="H100" s="302">
        <f>SUM(H98:H99)</f>
        <v>10.019999999999996</v>
      </c>
      <c r="I100" s="299" t="str">
        <f>CONCATENATE("(",ROUND((H100/$H100)*100,1),")")</f>
        <v>(100)</v>
      </c>
      <c r="K100" s="302">
        <f t="shared" si="87"/>
        <v>-1.9185292361586512</v>
      </c>
      <c r="L100" s="302">
        <f t="shared" si="88"/>
        <v>-0.16848818990011016</v>
      </c>
      <c r="M100" s="302">
        <f t="shared" si="89"/>
        <v>-9.6982573941213901E-2</v>
      </c>
      <c r="N100" s="302">
        <f t="shared" si="90"/>
        <v>-2.1839999999999753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5.4443637595191277</v>
      </c>
      <c r="C103" s="299" t="str">
        <f>CONCATENATE("(",ROUND((B103/$H105)*100,1),")")</f>
        <v>(69.5)</v>
      </c>
      <c r="D103" s="302">
        <f>'Ind T6'!W36</f>
        <v>0.18966373162063782</v>
      </c>
      <c r="E103" s="299" t="str">
        <f>CONCATENATE("(",ROUND((D103/$H105)*100,1),")")</f>
        <v>(2.4)</v>
      </c>
      <c r="F103" s="302">
        <f>'Ind T6'!X36</f>
        <v>0.31844774692349886</v>
      </c>
      <c r="G103" s="299" t="str">
        <f>CONCATENATE("(",ROUND((F103/$H105)*100,1),")")</f>
        <v>(4.1)</v>
      </c>
      <c r="H103" s="302">
        <f>SUM(B103,D103,F103)</f>
        <v>5.9524752380632648</v>
      </c>
      <c r="I103" s="299" t="str">
        <f>CONCATENATE("(",ROUND((H103/$H105)*100,1),")")</f>
        <v>(76)</v>
      </c>
      <c r="K103" s="302">
        <f>B103-B93</f>
        <v>-1.8593117508084358</v>
      </c>
      <c r="L103" s="302">
        <f>D103-D93</f>
        <v>-4.8475805998985322E-2</v>
      </c>
      <c r="M103" s="302">
        <f>F103-F93</f>
        <v>-5.9948629336603276E-2</v>
      </c>
      <c r="N103" s="302">
        <f>SUM(K103:M103)</f>
        <v>-1.9677361861440246</v>
      </c>
    </row>
    <row r="104" spans="1:14" x14ac:dyDescent="0.2">
      <c r="A104" s="282" t="s">
        <v>365</v>
      </c>
      <c r="B104" s="302">
        <f>'Ind T6'!V35</f>
        <v>1.2213407705444757</v>
      </c>
      <c r="C104" s="299" t="str">
        <f>CONCATENATE("(",ROUND((B104/$H105)*100,1),")")</f>
        <v>(15.6)</v>
      </c>
      <c r="D104" s="302">
        <f>'Ind T6'!W35</f>
        <v>0.45082210446575183</v>
      </c>
      <c r="E104" s="299" t="str">
        <f>CONCATENATE("(",ROUND((D104/$H105)*100,1),")")</f>
        <v>(5.8)</v>
      </c>
      <c r="F104" s="302">
        <f>'Ind T6'!X35</f>
        <v>0.21136188692652921</v>
      </c>
      <c r="G104" s="299" t="str">
        <f>CONCATENATE("(",ROUND((F104/$H105)*100,1),")")</f>
        <v>(2.7)</v>
      </c>
      <c r="H104" s="302">
        <f t="shared" ref="H104" si="91">SUM(B104,D104,F104)</f>
        <v>1.8835247619367568</v>
      </c>
      <c r="I104" s="299" t="str">
        <f>CONCATENATE("(",ROUND((H104/$H105)*100,1),")")</f>
        <v>(24)</v>
      </c>
      <c r="K104" s="302">
        <f t="shared" ref="K104:K105" si="92">B104-B94</f>
        <v>-0.61685253493007397</v>
      </c>
      <c r="L104" s="302">
        <f t="shared" ref="L104:L105" si="93">D104-D94</f>
        <v>-0.16102294525338029</v>
      </c>
      <c r="M104" s="302">
        <f t="shared" ref="M104:M105" si="94">F104-F94</f>
        <v>-5.038833367250059E-2</v>
      </c>
      <c r="N104" s="302">
        <f t="shared" ref="N104:N105" si="95">SUM(K104:M104)</f>
        <v>-0.82826381385595482</v>
      </c>
    </row>
    <row r="105" spans="1:14" x14ac:dyDescent="0.2">
      <c r="A105" s="282" t="s">
        <v>363</v>
      </c>
      <c r="B105" s="302">
        <f>SUM(B103:B104)</f>
        <v>6.6657045300636035</v>
      </c>
      <c r="C105" s="299" t="str">
        <f>CONCATENATE("(",ROUND((B105/$H105)*100,1),")")</f>
        <v>(85.1)</v>
      </c>
      <c r="D105" s="302">
        <f>SUM(D103:D104)</f>
        <v>0.64048583608638965</v>
      </c>
      <c r="E105" s="299" t="str">
        <f>CONCATENATE("(",ROUND((D105/$H105)*100,1),")")</f>
        <v>(8.2)</v>
      </c>
      <c r="F105" s="302">
        <f>SUM(F103:F104)</f>
        <v>0.52980963385002811</v>
      </c>
      <c r="G105" s="299" t="str">
        <f>CONCATENATE("(",ROUND((F105/$H105)*100,1),")")</f>
        <v>(6.8)</v>
      </c>
      <c r="H105" s="302">
        <f>SUM(H103:H104)</f>
        <v>7.8360000000000216</v>
      </c>
      <c r="I105" s="299" t="str">
        <f>CONCATENATE("(",ROUND((H105/$H105)*100,1),")")</f>
        <v>(100)</v>
      </c>
      <c r="K105" s="302">
        <f t="shared" si="92"/>
        <v>-2.4761642857385091</v>
      </c>
      <c r="L105" s="302">
        <f t="shared" si="93"/>
        <v>-0.20949875125236561</v>
      </c>
      <c r="M105" s="302">
        <f t="shared" si="94"/>
        <v>-0.11033696300910389</v>
      </c>
      <c r="N105" s="302">
        <f t="shared" si="95"/>
        <v>-2.7959999999999785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22.870019680934579</v>
      </c>
      <c r="C114" s="299" t="str">
        <f>CONCATENATE("(",ROUND((B114/$H116)*100,1),")")</f>
        <v>(65.9)</v>
      </c>
      <c r="D114" s="302">
        <f>'Ind T6'!M45</f>
        <v>0.97257693192755268</v>
      </c>
      <c r="E114" s="299" t="str">
        <f>CONCATENATE("(",ROUND((D114/$H116)*100,1),")")</f>
        <v>(2.8)</v>
      </c>
      <c r="F114" s="302">
        <f>'Ind T6'!N45</f>
        <v>2.3128202391404002</v>
      </c>
      <c r="G114" s="299" t="str">
        <f>CONCATENATE("(",ROUND((F114/$H116)*100,1),")")</f>
        <v>(6.7)</v>
      </c>
      <c r="H114" s="302">
        <f>SUM(B114,D114,F114)</f>
        <v>26.155416852002531</v>
      </c>
      <c r="I114" s="299" t="str">
        <f>CONCATENATE("(",ROUND((H114/$H116)*100,1),")")</f>
        <v>(75.3)</v>
      </c>
      <c r="K114" s="302">
        <f>B119-B114</f>
        <v>-1.0378058129675409</v>
      </c>
      <c r="L114" s="302">
        <f>D119-D114</f>
        <v>-3.9085637773024984E-2</v>
      </c>
      <c r="M114" s="302">
        <f>F119-F114</f>
        <v>-9.8276567605316778E-2</v>
      </c>
      <c r="N114" s="302">
        <f>SUM(K114:M114)</f>
        <v>-1.1751680183458828</v>
      </c>
    </row>
    <row r="115" spans="1:14" x14ac:dyDescent="0.2">
      <c r="A115" s="282" t="s">
        <v>365</v>
      </c>
      <c r="B115" s="302">
        <f>'Ind T6'!L44</f>
        <v>5.3409219255111244</v>
      </c>
      <c r="C115" s="299" t="str">
        <f>CONCATENATE("(",ROUND((B115/$H116)*100,1),")")</f>
        <v>(15.4)</v>
      </c>
      <c r="D115" s="302">
        <f>'Ind T6'!M44</f>
        <v>2.1518774774069271</v>
      </c>
      <c r="E115" s="299" t="str">
        <f>CONCATENATE("(",ROUND((D115/$H116)*100,1),")")</f>
        <v>(6.2)</v>
      </c>
      <c r="F115" s="302">
        <f>'Ind T6'!N44</f>
        <v>1.0637837450794505</v>
      </c>
      <c r="G115" s="299" t="str">
        <f>CONCATENATE("(",ROUND((F115/$H116)*100,1),")")</f>
        <v>(3.1)</v>
      </c>
      <c r="H115" s="302">
        <f t="shared" ref="H115" si="96">SUM(B115,D115,F115)</f>
        <v>8.5565831479975021</v>
      </c>
      <c r="I115" s="299" t="str">
        <f>CONCATENATE("(",ROUND((H115/$H116)*100,1),")")</f>
        <v>(24.7)</v>
      </c>
      <c r="K115" s="302">
        <f t="shared" ref="K115:K116" si="97">B120-B115</f>
        <v>-0.20145097779425836</v>
      </c>
      <c r="L115" s="302">
        <f t="shared" ref="L115:L116" si="98">D120-D115</f>
        <v>-7.7412005040017551E-2</v>
      </c>
      <c r="M115" s="302">
        <f t="shared" ref="M115:M116" si="99">F120-F115</f>
        <v>-7.5968998819906486E-2</v>
      </c>
      <c r="N115" s="302">
        <f t="shared" ref="N115:N116" si="100">SUM(K115:M115)</f>
        <v>-0.35483198165418239</v>
      </c>
    </row>
    <row r="116" spans="1:14" x14ac:dyDescent="0.2">
      <c r="A116" s="282" t="s">
        <v>363</v>
      </c>
      <c r="B116" s="302">
        <f>SUM(B114:B115)</f>
        <v>28.210941606445704</v>
      </c>
      <c r="C116" s="299" t="str">
        <f>CONCATENATE("(",ROUND((B116/$H116)*100,1),")")</f>
        <v>(81.3)</v>
      </c>
      <c r="D116" s="302">
        <f>SUM(D114:D115)</f>
        <v>3.1244544093344797</v>
      </c>
      <c r="E116" s="299" t="str">
        <f>CONCATENATE("(",ROUND((D116/$H116)*100,1),")")</f>
        <v>(9)</v>
      </c>
      <c r="F116" s="302">
        <f>SUM(F114:F115)</f>
        <v>3.3766039842198508</v>
      </c>
      <c r="G116" s="299" t="str">
        <f>CONCATENATE("(",ROUND((F116/$H116)*100,1),")")</f>
        <v>(9.7)</v>
      </c>
      <c r="H116" s="302">
        <f>SUM(H114:H115)</f>
        <v>34.712000000000032</v>
      </c>
      <c r="I116" s="299" t="str">
        <f>CONCATENATE("(",ROUND((H116/$H116)*100,1),")")</f>
        <v>(100)</v>
      </c>
      <c r="K116" s="302">
        <f t="shared" si="97"/>
        <v>-1.2392567907618002</v>
      </c>
      <c r="L116" s="302">
        <f t="shared" si="98"/>
        <v>-0.1164976428130422</v>
      </c>
      <c r="M116" s="302">
        <f t="shared" si="99"/>
        <v>-0.17424556642522315</v>
      </c>
      <c r="N116" s="302">
        <f t="shared" si="100"/>
        <v>-1.5300000000000655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21.832213867967038</v>
      </c>
      <c r="C119" s="299" t="str">
        <f>CONCATENATE("(",ROUND((B119/$H121)*100,1),")")</f>
        <v>(65.8)</v>
      </c>
      <c r="D119" s="302">
        <f>'Ind T6'!R45</f>
        <v>0.9334912941545277</v>
      </c>
      <c r="E119" s="299" t="str">
        <f>CONCATENATE("(",ROUND((D119/$H121)*100,1),")")</f>
        <v>(2.8)</v>
      </c>
      <c r="F119" s="302">
        <f>'Ind T6'!S45</f>
        <v>2.2145436715350835</v>
      </c>
      <c r="G119" s="299" t="str">
        <f>CONCATENATE("(",ROUND((F119/$H121)*100,1),")")</f>
        <v>(6.7)</v>
      </c>
      <c r="H119" s="302">
        <f>SUM(B119,D119,F119)</f>
        <v>24.980248833656649</v>
      </c>
      <c r="I119" s="299" t="str">
        <f>CONCATENATE("(",ROUND((H119/$H121)*100,1),")")</f>
        <v>(75.3)</v>
      </c>
      <c r="K119" s="302">
        <f>B124-B119</f>
        <v>-2.3885487104099923</v>
      </c>
      <c r="L119" s="302">
        <f>D124-D119</f>
        <v>-8.614404739371373E-2</v>
      </c>
      <c r="M119" s="302">
        <f>F124-F119</f>
        <v>-0.14351543980330739</v>
      </c>
      <c r="N119" s="302">
        <f>SUM(K119:M119)</f>
        <v>-2.6182081976070135</v>
      </c>
    </row>
    <row r="120" spans="1:14" x14ac:dyDescent="0.2">
      <c r="A120" s="282" t="s">
        <v>365</v>
      </c>
      <c r="B120" s="302">
        <f>'Ind T6'!Q44</f>
        <v>5.1394709477168661</v>
      </c>
      <c r="C120" s="299" t="str">
        <f>CONCATENATE("(",ROUND((B120/$H121)*100,1),")")</f>
        <v>(15.5)</v>
      </c>
      <c r="D120" s="302">
        <f>'Ind T6'!R44</f>
        <v>2.0744654723669096</v>
      </c>
      <c r="E120" s="299" t="str">
        <f>CONCATENATE("(",ROUND((D120/$H121)*100,1),")")</f>
        <v>(6.3)</v>
      </c>
      <c r="F120" s="302">
        <f>'Ind T6'!S44</f>
        <v>0.98781474625954402</v>
      </c>
      <c r="G120" s="299" t="str">
        <f>CONCATENATE("(",ROUND((F120/$H121)*100,1),")")</f>
        <v>(3)</v>
      </c>
      <c r="H120" s="302">
        <f t="shared" ref="H120" si="101">SUM(B120,D120,F120)</f>
        <v>8.2017511663433194</v>
      </c>
      <c r="I120" s="299" t="str">
        <f>CONCATENATE("(",ROUND((H120/$H121)*100,1),")")</f>
        <v>(24.7)</v>
      </c>
      <c r="K120" s="302">
        <f t="shared" ref="K120:K121" si="102">B125-B120</f>
        <v>-0.39850989060832465</v>
      </c>
      <c r="L120" s="302">
        <f t="shared" ref="L120:L121" si="103">D125-D120</f>
        <v>-0.16050290610872775</v>
      </c>
      <c r="M120" s="302">
        <f t="shared" ref="M120:M121" si="104">F125-F120</f>
        <v>-9.4779005675834749E-2</v>
      </c>
      <c r="N120" s="302">
        <f t="shared" ref="N120:N121" si="105">SUM(K120:M120)</f>
        <v>-0.65379180239288714</v>
      </c>
    </row>
    <row r="121" spans="1:14" x14ac:dyDescent="0.2">
      <c r="A121" s="282" t="s">
        <v>363</v>
      </c>
      <c r="B121" s="302">
        <f>SUM(B119:B120)</f>
        <v>26.971684815683904</v>
      </c>
      <c r="C121" s="299" t="str">
        <f>CONCATENATE("(",ROUND((B121/$H121)*100,1),")")</f>
        <v>(81.3)</v>
      </c>
      <c r="D121" s="302">
        <f>SUM(D119:D120)</f>
        <v>3.0079567665214375</v>
      </c>
      <c r="E121" s="299" t="str">
        <f>CONCATENATE("(",ROUND((D121/$H121)*100,1),")")</f>
        <v>(9.1)</v>
      </c>
      <c r="F121" s="302">
        <f>SUM(F119:F120)</f>
        <v>3.2023584177946276</v>
      </c>
      <c r="G121" s="299" t="str">
        <f>CONCATENATE("(",ROUND((F121/$H121)*100,1),")")</f>
        <v>(9.7)</v>
      </c>
      <c r="H121" s="302">
        <f>SUM(H119:H120)</f>
        <v>33.181999999999967</v>
      </c>
      <c r="I121" s="299" t="str">
        <f>CONCATENATE("(",ROUND((H121/$H121)*100,1),")")</f>
        <v>(100)</v>
      </c>
      <c r="K121" s="302">
        <f t="shared" si="102"/>
        <v>-2.787058601018316</v>
      </c>
      <c r="L121" s="302">
        <f t="shared" si="103"/>
        <v>-0.24664695350244159</v>
      </c>
      <c r="M121" s="302">
        <f t="shared" si="104"/>
        <v>-0.23829444547914225</v>
      </c>
      <c r="N121" s="302">
        <f t="shared" si="105"/>
        <v>-3.2719999999998999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19.443665157557046</v>
      </c>
      <c r="C124" s="299" t="str">
        <f>CONCATENATE("(",ROUND((B124/$H126)*100,1),")")</f>
        <v>(65)</v>
      </c>
      <c r="D124" s="302">
        <f>'Ind T6'!W45</f>
        <v>0.84734724676081397</v>
      </c>
      <c r="E124" s="299" t="str">
        <f>CONCATENATE("(",ROUND((D124/$H126)*100,1),")")</f>
        <v>(2.8)</v>
      </c>
      <c r="F124" s="302">
        <f>'Ind T6'!X45</f>
        <v>2.0710282317317761</v>
      </c>
      <c r="G124" s="299" t="str">
        <f>CONCATENATE("(",ROUND((F124/$H126)*100,1),")")</f>
        <v>(6.9)</v>
      </c>
      <c r="H124" s="302">
        <f>SUM(B124,D124,F124)</f>
        <v>22.362040636049638</v>
      </c>
      <c r="I124" s="299" t="str">
        <f>CONCATENATE("(",ROUND((H124/$H126)*100,1),")")</f>
        <v>(74.8)</v>
      </c>
      <c r="K124" s="302">
        <f>B124-B114</f>
        <v>-3.4263545233775332</v>
      </c>
      <c r="L124" s="302">
        <f>D124-D114</f>
        <v>-0.12522968516673871</v>
      </c>
      <c r="M124" s="302">
        <f>F124-F114</f>
        <v>-0.24179200740862417</v>
      </c>
      <c r="N124" s="302">
        <f>SUM(K124:M124)</f>
        <v>-3.7933762159528959</v>
      </c>
    </row>
    <row r="125" spans="1:14" x14ac:dyDescent="0.2">
      <c r="A125" s="282" t="s">
        <v>365</v>
      </c>
      <c r="B125" s="302">
        <f>'Ind T6'!V44</f>
        <v>4.7409610571085414</v>
      </c>
      <c r="C125" s="299" t="str">
        <f>CONCATENATE("(",ROUND((B125/$H126)*100,1),")")</f>
        <v>(15.9)</v>
      </c>
      <c r="D125" s="302">
        <f>'Ind T6'!W44</f>
        <v>1.9139625662581818</v>
      </c>
      <c r="E125" s="299" t="str">
        <f>CONCATENATE("(",ROUND((D125/$H126)*100,1),")")</f>
        <v>(6.4)</v>
      </c>
      <c r="F125" s="302">
        <f>'Ind T6'!X44</f>
        <v>0.89303574058370927</v>
      </c>
      <c r="G125" s="299" t="str">
        <f>CONCATENATE("(",ROUND((F125/$H126)*100,1),")")</f>
        <v>(3)</v>
      </c>
      <c r="H125" s="302">
        <f t="shared" ref="H125" si="106">SUM(B125,D125,F125)</f>
        <v>7.547959363950433</v>
      </c>
      <c r="I125" s="299" t="str">
        <f>CONCATENATE("(",ROUND((H125/$H126)*100,1),")")</f>
        <v>(25.2)</v>
      </c>
      <c r="K125" s="302">
        <f t="shared" ref="K125:K126" si="107">B125-B115</f>
        <v>-0.599960868402583</v>
      </c>
      <c r="L125" s="302">
        <f t="shared" ref="L125:L126" si="108">D125-D115</f>
        <v>-0.2379149111487453</v>
      </c>
      <c r="M125" s="302">
        <f t="shared" ref="M125:M126" si="109">F125-F115</f>
        <v>-0.17074800449574123</v>
      </c>
      <c r="N125" s="302">
        <f t="shared" ref="N125:N126" si="110">SUM(K125:M125)</f>
        <v>-1.0086237840470695</v>
      </c>
    </row>
    <row r="126" spans="1:14" x14ac:dyDescent="0.2">
      <c r="A126" s="282" t="s">
        <v>363</v>
      </c>
      <c r="B126" s="302">
        <f>SUM(B124:B125)</f>
        <v>24.184626214665588</v>
      </c>
      <c r="C126" s="299" t="str">
        <f>CONCATENATE("(",ROUND((B126/$H126)*100,1),")")</f>
        <v>(80.9)</v>
      </c>
      <c r="D126" s="302">
        <f>SUM(D124:D125)</f>
        <v>2.7613098130189959</v>
      </c>
      <c r="E126" s="299" t="str">
        <f>CONCATENATE("(",ROUND((D126/$H126)*100,1),")")</f>
        <v>(9.2)</v>
      </c>
      <c r="F126" s="302">
        <f>SUM(F124:F125)</f>
        <v>2.9640639723154854</v>
      </c>
      <c r="G126" s="299" t="str">
        <f>CONCATENATE("(",ROUND((F126/$H126)*100,1),")")</f>
        <v>(9.9)</v>
      </c>
      <c r="H126" s="302">
        <f>SUM(H124:H125)</f>
        <v>29.910000000000071</v>
      </c>
      <c r="I126" s="299" t="str">
        <f>CONCATENATE("(",ROUND((H126/$H126)*100,1),")")</f>
        <v>(100)</v>
      </c>
      <c r="K126" s="302">
        <f t="shared" si="107"/>
        <v>-4.0263153917801162</v>
      </c>
      <c r="L126" s="302">
        <f t="shared" si="108"/>
        <v>-0.36314459631548379</v>
      </c>
      <c r="M126" s="302">
        <f t="shared" si="109"/>
        <v>-0.4125400119043654</v>
      </c>
      <c r="N126" s="302">
        <f t="shared" si="110"/>
        <v>-4.8019999999999659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2.4430891773000747</v>
      </c>
      <c r="C135" s="299" t="str">
        <f>CONCATENATE("(",ROUND((B135/$H137)*100,1),")")</f>
        <v>(65.2)</v>
      </c>
      <c r="D135" s="302">
        <f>'Ind T6'!M54</f>
        <v>3.7513544065391181E-2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2.4806027213654658</v>
      </c>
      <c r="I135" s="299" t="str">
        <f>CONCATENATE("(",ROUND((H135/$H137)*100,1),")")</f>
        <v>(66.2)</v>
      </c>
      <c r="K135" s="302">
        <f>B140-B135</f>
        <v>-5.6332360128415804E-2</v>
      </c>
      <c r="L135" s="302">
        <f>D140-D135</f>
        <v>-6.2447291424447271E-5</v>
      </c>
      <c r="M135" s="302">
        <f>F140-F135</f>
        <v>0</v>
      </c>
      <c r="N135" s="302">
        <f>SUM(K135:M135)</f>
        <v>-5.6394807419840251E-2</v>
      </c>
    </row>
    <row r="136" spans="1:14" x14ac:dyDescent="0.2">
      <c r="A136" s="282" t="s">
        <v>365</v>
      </c>
      <c r="B136" s="302">
        <f>'Ind T6'!L53</f>
        <v>0.75074176261411563</v>
      </c>
      <c r="C136" s="299" t="str">
        <f>CONCATENATE("(",ROUND((B136/$H137)*100,1),")")</f>
        <v>(20)</v>
      </c>
      <c r="D136" s="302">
        <f>'Ind T6'!M53</f>
        <v>0.20436248692281456</v>
      </c>
      <c r="E136" s="299" t="str">
        <f>CONCATENATE("(",ROUND((D136/$H137)*100,1),")")</f>
        <v>(5.5)</v>
      </c>
      <c r="F136" s="302">
        <f>'Ind T6'!N53</f>
        <v>0.31329302909760898</v>
      </c>
      <c r="G136" s="299" t="str">
        <f>CONCATENATE("(",ROUND((F136/$H137)*100,1),")")</f>
        <v>(8.4)</v>
      </c>
      <c r="H136" s="302">
        <f t="shared" ref="H136" si="111">SUM(B136,D136,F136)</f>
        <v>1.2683972786345392</v>
      </c>
      <c r="I136" s="299" t="str">
        <f>CONCATENATE("(",ROUND((H136/$H137)*100,1),")")</f>
        <v>(33.8)</v>
      </c>
      <c r="K136" s="302">
        <f t="shared" ref="K136:K137" si="112">B141-B136</f>
        <v>-5.6703647414320102E-3</v>
      </c>
      <c r="L136" s="302">
        <f t="shared" ref="L136:L137" si="113">D141-D136</f>
        <v>-3.3591320748617981E-3</v>
      </c>
      <c r="M136" s="302">
        <f t="shared" ref="M136:M137" si="114">F141-F136</f>
        <v>-9.575695763872516E-3</v>
      </c>
      <c r="N136" s="302">
        <f t="shared" ref="N136:N137" si="115">SUM(K136:M136)</f>
        <v>-1.8605192580166324E-2</v>
      </c>
    </row>
    <row r="137" spans="1:14" x14ac:dyDescent="0.2">
      <c r="A137" s="282" t="s">
        <v>363</v>
      </c>
      <c r="B137" s="302">
        <f>SUM(B135:B136)</f>
        <v>3.1938309399141902</v>
      </c>
      <c r="C137" s="299" t="str">
        <f>CONCATENATE("(",ROUND((B137/$H137)*100,1),")")</f>
        <v>(85.2)</v>
      </c>
      <c r="D137" s="302">
        <f>SUM(D135:D136)</f>
        <v>0.24187603098820573</v>
      </c>
      <c r="E137" s="299" t="str">
        <f>CONCATENATE("(",ROUND((D137/$H137)*100,1),")")</f>
        <v>(6.5)</v>
      </c>
      <c r="F137" s="302">
        <f>SUM(F135:F136)</f>
        <v>0.31329302909760898</v>
      </c>
      <c r="G137" s="299" t="str">
        <f>CONCATENATE("(",ROUND((F137/$H137)*100,1),")")</f>
        <v>(8.4)</v>
      </c>
      <c r="H137" s="302">
        <f>SUM(H135:H136)</f>
        <v>3.749000000000005</v>
      </c>
      <c r="I137" s="299" t="str">
        <f>CONCATENATE("(",ROUND((H137/$H137)*100,1),")")</f>
        <v>(100)</v>
      </c>
      <c r="K137" s="302">
        <f t="shared" si="112"/>
        <v>-6.2002724869847814E-2</v>
      </c>
      <c r="L137" s="302">
        <f t="shared" si="113"/>
        <v>-3.4215793662862315E-3</v>
      </c>
      <c r="M137" s="302">
        <f t="shared" si="114"/>
        <v>-9.575695763872516E-3</v>
      </c>
      <c r="N137" s="302">
        <f t="shared" si="115"/>
        <v>-7.5000000000006561E-2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2.3867568171716589</v>
      </c>
      <c r="C140" s="299" t="str">
        <f>CONCATENATE("(",ROUND((B140/$H142)*100,1),")")</f>
        <v>(65)</v>
      </c>
      <c r="D140" s="302">
        <f>'Ind T6'!R54</f>
        <v>3.7451096773966734E-2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2.4242079139456254</v>
      </c>
      <c r="I140" s="299" t="str">
        <f>CONCATENATE("(",ROUND((H140/$H142)*100,1),")")</f>
        <v>(66)</v>
      </c>
      <c r="K140" s="302">
        <f>B145-B140</f>
        <v>-5.357381341363876E-3</v>
      </c>
      <c r="L140" s="302">
        <f>D145-D140</f>
        <v>1.5339019442289215E-3</v>
      </c>
      <c r="M140" s="302">
        <f>F145-F140</f>
        <v>0</v>
      </c>
      <c r="N140" s="302">
        <f>SUM(K140:M140)</f>
        <v>-3.8234793971349545E-3</v>
      </c>
    </row>
    <row r="141" spans="1:14" x14ac:dyDescent="0.2">
      <c r="A141" s="282" t="s">
        <v>365</v>
      </c>
      <c r="B141" s="302">
        <f>'Ind T6'!Q53</f>
        <v>0.74507139787268362</v>
      </c>
      <c r="C141" s="299" t="str">
        <f>CONCATENATE("(",ROUND((B141/$H142)*100,1),")")</f>
        <v>(20.3)</v>
      </c>
      <c r="D141" s="302">
        <f>'Ind T6'!R53</f>
        <v>0.20100335484795276</v>
      </c>
      <c r="E141" s="299" t="str">
        <f>CONCATENATE("(",ROUND((D141/$H142)*100,1),")")</f>
        <v>(5.5)</v>
      </c>
      <c r="F141" s="302">
        <f>'Ind T6'!S53</f>
        <v>0.30371733333373646</v>
      </c>
      <c r="G141" s="299" t="str">
        <f>CONCATENATE("(",ROUND((F141/$H142)*100,1),")")</f>
        <v>(8.3)</v>
      </c>
      <c r="H141" s="302">
        <f t="shared" ref="H141" si="116">SUM(B141,D141,F141)</f>
        <v>1.2497920860543728</v>
      </c>
      <c r="I141" s="299" t="str">
        <f>CONCATENATE("(",ROUND((H141/$H142)*100,1),")")</f>
        <v>(34)</v>
      </c>
      <c r="K141" s="302">
        <f t="shared" ref="K141:K142" si="117">B146-B141</f>
        <v>2.2317524259930388E-2</v>
      </c>
      <c r="L141" s="302">
        <f t="shared" ref="L141:L142" si="118">D146-D141</f>
        <v>2.1290068929056827E-3</v>
      </c>
      <c r="M141" s="302">
        <f t="shared" ref="M141:M142" si="119">F146-F141</f>
        <v>-1.6230517556962698E-3</v>
      </c>
      <c r="N141" s="302">
        <f t="shared" ref="N141:N142" si="120">SUM(K141:M141)</f>
        <v>2.2823479397139801E-2</v>
      </c>
    </row>
    <row r="142" spans="1:14" x14ac:dyDescent="0.2">
      <c r="A142" s="282" t="s">
        <v>363</v>
      </c>
      <c r="B142" s="302">
        <f>SUM(B140:B141)</f>
        <v>3.1318282150443424</v>
      </c>
      <c r="C142" s="299" t="str">
        <f>CONCATENATE("(",ROUND((B142/$H142)*100,1),")")</f>
        <v>(85.2)</v>
      </c>
      <c r="D142" s="302">
        <f>SUM(D140:D141)</f>
        <v>0.2384544516219195</v>
      </c>
      <c r="E142" s="299" t="str">
        <f>CONCATENATE("(",ROUND((D142/$H142)*100,1),")")</f>
        <v>(6.5)</v>
      </c>
      <c r="F142" s="302">
        <f>SUM(F140:F141)</f>
        <v>0.30371733333373646</v>
      </c>
      <c r="G142" s="299" t="str">
        <f>CONCATENATE("(",ROUND((F142/$H142)*100,1),")")</f>
        <v>(8.3)</v>
      </c>
      <c r="H142" s="302">
        <f>SUM(H140:H141)</f>
        <v>3.6739999999999982</v>
      </c>
      <c r="I142" s="299" t="str">
        <f>CONCATENATE("(",ROUND((H142/$H142)*100,1),")")</f>
        <v>(100)</v>
      </c>
      <c r="K142" s="302">
        <f t="shared" si="117"/>
        <v>1.6960142918566401E-2</v>
      </c>
      <c r="L142" s="302">
        <f t="shared" si="118"/>
        <v>3.6629088371346041E-3</v>
      </c>
      <c r="M142" s="302">
        <f t="shared" si="119"/>
        <v>-1.6230517556962698E-3</v>
      </c>
      <c r="N142" s="302">
        <f t="shared" si="120"/>
        <v>1.9000000000004735E-2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2.381399435830295</v>
      </c>
      <c r="C145" s="299" t="str">
        <f>CONCATENATE("(",ROUND((B145/$H147)*100,1),")")</f>
        <v>(64.5)</v>
      </c>
      <c r="D145" s="302">
        <f>'Ind T6'!W54</f>
        <v>3.8984998718195656E-2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2.4203844345484908</v>
      </c>
      <c r="I145" s="299" t="str">
        <f>CONCATENATE("(",ROUND((H145/$H147)*100,1),")")</f>
        <v>(65.5)</v>
      </c>
      <c r="K145" s="302">
        <f>B145-B135</f>
        <v>-6.168974146977968E-2</v>
      </c>
      <c r="L145" s="302">
        <f>D145-D135</f>
        <v>1.4714546528044742E-3</v>
      </c>
      <c r="M145" s="302">
        <f>F145-F135</f>
        <v>0</v>
      </c>
      <c r="N145" s="302">
        <f>SUM(K145:M145)</f>
        <v>-6.0218286816975206E-2</v>
      </c>
    </row>
    <row r="146" spans="1:14" x14ac:dyDescent="0.2">
      <c r="A146" s="282" t="s">
        <v>365</v>
      </c>
      <c r="B146" s="302">
        <f>'Ind T6'!V53</f>
        <v>0.767388922132614</v>
      </c>
      <c r="C146" s="299" t="str">
        <f>CONCATENATE("(",ROUND((B146/$H147)*100,1),")")</f>
        <v>(20.8)</v>
      </c>
      <c r="D146" s="302">
        <f>'Ind T6'!W53</f>
        <v>0.20313236174085844</v>
      </c>
      <c r="E146" s="299" t="str">
        <f>CONCATENATE("(",ROUND((D146/$H147)*100,1),")")</f>
        <v>(5.5)</v>
      </c>
      <c r="F146" s="302">
        <f>'Ind T6'!X53</f>
        <v>0.30209428157804019</v>
      </c>
      <c r="G146" s="299" t="str">
        <f>CONCATENATE("(",ROUND((F146/$H147)*100,1),")")</f>
        <v>(8.2)</v>
      </c>
      <c r="H146" s="302">
        <f t="shared" ref="H146" si="121">SUM(B146,D146,F146)</f>
        <v>1.2726155654515128</v>
      </c>
      <c r="I146" s="299" t="str">
        <f>CONCATENATE("(",ROUND((H146/$H147)*100,1),")")</f>
        <v>(34.5)</v>
      </c>
      <c r="K146" s="302">
        <f t="shared" ref="K146:K147" si="122">B146-B136</f>
        <v>1.6647159518498378E-2</v>
      </c>
      <c r="L146" s="302">
        <f t="shared" ref="L146:L147" si="123">D146-D136</f>
        <v>-1.2301251819561154E-3</v>
      </c>
      <c r="M146" s="302">
        <f t="shared" ref="M146:M147" si="124">F146-F136</f>
        <v>-1.1198747519568786E-2</v>
      </c>
      <c r="N146" s="302">
        <f t="shared" ref="N146:N147" si="125">SUM(K146:M146)</f>
        <v>4.2182868169734766E-3</v>
      </c>
    </row>
    <row r="147" spans="1:14" x14ac:dyDescent="0.2">
      <c r="A147" s="282" t="s">
        <v>363</v>
      </c>
      <c r="B147" s="302">
        <f>SUM(B145:B146)</f>
        <v>3.1487883579629088</v>
      </c>
      <c r="C147" s="299" t="str">
        <f>CONCATENATE("(",ROUND((B147/$H147)*100,1),")")</f>
        <v>(85.3)</v>
      </c>
      <c r="D147" s="302">
        <f>SUM(D145:D146)</f>
        <v>0.2421173604590541</v>
      </c>
      <c r="E147" s="299" t="str">
        <f>CONCATENATE("(",ROUND((D147/$H147)*100,1),")")</f>
        <v>(6.6)</v>
      </c>
      <c r="F147" s="302">
        <f>SUM(F145:F146)</f>
        <v>0.30209428157804019</v>
      </c>
      <c r="G147" s="299" t="str">
        <f>CONCATENATE("(",ROUND((F147/$H147)*100,1),")")</f>
        <v>(8.2)</v>
      </c>
      <c r="H147" s="302">
        <f>SUM(H145:H146)</f>
        <v>3.6930000000000036</v>
      </c>
      <c r="I147" s="299" t="str">
        <f>CONCATENATE("(",ROUND((H147/$H147)*100,1),")")</f>
        <v>(100)</v>
      </c>
      <c r="K147" s="302">
        <f t="shared" si="122"/>
        <v>-4.5042581951281413E-2</v>
      </c>
      <c r="L147" s="302">
        <f t="shared" si="123"/>
        <v>2.4132947084837264E-4</v>
      </c>
      <c r="M147" s="302">
        <f t="shared" si="124"/>
        <v>-1.1198747519568786E-2</v>
      </c>
      <c r="N147" s="302">
        <f t="shared" si="125"/>
        <v>-5.6000000000001826E-2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4.5262219398116512</v>
      </c>
      <c r="C156" s="299" t="str">
        <f>CONCATENATE("(",ROUND((B156/$H158)*100,1),")")</f>
        <v>(67.3)</v>
      </c>
      <c r="D156" s="302">
        <f>'Ind T6'!M63</f>
        <v>0.62312113697896532</v>
      </c>
      <c r="E156" s="299" t="str">
        <f>CONCATENATE("(",ROUND((D156/$H158)*100,1),")")</f>
        <v>(9.3)</v>
      </c>
      <c r="F156" s="302">
        <f>'Ind T6'!N63</f>
        <v>0.28978987012059948</v>
      </c>
      <c r="G156" s="299" t="str">
        <f>CONCATENATE("(",ROUND((F156/$H158)*100,1),")")</f>
        <v>(4.3)</v>
      </c>
      <c r="H156" s="302">
        <f>SUM(B156,D156,F156)</f>
        <v>5.439132946911216</v>
      </c>
      <c r="I156" s="299" t="str">
        <f>CONCATENATE("(",ROUND((H156/$H158)*100,1),")")</f>
        <v>(80.9)</v>
      </c>
      <c r="K156" s="302">
        <f>B161-B156</f>
        <v>0.29474716268358936</v>
      </c>
      <c r="L156" s="302">
        <f>D161-D156</f>
        <v>4.8081932578002973E-2</v>
      </c>
      <c r="M156" s="302">
        <f>F161-F156</f>
        <v>9.4010827636726857E-3</v>
      </c>
      <c r="N156" s="302">
        <f>SUM(K156:M156)</f>
        <v>0.35223017802526502</v>
      </c>
    </row>
    <row r="157" spans="1:14" x14ac:dyDescent="0.2">
      <c r="A157" s="282" t="s">
        <v>365</v>
      </c>
      <c r="B157" s="302">
        <f>'Ind T6'!L62</f>
        <v>1.0204103406492815</v>
      </c>
      <c r="C157" s="299" t="str">
        <f>CONCATENATE("(",ROUND((B157/$H158)*100,1),")")</f>
        <v>(15.2)</v>
      </c>
      <c r="D157" s="302">
        <f>'Ind T6'!M62</f>
        <v>0.24479014909685873</v>
      </c>
      <c r="E157" s="299" t="str">
        <f>CONCATENATE("(",ROUND((D157/$H158)*100,1),")")</f>
        <v>(3.6)</v>
      </c>
      <c r="F157" s="302">
        <f>'Ind T6'!N62</f>
        <v>1.6666563342638906E-2</v>
      </c>
      <c r="G157" s="299" t="str">
        <f>CONCATENATE("(",ROUND((F157/$H158)*100,1),")")</f>
        <v>(0.2)</v>
      </c>
      <c r="H157" s="302">
        <f t="shared" ref="H157" si="126">SUM(B157,D157,F157)</f>
        <v>1.281867053088779</v>
      </c>
      <c r="I157" s="299" t="str">
        <f>CONCATENATE("(",ROUND((H157/$H158)*100,1),")")</f>
        <v>(19.1)</v>
      </c>
      <c r="K157" s="302">
        <f t="shared" ref="K157:K158" si="127">B162-B157</f>
        <v>0.11684817708745432</v>
      </c>
      <c r="L157" s="302">
        <f t="shared" ref="L157:L158" si="128">D162-D157</f>
        <v>2.0903068455490198E-2</v>
      </c>
      <c r="M157" s="302">
        <f t="shared" ref="M157:M158" si="129">F162-F157</f>
        <v>1.0185764318096889E-3</v>
      </c>
      <c r="N157" s="302">
        <f t="shared" ref="N157:N158" si="130">SUM(K157:M157)</f>
        <v>0.13876982197475421</v>
      </c>
    </row>
    <row r="158" spans="1:14" x14ac:dyDescent="0.2">
      <c r="A158" s="282" t="s">
        <v>363</v>
      </c>
      <c r="B158" s="302">
        <f>SUM(B156:B157)</f>
        <v>5.5466322804609325</v>
      </c>
      <c r="C158" s="299" t="str">
        <f>CONCATENATE("(",ROUND((B158/$H158)*100,1),")")</f>
        <v>(82.5)</v>
      </c>
      <c r="D158" s="302">
        <f>SUM(D156:D157)</f>
        <v>0.86791128607582402</v>
      </c>
      <c r="E158" s="299" t="str">
        <f>CONCATENATE("(",ROUND((D158/$H158)*100,1),")")</f>
        <v>(12.9)</v>
      </c>
      <c r="F158" s="302">
        <f>SUM(F156:F157)</f>
        <v>0.30645643346323836</v>
      </c>
      <c r="G158" s="299" t="str">
        <f>CONCATENATE("(",ROUND((F158/$H158)*100,1),")")</f>
        <v>(4.6)</v>
      </c>
      <c r="H158" s="302">
        <f>SUM(H156:H157)</f>
        <v>6.7209999999999948</v>
      </c>
      <c r="I158" s="299" t="str">
        <f>CONCATENATE("(",ROUND((H158/$H158)*100,1),")")</f>
        <v>(100)</v>
      </c>
      <c r="K158" s="302">
        <f t="shared" si="127"/>
        <v>0.41159533977104434</v>
      </c>
      <c r="L158" s="302">
        <f t="shared" si="128"/>
        <v>6.8985001033493143E-2</v>
      </c>
      <c r="M158" s="302">
        <f t="shared" si="129"/>
        <v>1.0419659195482378E-2</v>
      </c>
      <c r="N158" s="302">
        <f t="shared" si="130"/>
        <v>0.49100000000001986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4.8209691024952406</v>
      </c>
      <c r="C161" s="299" t="str">
        <f>CONCATENATE("(",ROUND((B161/$H163)*100,1),")")</f>
        <v>(66.8)</v>
      </c>
      <c r="D161" s="302">
        <f>'Ind T6'!R63</f>
        <v>0.67120306955696829</v>
      </c>
      <c r="E161" s="299" t="str">
        <f>CONCATENATE("(",ROUND((D161/$H163)*100,1),")")</f>
        <v>(9.3)</v>
      </c>
      <c r="F161" s="302">
        <f>'Ind T6'!S63</f>
        <v>0.29919095288427217</v>
      </c>
      <c r="G161" s="299" t="str">
        <f>CONCATENATE("(",ROUND((F161/$H163)*100,1),")")</f>
        <v>(4.1)</v>
      </c>
      <c r="H161" s="302">
        <f>SUM(B161,D161,F161)</f>
        <v>5.7913631249364812</v>
      </c>
      <c r="I161" s="299" t="str">
        <f>CONCATENATE("(",ROUND((H161/$H163)*100,1),")")</f>
        <v>(80.3)</v>
      </c>
      <c r="K161" s="302">
        <f>B166-B161</f>
        <v>0.4810049315238043</v>
      </c>
      <c r="L161" s="302">
        <f>D166-D161</f>
        <v>7.8508104082182562E-2</v>
      </c>
      <c r="M161" s="302">
        <f>F166-F161</f>
        <v>7.7545082284154465E-3</v>
      </c>
      <c r="N161" s="302">
        <f>SUM(K161:M161)</f>
        <v>0.56726754383440237</v>
      </c>
    </row>
    <row r="162" spans="1:14" x14ac:dyDescent="0.2">
      <c r="A162" s="282" t="s">
        <v>365</v>
      </c>
      <c r="B162" s="302">
        <f>'Ind T6'!Q62</f>
        <v>1.1372585177367358</v>
      </c>
      <c r="C162" s="299" t="str">
        <f>CONCATENATE("(",ROUND((B162/$H163)*100,1),")")</f>
        <v>(15.8)</v>
      </c>
      <c r="D162" s="302">
        <f>'Ind T6'!R62</f>
        <v>0.26569321755234893</v>
      </c>
      <c r="E162" s="299" t="str">
        <f>CONCATENATE("(",ROUND((D162/$H163)*100,1),")")</f>
        <v>(3.7)</v>
      </c>
      <c r="F162" s="302">
        <f>'Ind T6'!S62</f>
        <v>1.7685139774448595E-2</v>
      </c>
      <c r="G162" s="299" t="str">
        <f>CONCATENATE("(",ROUND((F162/$H163)*100,1),")")</f>
        <v>(0.2)</v>
      </c>
      <c r="H162" s="302">
        <f t="shared" ref="H162" si="131">SUM(B162,D162,F162)</f>
        <v>1.4206368750635334</v>
      </c>
      <c r="I162" s="299" t="str">
        <f>CONCATENATE("(",ROUND((H162/$H163)*100,1),")")</f>
        <v>(19.7)</v>
      </c>
      <c r="K162" s="302">
        <f t="shared" ref="K162:K163" si="132">B167-B162</f>
        <v>0.22821266415016295</v>
      </c>
      <c r="L162" s="302">
        <f t="shared" ref="L162:L163" si="133">D167-D162</f>
        <v>3.7098719054563856E-2</v>
      </c>
      <c r="M162" s="302">
        <f t="shared" ref="M162:M163" si="134">F167-F162</f>
        <v>1.4210729608490937E-3</v>
      </c>
      <c r="N162" s="302">
        <f t="shared" ref="N162:N163" si="135">SUM(K162:M162)</f>
        <v>0.26673245616557589</v>
      </c>
    </row>
    <row r="163" spans="1:14" x14ac:dyDescent="0.2">
      <c r="A163" s="282" t="s">
        <v>363</v>
      </c>
      <c r="B163" s="302">
        <f>SUM(B161:B162)</f>
        <v>5.9582276202319768</v>
      </c>
      <c r="C163" s="299" t="str">
        <f>CONCATENATE("(",ROUND((B163/$H163)*100,1),")")</f>
        <v>(82.6)</v>
      </c>
      <c r="D163" s="302">
        <f>SUM(D161:D162)</f>
        <v>0.93689628710931716</v>
      </c>
      <c r="E163" s="299" t="str">
        <f>CONCATENATE("(",ROUND((D163/$H163)*100,1),")")</f>
        <v>(13)</v>
      </c>
      <c r="F163" s="302">
        <f>SUM(F161:F162)</f>
        <v>0.31687609265872074</v>
      </c>
      <c r="G163" s="299" t="str">
        <f>CONCATENATE("(",ROUND((F163/$H163)*100,1),")")</f>
        <v>(4.4)</v>
      </c>
      <c r="H163" s="302">
        <f>SUM(H161:H162)</f>
        <v>7.2120000000000148</v>
      </c>
      <c r="I163" s="299" t="str">
        <f>CONCATENATE("(",ROUND((H163/$H163)*100,1),")")</f>
        <v>(100)</v>
      </c>
      <c r="K163" s="302">
        <f t="shared" si="132"/>
        <v>0.70921759567396681</v>
      </c>
      <c r="L163" s="302">
        <f t="shared" si="133"/>
        <v>0.11560682313674642</v>
      </c>
      <c r="M163" s="302">
        <f t="shared" si="134"/>
        <v>9.1755811892645367E-3</v>
      </c>
      <c r="N163" s="302">
        <f t="shared" si="135"/>
        <v>0.83399999999997776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5.3019740340190449</v>
      </c>
      <c r="C166" s="299" t="str">
        <f>CONCATENATE("(",ROUND((B166/$H168)*100,1),")")</f>
        <v>(65.9)</v>
      </c>
      <c r="D166" s="302">
        <f>'Ind T6'!W63</f>
        <v>0.74971117363915085</v>
      </c>
      <c r="E166" s="299" t="str">
        <f>CONCATENATE("(",ROUND((D166/$H168)*100,1),")")</f>
        <v>(9.3)</v>
      </c>
      <c r="F166" s="302">
        <f>'Ind T6'!X63</f>
        <v>0.30694546111268761</v>
      </c>
      <c r="G166" s="299" t="str">
        <f>CONCATENATE("(",ROUND((F166/$H168)*100,1),")")</f>
        <v>(3.8)</v>
      </c>
      <c r="H166" s="302">
        <f>SUM(B166,D166,F166)</f>
        <v>6.3586306687708829</v>
      </c>
      <c r="I166" s="299" t="str">
        <f>CONCATENATE("(",ROUND((H166/$H168)*100,1),")")</f>
        <v>(79)</v>
      </c>
      <c r="K166" s="302">
        <f>B166-B156</f>
        <v>0.77575209420739366</v>
      </c>
      <c r="L166" s="302">
        <f>D166-D156</f>
        <v>0.12659003666018553</v>
      </c>
      <c r="M166" s="302">
        <f>F166-F156</f>
        <v>1.7155590992088132E-2</v>
      </c>
      <c r="N166" s="302">
        <f>SUM(K166:M166)</f>
        <v>0.91949772185966738</v>
      </c>
    </row>
    <row r="167" spans="1:14" x14ac:dyDescent="0.2">
      <c r="A167" s="282" t="s">
        <v>365</v>
      </c>
      <c r="B167" s="302">
        <f>'Ind T6'!V62</f>
        <v>1.3654711818868988</v>
      </c>
      <c r="C167" s="299" t="str">
        <f>CONCATENATE("(",ROUND((B167/$H168)*100,1),")")</f>
        <v>(17)</v>
      </c>
      <c r="D167" s="302">
        <f>'Ind T6'!W62</f>
        <v>0.30279193660691278</v>
      </c>
      <c r="E167" s="299" t="str">
        <f>CONCATENATE("(",ROUND((D167/$H168)*100,1),")")</f>
        <v>(3.8)</v>
      </c>
      <c r="F167" s="302">
        <f>'Ind T6'!X62</f>
        <v>1.9106212735297688E-2</v>
      </c>
      <c r="G167" s="299" t="str">
        <f>CONCATENATE("(",ROUND((F167/$H168)*100,1),")")</f>
        <v>(0.2)</v>
      </c>
      <c r="H167" s="302">
        <f t="shared" ref="H167" si="136">SUM(B167,D167,F167)</f>
        <v>1.6873693312291091</v>
      </c>
      <c r="I167" s="299" t="str">
        <f>CONCATENATE("(",ROUND((H167/$H168)*100,1),")")</f>
        <v>(21)</v>
      </c>
      <c r="K167" s="302">
        <f t="shared" ref="K167:K168" si="137">B167-B157</f>
        <v>0.34506084123761727</v>
      </c>
      <c r="L167" s="302">
        <f t="shared" ref="L167:L168" si="138">D167-D157</f>
        <v>5.8001787510054054E-2</v>
      </c>
      <c r="M167" s="302">
        <f t="shared" ref="M167:M168" si="139">F167-F157</f>
        <v>2.4396493926587826E-3</v>
      </c>
      <c r="N167" s="302">
        <f t="shared" ref="N167:N168" si="140">SUM(K167:M167)</f>
        <v>0.40550227814033007</v>
      </c>
    </row>
    <row r="168" spans="1:14" x14ac:dyDescent="0.2">
      <c r="A168" s="282" t="s">
        <v>363</v>
      </c>
      <c r="B168" s="302">
        <f>SUM(B166:B167)</f>
        <v>6.6674452159059436</v>
      </c>
      <c r="C168" s="299" t="str">
        <f>CONCATENATE("(",ROUND((B168/$H168)*100,1),")")</f>
        <v>(82.9)</v>
      </c>
      <c r="D168" s="302">
        <f>SUM(D166:D167)</f>
        <v>1.0525031102460636</v>
      </c>
      <c r="E168" s="299" t="str">
        <f>CONCATENATE("(",ROUND((D168/$H168)*100,1),")")</f>
        <v>(13.1)</v>
      </c>
      <c r="F168" s="302">
        <f>SUM(F166:F167)</f>
        <v>0.32605167384798528</v>
      </c>
      <c r="G168" s="299" t="str">
        <f>CONCATENATE("(",ROUND((F168/$H168)*100,1),")")</f>
        <v>(4.1)</v>
      </c>
      <c r="H168" s="302">
        <f>SUM(H166:H167)</f>
        <v>8.0459999999999923</v>
      </c>
      <c r="I168" s="299" t="str">
        <f>CONCATENATE("(",ROUND((H168/$H168)*100,1),")")</f>
        <v>(100)</v>
      </c>
      <c r="K168" s="302">
        <f t="shared" si="137"/>
        <v>1.1208129354450111</v>
      </c>
      <c r="L168" s="302">
        <f t="shared" si="138"/>
        <v>0.18459182417023956</v>
      </c>
      <c r="M168" s="302">
        <f t="shared" si="139"/>
        <v>1.9595240384746915E-2</v>
      </c>
      <c r="N168" s="302">
        <f t="shared" si="140"/>
        <v>1.3249999999999975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32.712686525036773</v>
      </c>
      <c r="C177" s="299" t="str">
        <f>CONCATENATE("(",ROUND((B177/$H179)*100,1),")")</f>
        <v>(43.7)</v>
      </c>
      <c r="D177" s="302">
        <f>'Ind T6'!M72</f>
        <v>2.4192249191323216</v>
      </c>
      <c r="E177" s="299" t="str">
        <f>CONCATENATE("(",ROUND((D177/$H179)*100,1),")")</f>
        <v>(3.2)</v>
      </c>
      <c r="F177" s="302">
        <f>'Ind T6'!N72</f>
        <v>26.766819797486182</v>
      </c>
      <c r="G177" s="299" t="str">
        <f>CONCATENATE("(",ROUND((F177/$H179)*100,1),")")</f>
        <v>(35.8)</v>
      </c>
      <c r="H177" s="302">
        <f>SUM(B177,D177,F177)</f>
        <v>61.89873124165527</v>
      </c>
      <c r="I177" s="299" t="str">
        <f>CONCATENATE("(",ROUND((H177/$H179)*100,1),")")</f>
        <v>(82.7)</v>
      </c>
      <c r="K177" s="302">
        <f>B182-B177</f>
        <v>1.6504645961090887</v>
      </c>
      <c r="L177" s="302">
        <f>D182-D177</f>
        <v>0.20149527888687757</v>
      </c>
      <c r="M177" s="302">
        <f>F182-F177</f>
        <v>1.9951842311262666</v>
      </c>
      <c r="N177" s="302">
        <f>SUM(K177:M177)</f>
        <v>3.8471441061222329</v>
      </c>
    </row>
    <row r="178" spans="1:14" x14ac:dyDescent="0.2">
      <c r="A178" s="282" t="s">
        <v>365</v>
      </c>
      <c r="B178" s="302">
        <f>'Ind T6'!L71</f>
        <v>6.096792008742729</v>
      </c>
      <c r="C178" s="299" t="str">
        <f>CONCATENATE("(",ROUND((B178/$H179)*100,1),")")</f>
        <v>(8.1)</v>
      </c>
      <c r="D178" s="302">
        <f>'Ind T6'!M71</f>
        <v>4.8001396551289384</v>
      </c>
      <c r="E178" s="299" t="str">
        <f>CONCATENATE("(",ROUND((D178/$H179)*100,1),")")</f>
        <v>(6.4)</v>
      </c>
      <c r="F178" s="302">
        <f>'Ind T6'!N71</f>
        <v>2.012337094472946</v>
      </c>
      <c r="G178" s="299" t="str">
        <f>CONCATENATE("(",ROUND((F178/$H179)*100,1),")")</f>
        <v>(2.7)</v>
      </c>
      <c r="H178" s="302">
        <f t="shared" ref="H178" si="141">SUM(B178,D178,F178)</f>
        <v>12.909268758344613</v>
      </c>
      <c r="I178" s="299" t="str">
        <f>CONCATENATE("(",ROUND((H178/$H179)*100,1),")")</f>
        <v>(17.3)</v>
      </c>
      <c r="K178" s="302">
        <f t="shared" ref="K178:K179" si="142">B183-B178</f>
        <v>0.41752148895624597</v>
      </c>
      <c r="L178" s="302">
        <f t="shared" ref="L178:L179" si="143">D183-D178</f>
        <v>0.36274652743185598</v>
      </c>
      <c r="M178" s="302">
        <f t="shared" ref="M178:M179" si="144">F183-F178</f>
        <v>0.14758787748997415</v>
      </c>
      <c r="N178" s="302">
        <f t="shared" ref="N178:N179" si="145">SUM(K178:M178)</f>
        <v>0.9278558938780761</v>
      </c>
    </row>
    <row r="179" spans="1:14" x14ac:dyDescent="0.2">
      <c r="A179" s="282" t="s">
        <v>363</v>
      </c>
      <c r="B179" s="302">
        <f>SUM(B177:B178)</f>
        <v>38.809478533779505</v>
      </c>
      <c r="C179" s="299" t="str">
        <f>CONCATENATE("(",ROUND((B179/$H179)*100,1),")")</f>
        <v>(51.9)</v>
      </c>
      <c r="D179" s="302">
        <f>SUM(D177:D178)</f>
        <v>7.2193645742612595</v>
      </c>
      <c r="E179" s="299" t="str">
        <f>CONCATENATE("(",ROUND((D179/$H179)*100,1),")")</f>
        <v>(9.7)</v>
      </c>
      <c r="F179" s="302">
        <f>SUM(F177:F178)</f>
        <v>28.779156891959129</v>
      </c>
      <c r="G179" s="299" t="str">
        <f>CONCATENATE("(",ROUND((F179/$H179)*100,1),")")</f>
        <v>(38.5)</v>
      </c>
      <c r="H179" s="302">
        <f>SUM(H177:H178)</f>
        <v>74.807999999999879</v>
      </c>
      <c r="I179" s="299" t="str">
        <f>CONCATENATE("(",ROUND((H179/$H179)*100,1),")")</f>
        <v>(100)</v>
      </c>
      <c r="K179" s="302">
        <f t="shared" si="142"/>
        <v>2.0679860850653355</v>
      </c>
      <c r="L179" s="302">
        <f t="shared" si="143"/>
        <v>0.56424180631873355</v>
      </c>
      <c r="M179" s="302">
        <f t="shared" si="144"/>
        <v>2.1427721086162386</v>
      </c>
      <c r="N179" s="302">
        <f t="shared" si="145"/>
        <v>4.7750000000003077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34.363151121145862</v>
      </c>
      <c r="C182" s="299" t="str">
        <f>CONCATENATE("(",ROUND((B182/$H184)*100,1),")")</f>
        <v>(43.2)</v>
      </c>
      <c r="D182" s="302">
        <f>'Ind T6'!R72</f>
        <v>2.6207201980191992</v>
      </c>
      <c r="E182" s="299" t="str">
        <f>CONCATENATE("(",ROUND((D182/$H184)*100,1),")")</f>
        <v>(3.3)</v>
      </c>
      <c r="F182" s="302">
        <f>'Ind T6'!S72</f>
        <v>28.762004028612449</v>
      </c>
      <c r="G182" s="299" t="str">
        <f>CONCATENATE("(",ROUND((F182/$H184)*100,1),")")</f>
        <v>(36.1)</v>
      </c>
      <c r="H182" s="302">
        <f>SUM(B182,D182,F182)</f>
        <v>65.745875347777513</v>
      </c>
      <c r="I182" s="299" t="str">
        <f>CONCATENATE("(",ROUND((H182/$H184)*100,1),")")</f>
        <v>(82.6)</v>
      </c>
      <c r="K182" s="302">
        <f>B187-B182</f>
        <v>1.472890830001802</v>
      </c>
      <c r="L182" s="302">
        <f>D187-D182</f>
        <v>0.30418498197474486</v>
      </c>
      <c r="M182" s="302">
        <f>F187-F182</f>
        <v>2.8956320555250556</v>
      </c>
      <c r="N182" s="302">
        <f>SUM(K182:M182)</f>
        <v>4.6727078675016021</v>
      </c>
    </row>
    <row r="183" spans="1:14" x14ac:dyDescent="0.2">
      <c r="A183" s="282" t="s">
        <v>365</v>
      </c>
      <c r="B183" s="302">
        <f>'Ind T6'!Q71</f>
        <v>6.5143134976989749</v>
      </c>
      <c r="C183" s="299" t="str">
        <f>CONCATENATE("(",ROUND((B183/$H184)*100,1),")")</f>
        <v>(8.2)</v>
      </c>
      <c r="D183" s="302">
        <f>'Ind T6'!R71</f>
        <v>5.1628861825607943</v>
      </c>
      <c r="E183" s="299" t="str">
        <f>CONCATENATE("(",ROUND((D183/$H184)*100,1),")")</f>
        <v>(6.5)</v>
      </c>
      <c r="F183" s="302">
        <f>'Ind T6'!S71</f>
        <v>2.1599249719629201</v>
      </c>
      <c r="G183" s="299" t="str">
        <f>CONCATENATE("(",ROUND((F183/$H184)*100,1),")")</f>
        <v>(2.7)</v>
      </c>
      <c r="H183" s="302">
        <f t="shared" ref="H183" si="146">SUM(B183,D183,F183)</f>
        <v>13.837124652222688</v>
      </c>
      <c r="I183" s="299" t="str">
        <f>CONCATENATE("(",ROUND((H183/$H184)*100,1),")")</f>
        <v>(17.4)</v>
      </c>
      <c r="K183" s="302">
        <f t="shared" ref="K183:K184" si="147">B188-B183</f>
        <v>0.59700578991450026</v>
      </c>
      <c r="L183" s="302">
        <f t="shared" ref="L183:L184" si="148">D188-D183</f>
        <v>0.5362427735587989</v>
      </c>
      <c r="M183" s="302">
        <f t="shared" ref="M183:M184" si="149">F188-F183</f>
        <v>0.26404356902487791</v>
      </c>
      <c r="N183" s="302">
        <f t="shared" ref="N183:N184" si="150">SUM(K183:M183)</f>
        <v>1.3972921324981771</v>
      </c>
    </row>
    <row r="184" spans="1:14" x14ac:dyDescent="0.2">
      <c r="A184" s="282" t="s">
        <v>363</v>
      </c>
      <c r="B184" s="302">
        <f>SUM(B182:B183)</f>
        <v>40.87746461884484</v>
      </c>
      <c r="C184" s="299" t="str">
        <f>CONCATENATE("(",ROUND((B184/$H184)*100,1),")")</f>
        <v>(51.4)</v>
      </c>
      <c r="D184" s="302">
        <f>SUM(D182:D183)</f>
        <v>7.7836063805799931</v>
      </c>
      <c r="E184" s="299" t="str">
        <f>CONCATENATE("(",ROUND((D184/$H184)*100,1),")")</f>
        <v>(9.8)</v>
      </c>
      <c r="F184" s="302">
        <f>SUM(F182:F183)</f>
        <v>30.921929000575368</v>
      </c>
      <c r="G184" s="299" t="str">
        <f>CONCATENATE("(",ROUND((F184/$H184)*100,1),")")</f>
        <v>(38.9)</v>
      </c>
      <c r="H184" s="302">
        <f>SUM(H182:H183)</f>
        <v>79.583000000000197</v>
      </c>
      <c r="I184" s="299" t="str">
        <f>CONCATENATE("(",ROUND((H184/$H184)*100,1),")")</f>
        <v>(100)</v>
      </c>
      <c r="K184" s="302">
        <f t="shared" si="147"/>
        <v>2.0698966199162996</v>
      </c>
      <c r="L184" s="302">
        <f t="shared" si="148"/>
        <v>0.84042775553354332</v>
      </c>
      <c r="M184" s="302">
        <f t="shared" si="149"/>
        <v>3.1596756245499336</v>
      </c>
      <c r="N184" s="302">
        <f t="shared" si="150"/>
        <v>6.0699999999997765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35.836041951147664</v>
      </c>
      <c r="C187" s="299" t="str">
        <f>CONCATENATE("(",ROUND((B187/$H189)*100,1),")")</f>
        <v>(41.8)</v>
      </c>
      <c r="D187" s="302">
        <f>'Ind T6'!W72</f>
        <v>2.9249051799939441</v>
      </c>
      <c r="E187" s="299" t="str">
        <f>CONCATENATE("(",ROUND((D187/$H189)*100,1),")")</f>
        <v>(3.4)</v>
      </c>
      <c r="F187" s="302">
        <f>'Ind T6'!X72</f>
        <v>31.657636084137504</v>
      </c>
      <c r="G187" s="299" t="str">
        <f>CONCATENATE("(",ROUND((F187/$H189)*100,1),")")</f>
        <v>(37)</v>
      </c>
      <c r="H187" s="302">
        <f>SUM(B187,D187,F187)</f>
        <v>70.418583215279114</v>
      </c>
      <c r="I187" s="299" t="str">
        <f>CONCATENATE("(",ROUND((H187/$H189)*100,1),")")</f>
        <v>(82.2)</v>
      </c>
      <c r="K187" s="302">
        <f>B187-B177</f>
        <v>3.1233554261108907</v>
      </c>
      <c r="L187" s="302">
        <f>D187-D177</f>
        <v>0.50568026086162243</v>
      </c>
      <c r="M187" s="302">
        <f>F187-F177</f>
        <v>4.8908162866513223</v>
      </c>
      <c r="N187" s="302">
        <f>SUM(K187:M187)</f>
        <v>8.519851973623835</v>
      </c>
    </row>
    <row r="188" spans="1:14" x14ac:dyDescent="0.2">
      <c r="A188" s="282" t="s">
        <v>365</v>
      </c>
      <c r="B188" s="302">
        <f>'Ind T6'!V71</f>
        <v>7.1113192876134752</v>
      </c>
      <c r="C188" s="299" t="str">
        <f>CONCATENATE("(",ROUND((B188/$H189)*100,1),")")</f>
        <v>(8.3)</v>
      </c>
      <c r="D188" s="302">
        <f>'Ind T6'!W71</f>
        <v>5.6991289561195932</v>
      </c>
      <c r="E188" s="299" t="str">
        <f>CONCATENATE("(",ROUND((D188/$H189)*100,1),")")</f>
        <v>(6.7)</v>
      </c>
      <c r="F188" s="302">
        <f>'Ind T6'!X71</f>
        <v>2.423968540987798</v>
      </c>
      <c r="G188" s="299" t="str">
        <f>CONCATENATE("(",ROUND((F188/$H189)*100,1),")")</f>
        <v>(2.8)</v>
      </c>
      <c r="H188" s="302">
        <f t="shared" ref="H188" si="151">SUM(B188,D188,F188)</f>
        <v>15.234416784720867</v>
      </c>
      <c r="I188" s="299" t="str">
        <f>CONCATENATE("(",ROUND((H188/$H189)*100,1),")")</f>
        <v>(17.8)</v>
      </c>
      <c r="K188" s="302">
        <f t="shared" ref="K188:K189" si="152">B188-B178</f>
        <v>1.0145272788707462</v>
      </c>
      <c r="L188" s="302">
        <f t="shared" ref="L188:L189" si="153">D188-D178</f>
        <v>0.89898930099065488</v>
      </c>
      <c r="M188" s="302">
        <f t="shared" ref="M188:M189" si="154">F188-F178</f>
        <v>0.41163144651485206</v>
      </c>
      <c r="N188" s="302">
        <f t="shared" ref="N188:N189" si="155">SUM(K188:M188)</f>
        <v>2.3251480263762532</v>
      </c>
    </row>
    <row r="189" spans="1:14" x14ac:dyDescent="0.2">
      <c r="A189" s="282" t="s">
        <v>363</v>
      </c>
      <c r="B189" s="302">
        <f>SUM(B187:B188)</f>
        <v>42.94736123876114</v>
      </c>
      <c r="C189" s="299" t="str">
        <f>CONCATENATE("(",ROUND((B189/$H189)*100,1),")")</f>
        <v>(50.1)</v>
      </c>
      <c r="D189" s="302">
        <f>SUM(D187:D188)</f>
        <v>8.6240341361135364</v>
      </c>
      <c r="E189" s="299" t="str">
        <f>CONCATENATE("(",ROUND((D189/$H189)*100,1),")")</f>
        <v>(10.1)</v>
      </c>
      <c r="F189" s="302">
        <f>SUM(F187:F188)</f>
        <v>34.081604625125301</v>
      </c>
      <c r="G189" s="299" t="str">
        <f>CONCATENATE("(",ROUND((F189/$H189)*100,1),")")</f>
        <v>(39.8)</v>
      </c>
      <c r="H189" s="302">
        <f>SUM(H187:H188)</f>
        <v>85.652999999999977</v>
      </c>
      <c r="I189" s="299" t="str">
        <f>CONCATENATE("(",ROUND((H189/$H189)*100,1),")")</f>
        <v>(100)</v>
      </c>
      <c r="K189" s="302">
        <f t="shared" si="152"/>
        <v>4.1378827049816351</v>
      </c>
      <c r="L189" s="302">
        <f t="shared" si="153"/>
        <v>1.4046695618522769</v>
      </c>
      <c r="M189" s="302">
        <f t="shared" si="154"/>
        <v>5.3024477331661721</v>
      </c>
      <c r="N189" s="302">
        <f t="shared" si="155"/>
        <v>10.845000000000084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48.349541899283395</v>
      </c>
      <c r="C198" s="299" t="str">
        <f>CONCATENATE("(",ROUND((B198/$H200)*100,1),")")</f>
        <v>(35.2)</v>
      </c>
      <c r="D198" s="302">
        <f>'Ind T6'!M81</f>
        <v>17.458383392000346</v>
      </c>
      <c r="E198" s="299" t="str">
        <f>CONCATENATE("(",ROUND((D198/$H200)*100,1),")")</f>
        <v>(12.7)</v>
      </c>
      <c r="F198" s="302">
        <f>'Ind T6'!N81</f>
        <v>3.9553253697565007</v>
      </c>
      <c r="G198" s="299" t="str">
        <f>CONCATENATE("(",ROUND((F198/$H200)*100,1),")")</f>
        <v>(2.9)</v>
      </c>
      <c r="H198" s="302">
        <f>SUM(B198,D198,F198)</f>
        <v>69.763250661040232</v>
      </c>
      <c r="I198" s="299" t="str">
        <f>CONCATENATE("(",ROUND((H198/$H200)*100,1),")")</f>
        <v>(50.8)</v>
      </c>
      <c r="K198" s="302">
        <f>B203-B198</f>
        <v>0.75780102213662559</v>
      </c>
      <c r="L198" s="302">
        <f>D203-D198</f>
        <v>-2.579241204487559E-2</v>
      </c>
      <c r="M198" s="302">
        <f>F203-F198</f>
        <v>4.8511755614091268E-2</v>
      </c>
      <c r="N198" s="302">
        <f>SUM(K198:M198)</f>
        <v>0.78052036570584127</v>
      </c>
    </row>
    <row r="199" spans="1:14" x14ac:dyDescent="0.2">
      <c r="A199" s="282" t="s">
        <v>365</v>
      </c>
      <c r="B199" s="302">
        <f>'Ind T6'!L80</f>
        <v>30.256245301623633</v>
      </c>
      <c r="C199" s="299" t="str">
        <f>CONCATENATE("(",ROUND((B199/$H200)*100,1),")")</f>
        <v>(22)</v>
      </c>
      <c r="D199" s="302">
        <f>'Ind T6'!M80</f>
        <v>34.170784737293687</v>
      </c>
      <c r="E199" s="299" t="str">
        <f>CONCATENATE("(",ROUND((D199/$H200)*100,1),")")</f>
        <v>(24.9)</v>
      </c>
      <c r="F199" s="302">
        <f>'Ind T6'!N80</f>
        <v>3.1547193000423981</v>
      </c>
      <c r="G199" s="299" t="str">
        <f>CONCATENATE("(",ROUND((F199/$H200)*100,1),")")</f>
        <v>(2.3)</v>
      </c>
      <c r="H199" s="302">
        <f t="shared" ref="H199" si="156">SUM(B199,D199,F199)</f>
        <v>67.581749338959725</v>
      </c>
      <c r="I199" s="299" t="str">
        <f>CONCATENATE("(",ROUND((H199/$H200)*100,1),")")</f>
        <v>(49.2)</v>
      </c>
      <c r="K199" s="302">
        <f t="shared" ref="K199:K200" si="157">B204-B199</f>
        <v>1.2635978973224766</v>
      </c>
      <c r="L199" s="302">
        <f t="shared" ref="L199:L200" si="158">D204-D199</f>
        <v>-1.3339448100004887</v>
      </c>
      <c r="M199" s="302">
        <f t="shared" ref="M199:M200" si="159">F204-F199</f>
        <v>9.1826546972239687E-2</v>
      </c>
      <c r="N199" s="302">
        <f t="shared" ref="N199:N200" si="160">SUM(K199:M199)</f>
        <v>2.1479634294227612E-2</v>
      </c>
    </row>
    <row r="200" spans="1:14" x14ac:dyDescent="0.2">
      <c r="A200" s="282" t="s">
        <v>363</v>
      </c>
      <c r="B200" s="302">
        <f>SUM(B198:B199)</f>
        <v>78.605787200907031</v>
      </c>
      <c r="C200" s="299" t="str">
        <f>CONCATENATE("(",ROUND((B200/$H200)*100,1),")")</f>
        <v>(57.2)</v>
      </c>
      <c r="D200" s="302">
        <f>SUM(D198:D199)</f>
        <v>51.62916812929403</v>
      </c>
      <c r="E200" s="299" t="str">
        <f>CONCATENATE("(",ROUND((D200/$H200)*100,1),")")</f>
        <v>(37.6)</v>
      </c>
      <c r="F200" s="302">
        <f>SUM(F198:F199)</f>
        <v>7.1100446697988993</v>
      </c>
      <c r="G200" s="299" t="str">
        <f>CONCATENATE("(",ROUND((F200/$H200)*100,1),")")</f>
        <v>(5.2)</v>
      </c>
      <c r="H200" s="302">
        <f>SUM(H198:H199)</f>
        <v>137.34499999999997</v>
      </c>
      <c r="I200" s="299" t="str">
        <f>CONCATENATE("(",ROUND((H200/$H200)*100,1),")")</f>
        <v>(100)</v>
      </c>
      <c r="K200" s="302">
        <f t="shared" si="157"/>
        <v>2.0213989194591022</v>
      </c>
      <c r="L200" s="302">
        <f t="shared" si="158"/>
        <v>-1.3597372220453607</v>
      </c>
      <c r="M200" s="302">
        <f t="shared" si="159"/>
        <v>0.14033830258633095</v>
      </c>
      <c r="N200" s="302">
        <f t="shared" si="160"/>
        <v>0.80200000000007243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49.10734292142002</v>
      </c>
      <c r="C203" s="299" t="str">
        <f>CONCATENATE("(",ROUND((B203/$H205)*100,1),")")</f>
        <v>(35.5)</v>
      </c>
      <c r="D203" s="302">
        <f>'Ind T6'!R81</f>
        <v>17.432590979955471</v>
      </c>
      <c r="E203" s="299" t="str">
        <f>CONCATENATE("(",ROUND((D203/$H205)*100,1),")")</f>
        <v>(12.6)</v>
      </c>
      <c r="F203" s="302">
        <f>'Ind T6'!S81</f>
        <v>4.003837125370592</v>
      </c>
      <c r="G203" s="299" t="str">
        <f>CONCATENATE("(",ROUND((F203/$H205)*100,1),")")</f>
        <v>(2.9)</v>
      </c>
      <c r="H203" s="302">
        <f>SUM(B203,D203,F203)</f>
        <v>70.543771026746086</v>
      </c>
      <c r="I203" s="299" t="str">
        <f>CONCATENATE("(",ROUND((H203/$H205)*100,1),")")</f>
        <v>(51.1)</v>
      </c>
      <c r="K203" s="302">
        <f>B208-B203</f>
        <v>0.99182250117428339</v>
      </c>
      <c r="L203" s="302">
        <f>D208-D203</f>
        <v>0.15053237488254112</v>
      </c>
      <c r="M203" s="302">
        <f>F208-F203</f>
        <v>8.6049761935608871E-2</v>
      </c>
      <c r="N203" s="302">
        <f>SUM(K203:M203)</f>
        <v>1.2284046379924334</v>
      </c>
    </row>
    <row r="204" spans="1:14" x14ac:dyDescent="0.2">
      <c r="A204" s="282" t="s">
        <v>365</v>
      </c>
      <c r="B204" s="302">
        <f>'Ind T6'!Q80</f>
        <v>31.519843198946109</v>
      </c>
      <c r="C204" s="299" t="str">
        <f>CONCATENATE("(",ROUND((B204/$H205)*100,1),")")</f>
        <v>(22.8)</v>
      </c>
      <c r="D204" s="302">
        <f>'Ind T6'!R80</f>
        <v>32.836839927293198</v>
      </c>
      <c r="E204" s="299" t="str">
        <f>CONCATENATE("(",ROUND((D204/$H205)*100,1),")")</f>
        <v>(23.8)</v>
      </c>
      <c r="F204" s="302">
        <f>'Ind T6'!S80</f>
        <v>3.2465458470146378</v>
      </c>
      <c r="G204" s="299" t="str">
        <f>CONCATENATE("(",ROUND((F204/$H205)*100,1),")")</f>
        <v>(2.4)</v>
      </c>
      <c r="H204" s="302">
        <f t="shared" ref="H204" si="161">SUM(B204,D204,F204)</f>
        <v>67.603228973253948</v>
      </c>
      <c r="I204" s="299" t="str">
        <f>CONCATENATE("(",ROUND((H204/$H205)*100,1),")")</f>
        <v>(48.9)</v>
      </c>
      <c r="K204" s="302">
        <f t="shared" ref="K204:K205" si="162">B209-B204</f>
        <v>2.4792111798136496</v>
      </c>
      <c r="L204" s="302">
        <f t="shared" ref="L204:L205" si="163">D209-D204</f>
        <v>-2.2632176530497254</v>
      </c>
      <c r="M204" s="302">
        <f t="shared" ref="M204:M205" si="164">F209-F204</f>
        <v>0.21460183524352949</v>
      </c>
      <c r="N204" s="302">
        <f t="shared" ref="N204:N205" si="165">SUM(K204:M204)</f>
        <v>0.43059536200745363</v>
      </c>
    </row>
    <row r="205" spans="1:14" x14ac:dyDescent="0.2">
      <c r="A205" s="282" t="s">
        <v>363</v>
      </c>
      <c r="B205" s="302">
        <f>SUM(B203:B204)</f>
        <v>80.627186120366133</v>
      </c>
      <c r="C205" s="299" t="str">
        <f>CONCATENATE("(",ROUND((B205/$H205)*100,1),")")</f>
        <v>(58.4)</v>
      </c>
      <c r="D205" s="302">
        <f>SUM(D203:D204)</f>
        <v>50.269430907248669</v>
      </c>
      <c r="E205" s="299" t="str">
        <f>CONCATENATE("(",ROUND((D205/$H205)*100,1),")")</f>
        <v>(36.4)</v>
      </c>
      <c r="F205" s="302">
        <f>SUM(F203:F204)</f>
        <v>7.2503829723852302</v>
      </c>
      <c r="G205" s="299" t="str">
        <f>CONCATENATE("(",ROUND((F205/$H205)*100,1),")")</f>
        <v>(5.2)</v>
      </c>
      <c r="H205" s="302">
        <f>SUM(H203:H204)</f>
        <v>138.14700000000005</v>
      </c>
      <c r="I205" s="299" t="str">
        <f>CONCATENATE("(",ROUND((H205/$H205)*100,1),")")</f>
        <v>(100)</v>
      </c>
      <c r="K205" s="302">
        <f t="shared" si="162"/>
        <v>3.4710336809879294</v>
      </c>
      <c r="L205" s="302">
        <f t="shared" si="163"/>
        <v>-2.1126852781671843</v>
      </c>
      <c r="M205" s="302">
        <f t="shared" si="164"/>
        <v>0.30065159717913836</v>
      </c>
      <c r="N205" s="302">
        <f t="shared" si="165"/>
        <v>1.6589999999998835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50.099165422594304</v>
      </c>
      <c r="C208" s="299" t="str">
        <f>CONCATENATE("(",ROUND((B208/$H210)*100,1),")")</f>
        <v>(35.8)</v>
      </c>
      <c r="D208" s="302">
        <f>'Ind T6'!W81</f>
        <v>17.583123354838012</v>
      </c>
      <c r="E208" s="299" t="str">
        <f>CONCATENATE("(",ROUND((D208/$H210)*100,1),")")</f>
        <v>(12.6)</v>
      </c>
      <c r="F208" s="302">
        <f>'Ind T6'!X81</f>
        <v>4.0898868873062009</v>
      </c>
      <c r="G208" s="299" t="str">
        <f>CONCATENATE("(",ROUND((F208/$H210)*100,1),")")</f>
        <v>(2.9)</v>
      </c>
      <c r="H208" s="302">
        <f>SUM(B208,D208,F208)</f>
        <v>71.772175664738526</v>
      </c>
      <c r="I208" s="299" t="str">
        <f>CONCATENATE("(",ROUND((H208/$H210)*100,1),")")</f>
        <v>(51.3)</v>
      </c>
      <c r="K208" s="302">
        <f>B208-B198</f>
        <v>1.749623523310909</v>
      </c>
      <c r="L208" s="302">
        <f>D208-D198</f>
        <v>0.12473996283766553</v>
      </c>
      <c r="M208" s="302">
        <f>F208-F198</f>
        <v>0.13456151754970014</v>
      </c>
      <c r="N208" s="302">
        <f>SUM(K208:M208)</f>
        <v>2.0089250036982746</v>
      </c>
    </row>
    <row r="209" spans="1:14" x14ac:dyDescent="0.2">
      <c r="A209" s="282" t="s">
        <v>365</v>
      </c>
      <c r="B209" s="302">
        <f>'Ind T6'!V80</f>
        <v>33.999054378759759</v>
      </c>
      <c r="C209" s="299" t="str">
        <f>CONCATENATE("(",ROUND((B209/$H210)*100,1),")")</f>
        <v>(24.3)</v>
      </c>
      <c r="D209" s="302">
        <f>'Ind T6'!W80</f>
        <v>30.573622274243473</v>
      </c>
      <c r="E209" s="299" t="str">
        <f>CONCATENATE("(",ROUND((D209/$H210)*100,1),")")</f>
        <v>(21.9)</v>
      </c>
      <c r="F209" s="302">
        <f>'Ind T6'!X80</f>
        <v>3.4611476822581673</v>
      </c>
      <c r="G209" s="299" t="str">
        <f>CONCATENATE("(",ROUND((F209/$H210)*100,1),")")</f>
        <v>(2.5)</v>
      </c>
      <c r="H209" s="302">
        <f t="shared" ref="H209" si="166">SUM(B209,D209,F209)</f>
        <v>68.0338243352614</v>
      </c>
      <c r="I209" s="299" t="str">
        <f>CONCATENATE("(",ROUND((H209/$H210)*100,1),")")</f>
        <v>(48.7)</v>
      </c>
      <c r="K209" s="302">
        <f t="shared" ref="K209:K210" si="167">B209-B199</f>
        <v>3.7428090771361262</v>
      </c>
      <c r="L209" s="302">
        <f t="shared" ref="L209:L210" si="168">D209-D199</f>
        <v>-3.5971624630502141</v>
      </c>
      <c r="M209" s="302">
        <f t="shared" ref="M209:M210" si="169">F209-F199</f>
        <v>0.30642838221576918</v>
      </c>
      <c r="N209" s="302">
        <f t="shared" ref="N209:N210" si="170">SUM(K209:M209)</f>
        <v>0.45207499630168124</v>
      </c>
    </row>
    <row r="210" spans="1:14" x14ac:dyDescent="0.2">
      <c r="A210" s="282" t="s">
        <v>363</v>
      </c>
      <c r="B210" s="302">
        <f>SUM(B208:B209)</f>
        <v>84.098219801354062</v>
      </c>
      <c r="C210" s="299" t="str">
        <f>CONCATENATE("(",ROUND((B210/$H210)*100,1),")")</f>
        <v>(60.2)</v>
      </c>
      <c r="D210" s="302">
        <f>SUM(D208:D209)</f>
        <v>48.156745629081485</v>
      </c>
      <c r="E210" s="299" t="str">
        <f>CONCATENATE("(",ROUND((D210/$H210)*100,1),")")</f>
        <v>(34.4)</v>
      </c>
      <c r="F210" s="302">
        <f>SUM(F208:F209)</f>
        <v>7.5510345695643686</v>
      </c>
      <c r="G210" s="299" t="str">
        <f>CONCATENATE("(",ROUND((F210/$H210)*100,1),")")</f>
        <v>(5.4)</v>
      </c>
      <c r="H210" s="302">
        <f>SUM(H208:H209)</f>
        <v>139.80599999999993</v>
      </c>
      <c r="I210" s="299" t="str">
        <f>CONCATENATE("(",ROUND((H210/$H210)*100,1),")")</f>
        <v>(100)</v>
      </c>
      <c r="K210" s="302">
        <f t="shared" si="167"/>
        <v>5.4924326004470316</v>
      </c>
      <c r="L210" s="302">
        <f t="shared" si="168"/>
        <v>-3.4724225002125451</v>
      </c>
      <c r="M210" s="302">
        <f t="shared" si="169"/>
        <v>0.44098989976546932</v>
      </c>
      <c r="N210" s="302">
        <f t="shared" si="170"/>
        <v>2.4609999999999559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24.514997438398886</v>
      </c>
      <c r="C219" s="299" t="str">
        <f>CONCATENATE("(",ROUND((B219/$H221)*100,1),")")</f>
        <v>(56.1)</v>
      </c>
      <c r="D219" s="302">
        <f>'Ind T6'!M90</f>
        <v>3.9521912326615065</v>
      </c>
      <c r="E219" s="299" t="str">
        <f>CONCATENATE("(",ROUND((D219/$H221)*100,1),")")</f>
        <v>(9)</v>
      </c>
      <c r="F219" s="302">
        <f>'Ind T6'!N90</f>
        <v>4.173773630691163</v>
      </c>
      <c r="G219" s="299" t="str">
        <f>CONCATENATE("(",ROUND((F219/$H221)*100,1),")")</f>
        <v>(9.6)</v>
      </c>
      <c r="H219" s="302">
        <f>SUM(B219,D219,F219)</f>
        <v>32.640962301751557</v>
      </c>
      <c r="I219" s="299" t="str">
        <f>CONCATENATE("(",ROUND((H219/$H221)*100,1),")")</f>
        <v>(74.7)</v>
      </c>
      <c r="K219" s="302">
        <f>B224-B219</f>
        <v>0.96748459659260888</v>
      </c>
      <c r="L219" s="302">
        <f>D224-D219</f>
        <v>0.20160631872599089</v>
      </c>
      <c r="M219" s="302">
        <f>F224-F219</f>
        <v>0.18706870349561289</v>
      </c>
      <c r="N219" s="302">
        <f>SUM(K219:M219)</f>
        <v>1.3561596188142127</v>
      </c>
    </row>
    <row r="220" spans="1:14" x14ac:dyDescent="0.2">
      <c r="A220" s="282" t="s">
        <v>365</v>
      </c>
      <c r="B220" s="302">
        <f>'Ind T6'!L89</f>
        <v>6.668843853202576</v>
      </c>
      <c r="C220" s="299" t="str">
        <f>CONCATENATE("(",ROUND((B220/$H221)*100,1),")")</f>
        <v>(15.3)</v>
      </c>
      <c r="D220" s="302">
        <f>'Ind T6'!M89</f>
        <v>4.0062258848493331</v>
      </c>
      <c r="E220" s="299" t="str">
        <f>CONCATENATE("(",ROUND((D220/$H221)*100,1),")")</f>
        <v>(9.2)</v>
      </c>
      <c r="F220" s="302">
        <f>'Ind T6'!N89</f>
        <v>0.3689679601964897</v>
      </c>
      <c r="G220" s="299" t="str">
        <f>CONCATENATE("(",ROUND((F220/$H221)*100,1),")")</f>
        <v>(0.8)</v>
      </c>
      <c r="H220" s="302">
        <f t="shared" ref="H220" si="171">SUM(B220,D220,F220)</f>
        <v>11.044037698248399</v>
      </c>
      <c r="I220" s="299" t="str">
        <f>CONCATENATE("(",ROUND((H220/$H221)*100,1),")")</f>
        <v>(25.3)</v>
      </c>
      <c r="K220" s="302">
        <f t="shared" ref="K220:K221" si="172">B225-B220</f>
        <v>0.28425650020603221</v>
      </c>
      <c r="L220" s="302">
        <f t="shared" ref="L220:L221" si="173">D225-D220</f>
        <v>0.28744465037663414</v>
      </c>
      <c r="M220" s="302">
        <f t="shared" ref="M220:M221" si="174">F225-F220</f>
        <v>3.1392306030550987E-3</v>
      </c>
      <c r="N220" s="302">
        <f t="shared" ref="N220:N221" si="175">SUM(K220:M220)</f>
        <v>0.57484038118572145</v>
      </c>
    </row>
    <row r="221" spans="1:14" x14ac:dyDescent="0.2">
      <c r="A221" s="282" t="s">
        <v>363</v>
      </c>
      <c r="B221" s="302">
        <f>SUM(B219:B220)</f>
        <v>31.18384129160146</v>
      </c>
      <c r="C221" s="299" t="str">
        <f>CONCATENATE("(",ROUND((B221/$H221)*100,1),")")</f>
        <v>(71.4)</v>
      </c>
      <c r="D221" s="302">
        <f>SUM(D219:D220)</f>
        <v>7.9584171175108391</v>
      </c>
      <c r="E221" s="299" t="str">
        <f>CONCATENATE("(",ROUND((D221/$H221)*100,1),")")</f>
        <v>(18.2)</v>
      </c>
      <c r="F221" s="302">
        <f>SUM(F219:F220)</f>
        <v>4.5427415908876529</v>
      </c>
      <c r="G221" s="299" t="str">
        <f>CONCATENATE("(",ROUND((F221/$H221)*100,1),")")</f>
        <v>(10.4)</v>
      </c>
      <c r="H221" s="302">
        <f>SUM(H219:H220)</f>
        <v>43.68499999999996</v>
      </c>
      <c r="I221" s="299" t="str">
        <f>CONCATENATE("(",ROUND((H221/$H221)*100,1),")")</f>
        <v>(100)</v>
      </c>
      <c r="K221" s="302">
        <f t="shared" si="172"/>
        <v>1.2517410967986464</v>
      </c>
      <c r="L221" s="302">
        <f t="shared" si="173"/>
        <v>0.48905096910262635</v>
      </c>
      <c r="M221" s="302">
        <f t="shared" si="174"/>
        <v>0.19020793409866776</v>
      </c>
      <c r="N221" s="302">
        <f t="shared" si="175"/>
        <v>1.9309999999999405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25.482482034991495</v>
      </c>
      <c r="C224" s="299" t="str">
        <f>CONCATENATE("(",ROUND((B224/$H226)*100,1),")")</f>
        <v>(55.9)</v>
      </c>
      <c r="D224" s="302">
        <f>'Ind T6'!R90</f>
        <v>4.1537975513874974</v>
      </c>
      <c r="E224" s="299" t="str">
        <f>CONCATENATE("(",ROUND((D224/$H226)*100,1),")")</f>
        <v>(9.1)</v>
      </c>
      <c r="F224" s="302">
        <f>'Ind T6'!S90</f>
        <v>4.3608423341867759</v>
      </c>
      <c r="G224" s="299" t="str">
        <f>CONCATENATE("(",ROUND((F224/$H226)*100,1),")")</f>
        <v>(9.6)</v>
      </c>
      <c r="H224" s="302">
        <f>SUM(B224,D224,F224)</f>
        <v>33.997121920565768</v>
      </c>
      <c r="I224" s="299" t="str">
        <f>CONCATENATE("(",ROUND((H224/$H226)*100,1),")")</f>
        <v>(74.5)</v>
      </c>
      <c r="K224" s="302">
        <f>B229-B224</f>
        <v>-0.3961869602872774</v>
      </c>
      <c r="L224" s="302">
        <f>D229-D224</f>
        <v>0.1603694514966767</v>
      </c>
      <c r="M224" s="302">
        <f>F229-F224</f>
        <v>0.14053123055788141</v>
      </c>
      <c r="N224" s="302">
        <f>SUM(K224:M224)</f>
        <v>-9.528627823271929E-2</v>
      </c>
    </row>
    <row r="225" spans="1:14" x14ac:dyDescent="0.2">
      <c r="A225" s="282" t="s">
        <v>365</v>
      </c>
      <c r="B225" s="302">
        <f>'Ind T6'!Q89</f>
        <v>6.9531003534086082</v>
      </c>
      <c r="C225" s="299" t="str">
        <f>CONCATENATE("(",ROUND((B225/$H226)*100,1),")")</f>
        <v>(15.2)</v>
      </c>
      <c r="D225" s="302">
        <f>'Ind T6'!R89</f>
        <v>4.2936705352259672</v>
      </c>
      <c r="E225" s="299" t="str">
        <f>CONCATENATE("(",ROUND((D225/$H226)*100,1),")")</f>
        <v>(9.4)</v>
      </c>
      <c r="F225" s="302">
        <f>'Ind T6'!S89</f>
        <v>0.3721071907995448</v>
      </c>
      <c r="G225" s="299" t="str">
        <f>CONCATENATE("(",ROUND((F225/$H226)*100,1),")")</f>
        <v>(0.8)</v>
      </c>
      <c r="H225" s="302">
        <f t="shared" ref="H225" si="176">SUM(B225,D225,F225)</f>
        <v>11.61887807943412</v>
      </c>
      <c r="I225" s="299" t="str">
        <f>CONCATENATE("(",ROUND((H225/$H226)*100,1),")")</f>
        <v>(25.5)</v>
      </c>
      <c r="K225" s="302">
        <f t="shared" ref="K225:K226" si="177">B230-B225</f>
        <v>0.24244659026640214</v>
      </c>
      <c r="L225" s="302">
        <f t="shared" ref="L225:L226" si="178">D230-D225</f>
        <v>0.34194983988726779</v>
      </c>
      <c r="M225" s="302">
        <f t="shared" ref="M225:M226" si="179">F230-F225</f>
        <v>-6.110151920882656E-3</v>
      </c>
      <c r="N225" s="302">
        <f t="shared" ref="N225:N226" si="180">SUM(K225:M225)</f>
        <v>0.57828627823278733</v>
      </c>
    </row>
    <row r="226" spans="1:14" x14ac:dyDescent="0.2">
      <c r="A226" s="282" t="s">
        <v>363</v>
      </c>
      <c r="B226" s="302">
        <f>SUM(B224:B225)</f>
        <v>32.435582388400107</v>
      </c>
      <c r="C226" s="299" t="str">
        <f>CONCATENATE("(",ROUND((B226/$H226)*100,1),")")</f>
        <v>(71.1)</v>
      </c>
      <c r="D226" s="302">
        <f>SUM(D224:D225)</f>
        <v>8.4474680866134655</v>
      </c>
      <c r="E226" s="299" t="str">
        <f>CONCATENATE("(",ROUND((D226/$H226)*100,1),")")</f>
        <v>(18.5)</v>
      </c>
      <c r="F226" s="302">
        <f>SUM(F224:F225)</f>
        <v>4.7329495249863207</v>
      </c>
      <c r="G226" s="299" t="str">
        <f>CONCATENATE("(",ROUND((F226/$H226)*100,1),")")</f>
        <v>(10.4)</v>
      </c>
      <c r="H226" s="302">
        <f>SUM(H224:H225)</f>
        <v>45.615999999999886</v>
      </c>
      <c r="I226" s="299" t="str">
        <f>CONCATENATE("(",ROUND((H226/$H226)*100,1),")")</f>
        <v>(100)</v>
      </c>
      <c r="K226" s="302">
        <f t="shared" si="177"/>
        <v>-0.15374037002087704</v>
      </c>
      <c r="L226" s="302">
        <f t="shared" si="178"/>
        <v>0.50231929138394449</v>
      </c>
      <c r="M226" s="302">
        <f t="shared" si="179"/>
        <v>0.13442107863699881</v>
      </c>
      <c r="N226" s="302">
        <f t="shared" si="180"/>
        <v>0.48300000000006627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25.086295074704218</v>
      </c>
      <c r="C229" s="299" t="str">
        <f>CONCATENATE("(",ROUND((B229/$H231)*100,1),")")</f>
        <v>(54.4)</v>
      </c>
      <c r="D229" s="302">
        <f>'Ind T6'!W90</f>
        <v>4.3141670028841741</v>
      </c>
      <c r="E229" s="299" t="str">
        <f>CONCATENATE("(",ROUND((D229/$H231)*100,1),")")</f>
        <v>(9.4)</v>
      </c>
      <c r="F229" s="302">
        <f>'Ind T6'!X90</f>
        <v>4.5013735647446573</v>
      </c>
      <c r="G229" s="299" t="str">
        <f>CONCATENATE("(",ROUND((F229/$H231)*100,1),")")</f>
        <v>(9.8)</v>
      </c>
      <c r="H229" s="302">
        <f>SUM(B229,D229,F229)</f>
        <v>33.901835642333054</v>
      </c>
      <c r="I229" s="299" t="str">
        <f>CONCATENATE("(",ROUND((H229/$H231)*100,1),")")</f>
        <v>(73.5)</v>
      </c>
      <c r="K229" s="302">
        <f>B229-B219</f>
        <v>0.57129763630533148</v>
      </c>
      <c r="L229" s="302">
        <f>D229-D219</f>
        <v>0.36197577022266758</v>
      </c>
      <c r="M229" s="302">
        <f>F229-F219</f>
        <v>0.3275999340534943</v>
      </c>
      <c r="N229" s="302">
        <f>SUM(K229:M229)</f>
        <v>1.2608733405814934</v>
      </c>
    </row>
    <row r="230" spans="1:14" x14ac:dyDescent="0.2">
      <c r="A230" s="282" t="s">
        <v>365</v>
      </c>
      <c r="B230" s="302">
        <f>'Ind T6'!V89</f>
        <v>7.1955469436750104</v>
      </c>
      <c r="C230" s="299" t="str">
        <f>CONCATENATE("(",ROUND((B230/$H231)*100,1),")")</f>
        <v>(15.6)</v>
      </c>
      <c r="D230" s="302">
        <f>'Ind T6'!W89</f>
        <v>4.635620375113235</v>
      </c>
      <c r="E230" s="299" t="str">
        <f>CONCATENATE("(",ROUND((D230/$H231)*100,1),")")</f>
        <v>(10.1)</v>
      </c>
      <c r="F230" s="302">
        <f>'Ind T6'!X89</f>
        <v>0.36599703887866214</v>
      </c>
      <c r="G230" s="299" t="str">
        <f>CONCATENATE("(",ROUND((F230/$H231)*100,1),")")</f>
        <v>(0.8)</v>
      </c>
      <c r="H230" s="302">
        <f t="shared" ref="H230" si="181">SUM(B230,D230,F230)</f>
        <v>12.197164357666908</v>
      </c>
      <c r="I230" s="299" t="str">
        <f>CONCATENATE("(",ROUND((H230/$H231)*100,1),")")</f>
        <v>(26.5)</v>
      </c>
      <c r="K230" s="302">
        <f t="shared" ref="K230:K231" si="182">B230-B220</f>
        <v>0.52670309047243435</v>
      </c>
      <c r="L230" s="302">
        <f t="shared" ref="L230:L231" si="183">D230-D220</f>
        <v>0.62939449026390193</v>
      </c>
      <c r="M230" s="302">
        <f t="shared" ref="M230:M231" si="184">F230-F220</f>
        <v>-2.9709213178275573E-3</v>
      </c>
      <c r="N230" s="302">
        <f t="shared" ref="N230:N231" si="185">SUM(K230:M230)</f>
        <v>1.1531266594185088</v>
      </c>
    </row>
    <row r="231" spans="1:14" x14ac:dyDescent="0.2">
      <c r="A231" s="282" t="s">
        <v>363</v>
      </c>
      <c r="B231" s="302">
        <f>SUM(B229:B230)</f>
        <v>32.28184201837923</v>
      </c>
      <c r="C231" s="299" t="str">
        <f>CONCATENATE("(",ROUND((B231/$H231)*100,1),")")</f>
        <v>(70)</v>
      </c>
      <c r="D231" s="302">
        <f>SUM(D229:D230)</f>
        <v>8.94978737799741</v>
      </c>
      <c r="E231" s="299" t="str">
        <f>CONCATENATE("(",ROUND((D231/$H231)*100,1),")")</f>
        <v>(19.4)</v>
      </c>
      <c r="F231" s="302">
        <f>SUM(F229:F230)</f>
        <v>4.8673706036233195</v>
      </c>
      <c r="G231" s="299" t="str">
        <f>CONCATENATE("(",ROUND((F231/$H231)*100,1),")")</f>
        <v>(10.6)</v>
      </c>
      <c r="H231" s="302">
        <f>SUM(H229:H230)</f>
        <v>46.098999999999961</v>
      </c>
      <c r="I231" s="299" t="str">
        <f>CONCATENATE("(",ROUND((H231/$H231)*100,1),")")</f>
        <v>(100)</v>
      </c>
      <c r="K231" s="302">
        <f t="shared" si="182"/>
        <v>1.0980007267777694</v>
      </c>
      <c r="L231" s="302">
        <f t="shared" si="183"/>
        <v>0.99137026048657084</v>
      </c>
      <c r="M231" s="302">
        <f t="shared" si="184"/>
        <v>0.32462901273566658</v>
      </c>
      <c r="N231" s="302">
        <f t="shared" si="185"/>
        <v>2.4140000000000068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12.497849006384538</v>
      </c>
      <c r="C240" s="299" t="str">
        <f>CONCATENATE("(",ROUND((B240/$H242)*100,1),")")</f>
        <v>(22.3)</v>
      </c>
      <c r="D240" s="302">
        <f>'Ind T6'!M99</f>
        <v>13.036673641523798</v>
      </c>
      <c r="E240" s="299" t="str">
        <f>CONCATENATE("(",ROUND((D240/$H242)*100,1),")")</f>
        <v>(23.2)</v>
      </c>
      <c r="F240" s="302">
        <f>'Ind T6'!N99</f>
        <v>0.68816049925418044</v>
      </c>
      <c r="G240" s="299" t="str">
        <f>CONCATENATE("(",ROUND((F240/$H242)*100,1),")")</f>
        <v>(1.2)</v>
      </c>
      <c r="H240" s="302">
        <f>SUM(B240,D240,F240)</f>
        <v>26.222683147162517</v>
      </c>
      <c r="I240" s="299" t="str">
        <f>CONCATENATE("(",ROUND((H240/$H242)*100,1),")")</f>
        <v>(46.8)</v>
      </c>
      <c r="K240" s="302">
        <f>B245-B240</f>
        <v>0.74508767844244161</v>
      </c>
      <c r="L240" s="302">
        <f>D245-D240</f>
        <v>0.60791671815352899</v>
      </c>
      <c r="M240" s="302">
        <f>F245-F240</f>
        <v>4.6033939713347016E-2</v>
      </c>
      <c r="N240" s="302">
        <f>SUM(K240:M240)</f>
        <v>1.3990383363093177</v>
      </c>
    </row>
    <row r="241" spans="1:14" x14ac:dyDescent="0.2">
      <c r="A241" s="282" t="s">
        <v>365</v>
      </c>
      <c r="B241" s="302">
        <f>'Ind T6'!L98</f>
        <v>10.639833023077257</v>
      </c>
      <c r="C241" s="299" t="str">
        <f>CONCATENATE("(",ROUND((B241/$H242)*100,1),")")</f>
        <v>(19)</v>
      </c>
      <c r="D241" s="302">
        <f>'Ind T6'!M98</f>
        <v>18.18372520877595</v>
      </c>
      <c r="E241" s="299" t="str">
        <f>CONCATENATE("(",ROUND((D241/$H242)*100,1),")")</f>
        <v>(32.4)</v>
      </c>
      <c r="F241" s="302">
        <f>'Ind T6'!N98</f>
        <v>1.0347586209841708</v>
      </c>
      <c r="G241" s="299" t="str">
        <f>CONCATENATE("(",ROUND((F241/$H242)*100,1),")")</f>
        <v>(1.8)</v>
      </c>
      <c r="H241" s="302">
        <f t="shared" ref="H241" si="186">SUM(B241,D241,F241)</f>
        <v>29.858316852837376</v>
      </c>
      <c r="I241" s="299" t="str">
        <f>CONCATENATE("(",ROUND((H241/$H242)*100,1),")")</f>
        <v>(53.2)</v>
      </c>
      <c r="K241" s="302">
        <f t="shared" ref="K241:K242" si="187">B246-B241</f>
        <v>0.61063748606157198</v>
      </c>
      <c r="L241" s="302">
        <f t="shared" ref="L241:L242" si="188">D246-D241</f>
        <v>0.91019242004860246</v>
      </c>
      <c r="M241" s="302">
        <f t="shared" ref="M241:M242" si="189">F246-F241</f>
        <v>7.3131757580626955E-2</v>
      </c>
      <c r="N241" s="302">
        <f t="shared" ref="N241:N242" si="190">SUM(K241:M241)</f>
        <v>1.5939616636908014</v>
      </c>
    </row>
    <row r="242" spans="1:14" x14ac:dyDescent="0.2">
      <c r="A242" s="282" t="s">
        <v>363</v>
      </c>
      <c r="B242" s="302">
        <f>SUM(B240:B241)</f>
        <v>23.137682029461793</v>
      </c>
      <c r="C242" s="299" t="str">
        <f>CONCATENATE("(",ROUND((B242/$H242)*100,1),")")</f>
        <v>(41.3)</v>
      </c>
      <c r="D242" s="302">
        <f>SUM(D240:D241)</f>
        <v>31.220398850299748</v>
      </c>
      <c r="E242" s="299" t="str">
        <f>CONCATENATE("(",ROUND((D242/$H242)*100,1),")")</f>
        <v>(55.7)</v>
      </c>
      <c r="F242" s="302">
        <f>SUM(F240:F241)</f>
        <v>1.7229191202383514</v>
      </c>
      <c r="G242" s="299" t="str">
        <f>CONCATENATE("(",ROUND((F242/$H242)*100,1),")")</f>
        <v>(3.1)</v>
      </c>
      <c r="H242" s="302">
        <f>SUM(H240:H241)</f>
        <v>56.080999999999889</v>
      </c>
      <c r="I242" s="299" t="str">
        <f>CONCATENATE("(",ROUND((H242/$H242)*100,1),")")</f>
        <v>(100)</v>
      </c>
      <c r="K242" s="302">
        <f t="shared" si="187"/>
        <v>1.3557251645040154</v>
      </c>
      <c r="L242" s="302">
        <f t="shared" si="188"/>
        <v>1.5181091382021314</v>
      </c>
      <c r="M242" s="302">
        <f t="shared" si="189"/>
        <v>0.11916569729397386</v>
      </c>
      <c r="N242" s="302">
        <f t="shared" si="190"/>
        <v>2.9930000000001207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13.242936684826979</v>
      </c>
      <c r="C245" s="299" t="str">
        <f>CONCATENATE("(",ROUND((B245/$H247)*100,1),")")</f>
        <v>(22.4)</v>
      </c>
      <c r="D245" s="302">
        <f>'Ind T6'!R99</f>
        <v>13.644590359677327</v>
      </c>
      <c r="E245" s="299" t="str">
        <f>CONCATENATE("(",ROUND((D245/$H247)*100,1),")")</f>
        <v>(23.1)</v>
      </c>
      <c r="F245" s="302">
        <f>'Ind T6'!S99</f>
        <v>0.73419443896752745</v>
      </c>
      <c r="G245" s="299" t="str">
        <f>CONCATENATE("(",ROUND((F245/$H247)*100,1),")")</f>
        <v>(1.2)</v>
      </c>
      <c r="H245" s="302">
        <f>SUM(B245,D245,F245)</f>
        <v>27.621721483471834</v>
      </c>
      <c r="I245" s="299" t="str">
        <f>CONCATENATE("(",ROUND((H245/$H247)*100,1),")")</f>
        <v>(46.8)</v>
      </c>
      <c r="K245" s="302">
        <f>B250-B245</f>
        <v>2.0729829868543508</v>
      </c>
      <c r="L245" s="302">
        <f>D250-D245</f>
        <v>1.9214951281288855</v>
      </c>
      <c r="M245" s="302">
        <f>F250-F245</f>
        <v>0.10948499539026146</v>
      </c>
      <c r="N245" s="302">
        <f>SUM(K245:M245)</f>
        <v>4.1039631103734973</v>
      </c>
    </row>
    <row r="246" spans="1:14" x14ac:dyDescent="0.2">
      <c r="A246" s="282" t="s">
        <v>365</v>
      </c>
      <c r="B246" s="302">
        <f>'Ind T6'!Q98</f>
        <v>11.250470509138829</v>
      </c>
      <c r="C246" s="299" t="str">
        <f>CONCATENATE("(",ROUND((B246/$H247)*100,1),")")</f>
        <v>(19)</v>
      </c>
      <c r="D246" s="302">
        <f>'Ind T6'!R98</f>
        <v>19.093917628824553</v>
      </c>
      <c r="E246" s="299" t="str">
        <f>CONCATENATE("(",ROUND((D246/$H247)*100,1),")")</f>
        <v>(32.3)</v>
      </c>
      <c r="F246" s="302">
        <f>'Ind T6'!S98</f>
        <v>1.1078903785647978</v>
      </c>
      <c r="G246" s="299" t="str">
        <f>CONCATENATE("(",ROUND((F246/$H247)*100,1),")")</f>
        <v>(1.9)</v>
      </c>
      <c r="H246" s="302">
        <f t="shared" ref="H246" si="191">SUM(B246,D246,F246)</f>
        <v>31.452278516528178</v>
      </c>
      <c r="I246" s="299" t="str">
        <f>CONCATENATE("(",ROUND((H246/$H247)*100,1),")")</f>
        <v>(53.2)</v>
      </c>
      <c r="K246" s="302">
        <f t="shared" ref="K246:K247" si="192">B251-B246</f>
        <v>1.6319390197836476</v>
      </c>
      <c r="L246" s="302">
        <f t="shared" ref="L246:L247" si="193">D251-D246</f>
        <v>2.653645222778966</v>
      </c>
      <c r="M246" s="302">
        <f t="shared" ref="M246:M247" si="194">F251-F246</f>
        <v>0.16345264706384621</v>
      </c>
      <c r="N246" s="302">
        <f t="shared" ref="N246:N247" si="195">SUM(K246:M246)</f>
        <v>4.44903688962646</v>
      </c>
    </row>
    <row r="247" spans="1:14" x14ac:dyDescent="0.2">
      <c r="A247" s="282" t="s">
        <v>363</v>
      </c>
      <c r="B247" s="302">
        <f>SUM(B245:B246)</f>
        <v>24.493407193965808</v>
      </c>
      <c r="C247" s="299" t="str">
        <f>CONCATENATE("(",ROUND((B247/$H247)*100,1),")")</f>
        <v>(41.5)</v>
      </c>
      <c r="D247" s="302">
        <f>SUM(D245:D246)</f>
        <v>32.73850798850188</v>
      </c>
      <c r="E247" s="299" t="str">
        <f>CONCATENATE("(",ROUND((D247/$H247)*100,1),")")</f>
        <v>(55.4)</v>
      </c>
      <c r="F247" s="302">
        <f>SUM(F245:F246)</f>
        <v>1.8420848175323252</v>
      </c>
      <c r="G247" s="299" t="str">
        <f>CONCATENATE("(",ROUND((F247/$H247)*100,1),")")</f>
        <v>(3.1)</v>
      </c>
      <c r="H247" s="302">
        <f>SUM(H245:H246)</f>
        <v>59.074000000000012</v>
      </c>
      <c r="I247" s="299" t="str">
        <f>CONCATENATE("(",ROUND((H247/$H247)*100,1),")")</f>
        <v>(100)</v>
      </c>
      <c r="K247" s="302">
        <f t="shared" si="192"/>
        <v>3.7049220066380002</v>
      </c>
      <c r="L247" s="302">
        <f t="shared" si="193"/>
        <v>4.5751403509078514</v>
      </c>
      <c r="M247" s="302">
        <f t="shared" si="194"/>
        <v>0.27293764245410745</v>
      </c>
      <c r="N247" s="302">
        <f t="shared" si="195"/>
        <v>8.5529999999999582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15.31591967168133</v>
      </c>
      <c r="C250" s="299" t="str">
        <f>CONCATENATE("(",ROUND((B250/$H252)*100,1),")")</f>
        <v>(22.6)</v>
      </c>
      <c r="D250" s="302">
        <f>'Ind T6'!W99</f>
        <v>15.566085487806212</v>
      </c>
      <c r="E250" s="299" t="str">
        <f>CONCATENATE("(",ROUND((D250/$H252)*100,1),")")</f>
        <v>(23)</v>
      </c>
      <c r="F250" s="302">
        <f>'Ind T6'!X99</f>
        <v>0.84367943435778892</v>
      </c>
      <c r="G250" s="299" t="str">
        <f>CONCATENATE("(",ROUND((F250/$H252)*100,1),")")</f>
        <v>(1.2)</v>
      </c>
      <c r="H250" s="302">
        <f>SUM(B250,D250,F250)</f>
        <v>31.72568459384533</v>
      </c>
      <c r="I250" s="299" t="str">
        <f>CONCATENATE("(",ROUND((H250/$H252)*100,1),")")</f>
        <v>(46.9)</v>
      </c>
      <c r="K250" s="302">
        <f>B250-B240</f>
        <v>2.8180706652967924</v>
      </c>
      <c r="L250" s="302">
        <f>D250-D240</f>
        <v>2.5294118462824144</v>
      </c>
      <c r="M250" s="302">
        <f>F250-F240</f>
        <v>0.15551893510360848</v>
      </c>
      <c r="N250" s="302">
        <f>SUM(K250:M250)</f>
        <v>5.5030014466828154</v>
      </c>
    </row>
    <row r="251" spans="1:14" x14ac:dyDescent="0.2">
      <c r="A251" s="282" t="s">
        <v>365</v>
      </c>
      <c r="B251" s="302">
        <f>'Ind T6'!V98</f>
        <v>12.882409528922476</v>
      </c>
      <c r="C251" s="299" t="str">
        <f>CONCATENATE("(",ROUND((B251/$H252)*100,1),")")</f>
        <v>(19)</v>
      </c>
      <c r="D251" s="302">
        <f>'Ind T6'!W98</f>
        <v>21.747562851603519</v>
      </c>
      <c r="E251" s="299" t="str">
        <f>CONCATENATE("(",ROUND((D251/$H252)*100,1),")")</f>
        <v>(32.2)</v>
      </c>
      <c r="F251" s="302">
        <f>'Ind T6'!X98</f>
        <v>1.271343025628644</v>
      </c>
      <c r="G251" s="299" t="str">
        <f>CONCATENATE("(",ROUND((F251/$H252)*100,1),")")</f>
        <v>(1.9)</v>
      </c>
      <c r="H251" s="302">
        <f t="shared" ref="H251" si="196">SUM(B251,D251,F251)</f>
        <v>35.901315406154644</v>
      </c>
      <c r="I251" s="299" t="str">
        <f>CONCATENATE("(",ROUND((H251/$H252)*100,1),")")</f>
        <v>(53.1)</v>
      </c>
      <c r="K251" s="302">
        <f t="shared" ref="K251:K252" si="197">B251-B241</f>
        <v>2.2425765058452196</v>
      </c>
      <c r="L251" s="302">
        <f t="shared" ref="L251:L252" si="198">D251-D241</f>
        <v>3.5638376428275684</v>
      </c>
      <c r="M251" s="302">
        <f t="shared" ref="M251:M252" si="199">F251-F241</f>
        <v>0.23658440464447317</v>
      </c>
      <c r="N251" s="302">
        <f t="shared" ref="N251:N252" si="200">SUM(K251:M251)</f>
        <v>6.0429985533172612</v>
      </c>
    </row>
    <row r="252" spans="1:14" x14ac:dyDescent="0.2">
      <c r="A252" s="282" t="s">
        <v>363</v>
      </c>
      <c r="B252" s="302">
        <f>SUM(B250:B251)</f>
        <v>28.198329200603808</v>
      </c>
      <c r="C252" s="299" t="str">
        <f>CONCATENATE("(",ROUND((B252/$H252)*100,1),")")</f>
        <v>(41.7)</v>
      </c>
      <c r="D252" s="302">
        <f>SUM(D250:D251)</f>
        <v>37.313648339409731</v>
      </c>
      <c r="E252" s="299" t="str">
        <f>CONCATENATE("(",ROUND((D252/$H252)*100,1),")")</f>
        <v>(55.2)</v>
      </c>
      <c r="F252" s="302">
        <f>SUM(F250:F251)</f>
        <v>2.1150224599864327</v>
      </c>
      <c r="G252" s="299" t="str">
        <f>CONCATENATE("(",ROUND((F252/$H252)*100,1),")")</f>
        <v>(3.1)</v>
      </c>
      <c r="H252" s="302">
        <f>SUM(H250:H251)</f>
        <v>67.626999999999981</v>
      </c>
      <c r="I252" s="299" t="str">
        <f>CONCATENATE("(",ROUND((H252/$H252)*100,1),")")</f>
        <v>(100)</v>
      </c>
      <c r="K252" s="302">
        <f t="shared" si="197"/>
        <v>5.0606471711420156</v>
      </c>
      <c r="L252" s="302">
        <f t="shared" si="198"/>
        <v>6.0932494891099829</v>
      </c>
      <c r="M252" s="302">
        <f t="shared" si="199"/>
        <v>0.39210333974808131</v>
      </c>
      <c r="N252" s="302">
        <f t="shared" si="200"/>
        <v>11.546000000000079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1.6391390448102128</v>
      </c>
      <c r="C261" s="299" t="str">
        <f>CONCATENATE("(",ROUND((B261/$H263)*100,1),")")</f>
        <v>(28.6)</v>
      </c>
      <c r="D261" s="302">
        <f>'Ind T6'!M108</f>
        <v>0.51708206716862859</v>
      </c>
      <c r="E261" s="299" t="str">
        <f>CONCATENATE("(",ROUND((D261/$H263)*100,1),")")</f>
        <v>(9)</v>
      </c>
      <c r="F261" s="302">
        <f>'Ind T6'!N108</f>
        <v>0.58622999130609421</v>
      </c>
      <c r="G261" s="299" t="str">
        <f>CONCATENATE("(",ROUND((F261/$H263)*100,1),")")</f>
        <v>(10.2)</v>
      </c>
      <c r="H261" s="302">
        <f>SUM(B261,D261,F261)</f>
        <v>2.7424511032849352</v>
      </c>
      <c r="I261" s="299" t="str">
        <f>CONCATENATE("(",ROUND((H261/$H263)*100,1),")")</f>
        <v>(47.8)</v>
      </c>
      <c r="K261" s="302">
        <f>B266-B261</f>
        <v>-7.7644717109002004E-2</v>
      </c>
      <c r="L261" s="302">
        <f>D266-D261</f>
        <v>1.8973473221228776E-3</v>
      </c>
      <c r="M261" s="302">
        <f>F266-F261</f>
        <v>-2.0999418541616577E-2</v>
      </c>
      <c r="N261" s="302">
        <f>SUM(K261:M261)</f>
        <v>-9.6746788328495703E-2</v>
      </c>
    </row>
    <row r="262" spans="1:14" x14ac:dyDescent="0.2">
      <c r="A262" s="282" t="s">
        <v>365</v>
      </c>
      <c r="B262" s="302">
        <f>'Ind T6'!L107</f>
        <v>1.3485233717187006</v>
      </c>
      <c r="C262" s="299" t="str">
        <f>CONCATENATE("(",ROUND((B262/$H263)*100,1),")")</f>
        <v>(23.5)</v>
      </c>
      <c r="D262" s="302">
        <f>'Ind T6'!M107</f>
        <v>0.66120966806683212</v>
      </c>
      <c r="E262" s="299" t="str">
        <f>CONCATENATE("(",ROUND((D262/$H263)*100,1),")")</f>
        <v>(11.5)</v>
      </c>
      <c r="F262" s="302">
        <f>'Ind T6'!N107</f>
        <v>0.98681585692953155</v>
      </c>
      <c r="G262" s="299" t="str">
        <f>CONCATENATE("(",ROUND((F262/$H263)*100,1),")")</f>
        <v>(17.2)</v>
      </c>
      <c r="H262" s="302">
        <f t="shared" ref="H262" si="201">SUM(B262,D262,F262)</f>
        <v>2.9965488967150646</v>
      </c>
      <c r="I262" s="299" t="str">
        <f>CONCATENATE("(",ROUND((H262/$H263)*100,1),")")</f>
        <v>(52.2)</v>
      </c>
      <c r="K262" s="302">
        <f t="shared" ref="K262:K263" si="202">B267-B262</f>
        <v>-5.8323151326364453E-2</v>
      </c>
      <c r="L262" s="302">
        <f t="shared" ref="L262:L263" si="203">D267-D262</f>
        <v>-1.9077915779748045E-2</v>
      </c>
      <c r="M262" s="302">
        <f t="shared" ref="M262:M263" si="204">F267-F262</f>
        <v>-5.1852144565392999E-2</v>
      </c>
      <c r="N262" s="302">
        <f t="shared" ref="N262:N263" si="205">SUM(K262:M262)</f>
        <v>-0.1292532116715055</v>
      </c>
    </row>
    <row r="263" spans="1:14" x14ac:dyDescent="0.2">
      <c r="A263" s="282" t="s">
        <v>363</v>
      </c>
      <c r="B263" s="302">
        <f>SUM(B261:B262)</f>
        <v>2.9876624165289134</v>
      </c>
      <c r="C263" s="299" t="str">
        <f>CONCATENATE("(",ROUND((B263/$H263)*100,1),")")</f>
        <v>(52.1)</v>
      </c>
      <c r="D263" s="302">
        <f>SUM(D261:D262)</f>
        <v>1.1782917352354607</v>
      </c>
      <c r="E263" s="299" t="str">
        <f>CONCATENATE("(",ROUND((D263/$H263)*100,1),")")</f>
        <v>(20.5)</v>
      </c>
      <c r="F263" s="302">
        <f>SUM(F261:F262)</f>
        <v>1.5730458482356258</v>
      </c>
      <c r="G263" s="299" t="str">
        <f>CONCATENATE("(",ROUND((F263/$H263)*100,1),")")</f>
        <v>(27.4)</v>
      </c>
      <c r="H263" s="302">
        <f>SUM(H261:H262)</f>
        <v>5.7389999999999999</v>
      </c>
      <c r="I263" s="299" t="str">
        <f>CONCATENATE("(",ROUND((H263/$H263)*100,1),")")</f>
        <v>(100)</v>
      </c>
      <c r="K263" s="302">
        <f t="shared" si="202"/>
        <v>-0.13596786843536668</v>
      </c>
      <c r="L263" s="302">
        <f t="shared" si="203"/>
        <v>-1.7180568457625167E-2</v>
      </c>
      <c r="M263" s="302">
        <f t="shared" si="204"/>
        <v>-7.2851563107009465E-2</v>
      </c>
      <c r="N263" s="302">
        <f t="shared" si="205"/>
        <v>-0.22600000000000131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1.5614943277012108</v>
      </c>
      <c r="C266" s="299" t="str">
        <f>CONCATENATE("(",ROUND((B266/$H268)*100,1),")")</f>
        <v>(28.3)</v>
      </c>
      <c r="D266" s="302">
        <f>'Ind T6'!R108</f>
        <v>0.51897941449075147</v>
      </c>
      <c r="E266" s="299" t="str">
        <f>CONCATENATE("(",ROUND((D266/$H268)*100,1),")")</f>
        <v>(9.4)</v>
      </c>
      <c r="F266" s="302">
        <f>'Ind T6'!S108</f>
        <v>0.56523057276447763</v>
      </c>
      <c r="G266" s="299" t="str">
        <f>CONCATENATE("(",ROUND((F266/$H268)*100,1),")")</f>
        <v>(10.3)</v>
      </c>
      <c r="H266" s="302">
        <f>SUM(B266,D266,F266)</f>
        <v>2.6457043149564399</v>
      </c>
      <c r="I266" s="299" t="str">
        <f>CONCATENATE("(",ROUND((H266/$H268)*100,1),")")</f>
        <v>(48)</v>
      </c>
      <c r="K266" s="302">
        <f>B271-B266</f>
        <v>-5.449706569720969E-2</v>
      </c>
      <c r="L266" s="302">
        <f>D271-D266</f>
        <v>2.0795355216285727E-2</v>
      </c>
      <c r="M266" s="302">
        <f>F271-F266</f>
        <v>-8.6823639450037682E-3</v>
      </c>
      <c r="N266" s="302">
        <f>SUM(K266:M266)</f>
        <v>-4.2384074425927731E-2</v>
      </c>
    </row>
    <row r="267" spans="1:14" x14ac:dyDescent="0.2">
      <c r="A267" s="282" t="s">
        <v>365</v>
      </c>
      <c r="B267" s="302">
        <f>'Ind T6'!Q107</f>
        <v>1.2902002203923362</v>
      </c>
      <c r="C267" s="299" t="str">
        <f>CONCATENATE("(",ROUND((B267/$H268)*100,1),")")</f>
        <v>(23.4)</v>
      </c>
      <c r="D267" s="302">
        <f>'Ind T6'!R107</f>
        <v>0.64213175228708408</v>
      </c>
      <c r="E267" s="299" t="str">
        <f>CONCATENATE("(",ROUND((D267/$H268)*100,1),")")</f>
        <v>(11.6)</v>
      </c>
      <c r="F267" s="302">
        <f>'Ind T6'!S107</f>
        <v>0.93496371236413855</v>
      </c>
      <c r="G267" s="299" t="str">
        <f>CONCATENATE("(",ROUND((F267/$H268)*100,1),")")</f>
        <v>(17)</v>
      </c>
      <c r="H267" s="302">
        <f t="shared" ref="H267" si="206">SUM(B267,D267,F267)</f>
        <v>2.8672956850435587</v>
      </c>
      <c r="I267" s="299" t="str">
        <f>CONCATENATE("(",ROUND((H267/$H268)*100,1),")")</f>
        <v>(52)</v>
      </c>
      <c r="K267" s="302">
        <f t="shared" ref="K267:K268" si="207">B272-B267</f>
        <v>-2.1055824281760671E-2</v>
      </c>
      <c r="L267" s="302">
        <f t="shared" ref="L267:L268" si="208">D272-D267</f>
        <v>-1.4365170913908099E-2</v>
      </c>
      <c r="M267" s="302">
        <f t="shared" ref="M267:M268" si="209">F272-F267</f>
        <v>-6.2194930378400182E-2</v>
      </c>
      <c r="N267" s="302">
        <f t="shared" ref="N267:N268" si="210">SUM(K267:M267)</f>
        <v>-9.7615925574068951E-2</v>
      </c>
    </row>
    <row r="268" spans="1:14" x14ac:dyDescent="0.2">
      <c r="A268" s="282" t="s">
        <v>363</v>
      </c>
      <c r="B268" s="302">
        <f>SUM(B266:B267)</f>
        <v>2.8516945480935467</v>
      </c>
      <c r="C268" s="299" t="str">
        <f>CONCATENATE("(",ROUND((B268/$H268)*100,1),")")</f>
        <v>(51.7)</v>
      </c>
      <c r="D268" s="302">
        <f>SUM(D266:D267)</f>
        <v>1.1611111667778355</v>
      </c>
      <c r="E268" s="299" t="str">
        <f>CONCATENATE("(",ROUND((D268/$H268)*100,1),")")</f>
        <v>(21.1)</v>
      </c>
      <c r="F268" s="302">
        <f>SUM(F266:F267)</f>
        <v>1.5001942851286163</v>
      </c>
      <c r="G268" s="299" t="str">
        <f>CONCATENATE("(",ROUND((F268/$H268)*100,1),")")</f>
        <v>(27.2)</v>
      </c>
      <c r="H268" s="302">
        <f>SUM(H266:H267)</f>
        <v>5.5129999999999981</v>
      </c>
      <c r="I268" s="299" t="str">
        <f>CONCATENATE("(",ROUND((H268/$H268)*100,1),")")</f>
        <v>(100)</v>
      </c>
      <c r="K268" s="302">
        <f t="shared" si="207"/>
        <v>-7.5552889978970139E-2</v>
      </c>
      <c r="L268" s="302">
        <f t="shared" si="208"/>
        <v>6.4301843023777394E-3</v>
      </c>
      <c r="M268" s="302">
        <f t="shared" si="209"/>
        <v>-7.0877294323404172E-2</v>
      </c>
      <c r="N268" s="302">
        <f t="shared" si="210"/>
        <v>-0.13999999999999657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1.5069972620040011</v>
      </c>
      <c r="C271" s="299" t="str">
        <f>CONCATENATE("(",ROUND((B271/$H273)*100,1),")")</f>
        <v>(28)</v>
      </c>
      <c r="D271" s="302">
        <f>'Ind T6'!W108</f>
        <v>0.53977476970703719</v>
      </c>
      <c r="E271" s="299" t="str">
        <f>CONCATENATE("(",ROUND((D271/$H273)*100,1),")")</f>
        <v>(10)</v>
      </c>
      <c r="F271" s="302">
        <f>'Ind T6'!X108</f>
        <v>0.55654820881947387</v>
      </c>
      <c r="G271" s="299" t="str">
        <f>CONCATENATE("(",ROUND((F271/$H273)*100,1),")")</f>
        <v>(10.4)</v>
      </c>
      <c r="H271" s="302">
        <f>SUM(B271,D271,F271)</f>
        <v>2.603320240530512</v>
      </c>
      <c r="I271" s="299" t="str">
        <f>CONCATENATE("(",ROUND((H271/$H273)*100,1),")")</f>
        <v>(48.5)</v>
      </c>
      <c r="K271" s="302">
        <f>B271-B261</f>
        <v>-0.13214178280621169</v>
      </c>
      <c r="L271" s="302">
        <f>D271-D261</f>
        <v>2.2692702538408605E-2</v>
      </c>
      <c r="M271" s="302">
        <f>F271-F261</f>
        <v>-2.9681782486620345E-2</v>
      </c>
      <c r="N271" s="302">
        <f>SUM(K271:M271)</f>
        <v>-0.13913086275442343</v>
      </c>
    </row>
    <row r="272" spans="1:14" x14ac:dyDescent="0.2">
      <c r="A272" s="282" t="s">
        <v>365</v>
      </c>
      <c r="B272" s="302">
        <f>'Ind T6'!V107</f>
        <v>1.2691443961105755</v>
      </c>
      <c r="C272" s="299" t="str">
        <f>CONCATENATE("(",ROUND((B272/$H273)*100,1),")")</f>
        <v>(23.6)</v>
      </c>
      <c r="D272" s="302">
        <f>'Ind T6'!W107</f>
        <v>0.62776658137317598</v>
      </c>
      <c r="E272" s="299" t="str">
        <f>CONCATENATE("(",ROUND((D272/$H273)*100,1),")")</f>
        <v>(11.7)</v>
      </c>
      <c r="F272" s="302">
        <f>'Ind T6'!X107</f>
        <v>0.87276878198573837</v>
      </c>
      <c r="G272" s="299" t="str">
        <f>CONCATENATE("(",ROUND((F272/$H273)*100,1),")")</f>
        <v>(16.2)</v>
      </c>
      <c r="H272" s="302">
        <f t="shared" ref="H272" si="211">SUM(B272,D272,F272)</f>
        <v>2.76967975946949</v>
      </c>
      <c r="I272" s="299" t="str">
        <f>CONCATENATE("(",ROUND((H272/$H273)*100,1),")")</f>
        <v>(51.5)</v>
      </c>
      <c r="K272" s="302">
        <f t="shared" ref="K272:K273" si="212">B272-B262</f>
        <v>-7.9378975608125124E-2</v>
      </c>
      <c r="L272" s="302">
        <f t="shared" ref="L272:L273" si="213">D272-D262</f>
        <v>-3.3443086693656143E-2</v>
      </c>
      <c r="M272" s="302">
        <f t="shared" ref="M272:M273" si="214">F272-F262</f>
        <v>-0.11404707494379318</v>
      </c>
      <c r="N272" s="302">
        <f t="shared" ref="N272:N273" si="215">SUM(K272:M272)</f>
        <v>-0.22686913724557445</v>
      </c>
    </row>
    <row r="273" spans="1:14" x14ac:dyDescent="0.2">
      <c r="A273" s="282" t="s">
        <v>363</v>
      </c>
      <c r="B273" s="302">
        <f>SUM(B271:B272)</f>
        <v>2.7761416581145766</v>
      </c>
      <c r="C273" s="299" t="str">
        <f>CONCATENATE("(",ROUND((B273/$H273)*100,1),")")</f>
        <v>(51.7)</v>
      </c>
      <c r="D273" s="302">
        <f>SUM(D271:D272)</f>
        <v>1.1675413510802133</v>
      </c>
      <c r="E273" s="299" t="str">
        <f>CONCATENATE("(",ROUND((D273/$H273)*100,1),")")</f>
        <v>(21.7)</v>
      </c>
      <c r="F273" s="302">
        <f>SUM(F271:F272)</f>
        <v>1.4293169908052121</v>
      </c>
      <c r="G273" s="299" t="str">
        <f>CONCATENATE("(",ROUND((F273/$H273)*100,1),")")</f>
        <v>(26.6)</v>
      </c>
      <c r="H273" s="302">
        <f>SUM(H271:H272)</f>
        <v>5.373000000000002</v>
      </c>
      <c r="I273" s="299" t="str">
        <f>CONCATENATE("(",ROUND((H273/$H273)*100,1),")")</f>
        <v>(100)</v>
      </c>
      <c r="K273" s="302">
        <f t="shared" si="212"/>
        <v>-0.21152075841433682</v>
      </c>
      <c r="L273" s="302">
        <f t="shared" si="213"/>
        <v>-1.0750384155247428E-2</v>
      </c>
      <c r="M273" s="302">
        <f t="shared" si="214"/>
        <v>-0.14372885743041364</v>
      </c>
      <c r="N273" s="302">
        <f t="shared" si="215"/>
        <v>-0.36599999999999788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11.604850215947366</v>
      </c>
      <c r="C282" s="299" t="str">
        <f>CONCATENATE("(",ROUND((B282/$H284)*100,1),")")</f>
        <v>(59)</v>
      </c>
      <c r="D282" s="302">
        <f>'Ind T6'!M117</f>
        <v>0.87733951021772427</v>
      </c>
      <c r="E282" s="299" t="str">
        <f>CONCATENATE("(",ROUND((D282/$H284)*100,1),")")</f>
        <v>(4.5)</v>
      </c>
      <c r="F282" s="302">
        <f>'Ind T6'!N117</f>
        <v>1.5141674089256083</v>
      </c>
      <c r="G282" s="299" t="str">
        <f>CONCATENATE("(",ROUND((F282/$H284)*100,1),")")</f>
        <v>(7.7)</v>
      </c>
      <c r="H282" s="302">
        <f>SUM(B282,D282,F282)</f>
        <v>13.996357135090699</v>
      </c>
      <c r="I282" s="299" t="str">
        <f>CONCATENATE("(",ROUND((H282/$H284)*100,1),")")</f>
        <v>(71.2)</v>
      </c>
      <c r="K282" s="302">
        <f>B287-B282</f>
        <v>0.96532296717072974</v>
      </c>
      <c r="L282" s="302">
        <f>D287-D282</f>
        <v>8.739180299760918E-2</v>
      </c>
      <c r="M282" s="302">
        <f>F287-F282</f>
        <v>0.17604985172716825</v>
      </c>
      <c r="N282" s="302">
        <f>SUM(K282:M282)</f>
        <v>1.2287646218955071</v>
      </c>
    </row>
    <row r="283" spans="1:14" x14ac:dyDescent="0.2">
      <c r="A283" s="282" t="s">
        <v>365</v>
      </c>
      <c r="B283" s="302">
        <f>'Ind T6'!L116</f>
        <v>4.0246104541358712</v>
      </c>
      <c r="C283" s="299" t="str">
        <f>CONCATENATE("(",ROUND((B283/$H284)*100,1),")")</f>
        <v>(20.5)</v>
      </c>
      <c r="D283" s="302">
        <f>'Ind T6'!M116</f>
        <v>1.0729820145061479</v>
      </c>
      <c r="E283" s="299" t="str">
        <f>CONCATENATE("(",ROUND((D283/$H284)*100,1),")")</f>
        <v>(5.5)</v>
      </c>
      <c r="F283" s="302">
        <f>'Ind T6'!N116</f>
        <v>0.57505039626727994</v>
      </c>
      <c r="G283" s="299" t="str">
        <f>CONCATENATE("(",ROUND((F283/$H284)*100,1),")")</f>
        <v>(2.9)</v>
      </c>
      <c r="H283" s="302">
        <f t="shared" ref="H283" si="216">SUM(B283,D283,F283)</f>
        <v>5.6726428649092995</v>
      </c>
      <c r="I283" s="299" t="str">
        <f>CONCATENATE("(",ROUND((H283/$H284)*100,1),")")</f>
        <v>(28.8)</v>
      </c>
      <c r="K283" s="302">
        <f t="shared" ref="K283:K284" si="217">B288-B283</f>
        <v>0.4693024991563588</v>
      </c>
      <c r="L283" s="302">
        <f t="shared" ref="L283:L284" si="218">D288-D283</f>
        <v>8.1662286758335867E-2</v>
      </c>
      <c r="M283" s="302">
        <f t="shared" ref="M283:M284" si="219">F288-F283</f>
        <v>6.2270592189806684E-2</v>
      </c>
      <c r="N283" s="302">
        <f t="shared" ref="N283:N284" si="220">SUM(K283:M283)</f>
        <v>0.61323537810450135</v>
      </c>
    </row>
    <row r="284" spans="1:14" x14ac:dyDescent="0.2">
      <c r="A284" s="282" t="s">
        <v>363</v>
      </c>
      <c r="B284" s="302">
        <f>SUM(B282:B283)</f>
        <v>15.629460670083237</v>
      </c>
      <c r="C284" s="299" t="str">
        <f>CONCATENATE("(",ROUND((B284/$H284)*100,1),")")</f>
        <v>(79.5)</v>
      </c>
      <c r="D284" s="302">
        <f>SUM(D282:D283)</f>
        <v>1.9503215247238721</v>
      </c>
      <c r="E284" s="299" t="str">
        <f>CONCATENATE("(",ROUND((D284/$H284)*100,1),")")</f>
        <v>(9.9)</v>
      </c>
      <c r="F284" s="302">
        <f>SUM(F282:F283)</f>
        <v>2.089217805192888</v>
      </c>
      <c r="G284" s="299" t="str">
        <f>CONCATENATE("(",ROUND((F284/$H284)*100,1),")")</f>
        <v>(10.6)</v>
      </c>
      <c r="H284" s="302">
        <f>SUM(H282:H283)</f>
        <v>19.668999999999997</v>
      </c>
      <c r="I284" s="299" t="str">
        <f>CONCATENATE("(",ROUND((H284/$H284)*100,1),")")</f>
        <v>(100)</v>
      </c>
      <c r="K284" s="302">
        <f t="shared" si="217"/>
        <v>1.4346254663270877</v>
      </c>
      <c r="L284" s="302">
        <f t="shared" si="218"/>
        <v>0.16905408975594494</v>
      </c>
      <c r="M284" s="302">
        <f t="shared" si="219"/>
        <v>0.23832044391697504</v>
      </c>
      <c r="N284" s="302">
        <f t="shared" si="220"/>
        <v>1.8420000000000076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12.570173183118095</v>
      </c>
      <c r="C287" s="299" t="str">
        <f>CONCATENATE("(",ROUND((B287/$H289)*100,1),")")</f>
        <v>(58.4)</v>
      </c>
      <c r="D287" s="302">
        <f>'Ind T6'!R117</f>
        <v>0.96473131321533345</v>
      </c>
      <c r="E287" s="299" t="str">
        <f>CONCATENATE("(",ROUND((D287/$H289)*100,1),")")</f>
        <v>(4.5)</v>
      </c>
      <c r="F287" s="302">
        <f>'Ind T6'!S117</f>
        <v>1.6902172606527766</v>
      </c>
      <c r="G287" s="299" t="str">
        <f>CONCATENATE("(",ROUND((F287/$H289)*100,1),")")</f>
        <v>(7.9)</v>
      </c>
      <c r="H287" s="302">
        <f>SUM(B287,D287,F287)</f>
        <v>15.225121756986205</v>
      </c>
      <c r="I287" s="299" t="str">
        <f>CONCATENATE("(",ROUND((H287/$H289)*100,1),")")</f>
        <v>(70.8)</v>
      </c>
      <c r="K287" s="302">
        <f>B292-B287</f>
        <v>1.1144481538903293</v>
      </c>
      <c r="L287" s="302">
        <f>D292-D287</f>
        <v>0.10534117139022325</v>
      </c>
      <c r="M287" s="302">
        <f>F292-F287</f>
        <v>0.21138457102275687</v>
      </c>
      <c r="N287" s="302">
        <f>SUM(K287:M287)</f>
        <v>1.4311738963033094</v>
      </c>
    </row>
    <row r="288" spans="1:14" x14ac:dyDescent="0.2">
      <c r="A288" s="282" t="s">
        <v>365</v>
      </c>
      <c r="B288" s="302">
        <f>'Ind T6'!Q116</f>
        <v>4.49391295329223</v>
      </c>
      <c r="C288" s="299" t="str">
        <f>CONCATENATE("(",ROUND((B288/$H289)*100,1),")")</f>
        <v>(20.9)</v>
      </c>
      <c r="D288" s="302">
        <f>'Ind T6'!R116</f>
        <v>1.1546443012644838</v>
      </c>
      <c r="E288" s="299" t="str">
        <f>CONCATENATE("(",ROUND((D288/$H289)*100,1),")")</f>
        <v>(5.4)</v>
      </c>
      <c r="F288" s="302">
        <f>'Ind T6'!S116</f>
        <v>0.63732098845708662</v>
      </c>
      <c r="G288" s="299" t="str">
        <f>CONCATENATE("(",ROUND((F288/$H289)*100,1),")")</f>
        <v>(3)</v>
      </c>
      <c r="H288" s="302">
        <f t="shared" ref="H288" si="221">SUM(B288,D288,F288)</f>
        <v>6.2858782430138005</v>
      </c>
      <c r="I288" s="299" t="str">
        <f>CONCATENATE("(",ROUND((H288/$H289)*100,1),")")</f>
        <v>(29.2)</v>
      </c>
      <c r="K288" s="302">
        <f t="shared" ref="K288:K289" si="222">B293-B288</f>
        <v>0.66451917856330578</v>
      </c>
      <c r="L288" s="302">
        <f t="shared" ref="L288:L289" si="223">D293-D288</f>
        <v>7.2799221463104136E-2</v>
      </c>
      <c r="M288" s="302">
        <f t="shared" ref="M288:M289" si="224">F293-F288</f>
        <v>6.6507703670330542E-2</v>
      </c>
      <c r="N288" s="302">
        <f t="shared" ref="N288:N289" si="225">SUM(K288:M288)</f>
        <v>0.80382610369674046</v>
      </c>
    </row>
    <row r="289" spans="1:14" x14ac:dyDescent="0.2">
      <c r="A289" s="282" t="s">
        <v>363</v>
      </c>
      <c r="B289" s="302">
        <f>SUM(B287:B288)</f>
        <v>17.064086136410324</v>
      </c>
      <c r="C289" s="299" t="str">
        <f>CONCATENATE("(",ROUND((B289/$H289)*100,1),")")</f>
        <v>(79.3)</v>
      </c>
      <c r="D289" s="302">
        <f>SUM(D287:D288)</f>
        <v>2.119375614479817</v>
      </c>
      <c r="E289" s="299" t="str">
        <f>CONCATENATE("(",ROUND((D289/$H289)*100,1),")")</f>
        <v>(9.9)</v>
      </c>
      <c r="F289" s="302">
        <f>SUM(F287:F288)</f>
        <v>2.3275382491098631</v>
      </c>
      <c r="G289" s="299" t="str">
        <f>CONCATENATE("(",ROUND((F289/$H289)*100,1),")")</f>
        <v>(10.8)</v>
      </c>
      <c r="H289" s="302">
        <f>SUM(H287:H288)</f>
        <v>21.511000000000006</v>
      </c>
      <c r="I289" s="299" t="str">
        <f>CONCATENATE("(",ROUND((H289/$H289)*100,1),")")</f>
        <v>(100)</v>
      </c>
      <c r="K289" s="302">
        <f t="shared" si="222"/>
        <v>1.7789673324536359</v>
      </c>
      <c r="L289" s="302">
        <f t="shared" si="223"/>
        <v>0.17814039285332761</v>
      </c>
      <c r="M289" s="302">
        <f t="shared" si="224"/>
        <v>0.27789227469308742</v>
      </c>
      <c r="N289" s="302">
        <f t="shared" si="225"/>
        <v>2.2350000000000509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13.684621337008425</v>
      </c>
      <c r="C292" s="299" t="str">
        <f>CONCATENATE("(",ROUND((B292/$H294)*100,1),")")</f>
        <v>(57.6)</v>
      </c>
      <c r="D292" s="302">
        <f>'Ind T6'!W117</f>
        <v>1.0700724846055567</v>
      </c>
      <c r="E292" s="299" t="str">
        <f>CONCATENATE("(",ROUND((D292/$H294)*100,1),")")</f>
        <v>(4.5)</v>
      </c>
      <c r="F292" s="302">
        <f>'Ind T6'!X117</f>
        <v>1.9016018316755334</v>
      </c>
      <c r="G292" s="299" t="str">
        <f>CONCATENATE("(",ROUND((F292/$H294)*100,1),")")</f>
        <v>(8)</v>
      </c>
      <c r="H292" s="302">
        <f>SUM(B292,D292,F292)</f>
        <v>16.656295653289515</v>
      </c>
      <c r="I292" s="299" t="str">
        <f>CONCATENATE("(",ROUND((H292/$H294)*100,1),")")</f>
        <v>(70.1)</v>
      </c>
      <c r="K292" s="302">
        <f>B292-B282</f>
        <v>2.079771121061059</v>
      </c>
      <c r="L292" s="302">
        <f>D292-D282</f>
        <v>0.19273297438783243</v>
      </c>
      <c r="M292" s="302">
        <f>F292-F282</f>
        <v>0.38743442274992512</v>
      </c>
      <c r="N292" s="302">
        <f>SUM(K292:M292)</f>
        <v>2.6599385181988167</v>
      </c>
    </row>
    <row r="293" spans="1:14" x14ac:dyDescent="0.2">
      <c r="A293" s="282" t="s">
        <v>365</v>
      </c>
      <c r="B293" s="302">
        <f>'Ind T6'!V116</f>
        <v>5.1584321318555357</v>
      </c>
      <c r="C293" s="299" t="str">
        <f>CONCATENATE("(",ROUND((B293/$H294)*100,1),")")</f>
        <v>(21.7)</v>
      </c>
      <c r="D293" s="302">
        <f>'Ind T6'!W116</f>
        <v>1.2274435227275879</v>
      </c>
      <c r="E293" s="299" t="str">
        <f>CONCATENATE("(",ROUND((D293/$H294)*100,1),")")</f>
        <v>(5.2)</v>
      </c>
      <c r="F293" s="302">
        <f>'Ind T6'!X116</f>
        <v>0.70382869212741717</v>
      </c>
      <c r="G293" s="299" t="str">
        <f>CONCATENATE("(",ROUND((F293/$H294)*100,1),")")</f>
        <v>(3)</v>
      </c>
      <c r="H293" s="302">
        <f t="shared" ref="H293" si="226">SUM(B293,D293,F293)</f>
        <v>7.0897043467105414</v>
      </c>
      <c r="I293" s="299" t="str">
        <f>CONCATENATE("(",ROUND((H293/$H294)*100,1),")")</f>
        <v>(29.9)</v>
      </c>
      <c r="K293" s="302">
        <f t="shared" ref="K293:K294" si="227">B293-B283</f>
        <v>1.1338216777196646</v>
      </c>
      <c r="L293" s="302">
        <f t="shared" ref="L293:L294" si="228">D293-D283</f>
        <v>0.15446150822144</v>
      </c>
      <c r="M293" s="302">
        <f t="shared" ref="M293:M294" si="229">F293-F283</f>
        <v>0.12877829586013723</v>
      </c>
      <c r="N293" s="302">
        <f t="shared" ref="N293:N294" si="230">SUM(K293:M293)</f>
        <v>1.4170614818012419</v>
      </c>
    </row>
    <row r="294" spans="1:14" x14ac:dyDescent="0.2">
      <c r="A294" s="282" t="s">
        <v>363</v>
      </c>
      <c r="B294" s="302">
        <f>SUM(B292:B293)</f>
        <v>18.84305346886396</v>
      </c>
      <c r="C294" s="299" t="str">
        <f>CONCATENATE("(",ROUND((B294/$H294)*100,1),")")</f>
        <v>(79.4)</v>
      </c>
      <c r="D294" s="302">
        <f>SUM(D292:D293)</f>
        <v>2.2975160073331446</v>
      </c>
      <c r="E294" s="299" t="str">
        <f>CONCATENATE("(",ROUND((D294/$H294)*100,1),")")</f>
        <v>(9.7)</v>
      </c>
      <c r="F294" s="302">
        <f>SUM(F292:F293)</f>
        <v>2.6054305238029505</v>
      </c>
      <c r="G294" s="299" t="str">
        <f>CONCATENATE("(",ROUND((F294/$H294)*100,1),")")</f>
        <v>(11)</v>
      </c>
      <c r="H294" s="302">
        <f>SUM(H292:H293)</f>
        <v>23.746000000000056</v>
      </c>
      <c r="I294" s="299" t="str">
        <f>CONCATENATE("(",ROUND((H294/$H294)*100,1),")")</f>
        <v>(100)</v>
      </c>
      <c r="K294" s="302">
        <f t="shared" si="227"/>
        <v>3.2135927987807236</v>
      </c>
      <c r="L294" s="302">
        <f t="shared" si="228"/>
        <v>0.34719448260927255</v>
      </c>
      <c r="M294" s="302">
        <f t="shared" si="229"/>
        <v>0.51621271861006246</v>
      </c>
      <c r="N294" s="302">
        <f t="shared" si="230"/>
        <v>4.0770000000000586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9.0575993503463526</v>
      </c>
      <c r="C303" s="299" t="str">
        <f>CONCATENATE("(",ROUND((B303/$H305)*100,1),")")</f>
        <v>(42.3)</v>
      </c>
      <c r="D303" s="302">
        <f>'Ind T6'!M126</f>
        <v>0.39032566445663636</v>
      </c>
      <c r="E303" s="299" t="str">
        <f>CONCATENATE("(",ROUND((D303/$H305)*100,1),")")</f>
        <v>(1.8)</v>
      </c>
      <c r="F303" s="302">
        <f>'Ind T6'!N126</f>
        <v>1.9873971859806931</v>
      </c>
      <c r="G303" s="299" t="str">
        <f>CONCATENATE("(",ROUND((F303/$H305)*100,1),")")</f>
        <v>(9.3)</v>
      </c>
      <c r="H303" s="302">
        <f>SUM(B303,D303,F303)</f>
        <v>11.435322200783682</v>
      </c>
      <c r="I303" s="299" t="str">
        <f>CONCATENATE("(",ROUND((H303/$H305)*100,1),")")</f>
        <v>(53.4)</v>
      </c>
      <c r="K303" s="302">
        <f>B308-B303</f>
        <v>-0.28361003146141783</v>
      </c>
      <c r="L303" s="302">
        <f>D308-D303</f>
        <v>3.6192873535328407E-3</v>
      </c>
      <c r="M303" s="302">
        <f>F308-F303</f>
        <v>3.4283585147342421E-2</v>
      </c>
      <c r="N303" s="302">
        <f>SUM(K303:M303)</f>
        <v>-0.24570715896054257</v>
      </c>
    </row>
    <row r="304" spans="1:14" x14ac:dyDescent="0.2">
      <c r="A304" s="282" t="s">
        <v>365</v>
      </c>
      <c r="B304" s="302">
        <f>'Ind T6'!L125</f>
        <v>7.4646486656513282</v>
      </c>
      <c r="C304" s="299" t="str">
        <f>CONCATENATE("(",ROUND((B304/$H305)*100,1),")")</f>
        <v>(34.9)</v>
      </c>
      <c r="D304" s="302">
        <f>'Ind T6'!M125</f>
        <v>2.1036047845501273</v>
      </c>
      <c r="E304" s="299" t="str">
        <f>CONCATENATE("(",ROUND((D304/$H305)*100,1),")")</f>
        <v>(9.8)</v>
      </c>
      <c r="F304" s="302">
        <f>'Ind T6'!N125</f>
        <v>0.41142434901490993</v>
      </c>
      <c r="G304" s="299" t="str">
        <f>CONCATENATE("(",ROUND((F304/$H305)*100,1),")")</f>
        <v>(1.9)</v>
      </c>
      <c r="H304" s="302">
        <f t="shared" ref="H304" si="231">SUM(B304,D304,F304)</f>
        <v>9.9796777992163648</v>
      </c>
      <c r="I304" s="299" t="str">
        <f>CONCATENATE("(",ROUND((H304/$H305)*100,1),")")</f>
        <v>(46.6)</v>
      </c>
      <c r="K304" s="302">
        <f t="shared" ref="K304:K305" si="232">B309-B304</f>
        <v>-0.26430172297158983</v>
      </c>
      <c r="L304" s="302">
        <f t="shared" ref="L304:L305" si="233">D309-D304</f>
        <v>-9.6228358558180016E-2</v>
      </c>
      <c r="M304" s="302">
        <f t="shared" ref="M304:M305" si="234">F309-F304</f>
        <v>3.2372404902686891E-3</v>
      </c>
      <c r="N304" s="302">
        <f t="shared" ref="N304:N305" si="235">SUM(K304:M304)</f>
        <v>-0.35729284103950115</v>
      </c>
    </row>
    <row r="305" spans="1:14" x14ac:dyDescent="0.2">
      <c r="A305" s="282" t="s">
        <v>363</v>
      </c>
      <c r="B305" s="302">
        <f>SUM(B303:B304)</f>
        <v>16.522248015997683</v>
      </c>
      <c r="C305" s="299" t="str">
        <f>CONCATENATE("(",ROUND((B305/$H305)*100,1),")")</f>
        <v>(77.2)</v>
      </c>
      <c r="D305" s="302">
        <f>SUM(D303:D304)</f>
        <v>2.4939304490067635</v>
      </c>
      <c r="E305" s="299" t="str">
        <f>CONCATENATE("(",ROUND((D305/$H305)*100,1),")")</f>
        <v>(11.6)</v>
      </c>
      <c r="F305" s="302">
        <f>SUM(F303:F304)</f>
        <v>2.3988215349956032</v>
      </c>
      <c r="G305" s="299" t="str">
        <f>CONCATENATE("(",ROUND((F305/$H305)*100,1),")")</f>
        <v>(11.2)</v>
      </c>
      <c r="H305" s="302">
        <f>SUM(H303:H304)</f>
        <v>21.415000000000049</v>
      </c>
      <c r="I305" s="299" t="str">
        <f>CONCATENATE("(",ROUND((H305/$H305)*100,1),")")</f>
        <v>(100)</v>
      </c>
      <c r="K305" s="302">
        <f t="shared" si="232"/>
        <v>-0.54791175443300943</v>
      </c>
      <c r="L305" s="302">
        <f t="shared" si="233"/>
        <v>-9.2609071204647009E-2</v>
      </c>
      <c r="M305" s="302">
        <f t="shared" si="234"/>
        <v>3.7520825637610944E-2</v>
      </c>
      <c r="N305" s="302">
        <f t="shared" si="235"/>
        <v>-0.6030000000000455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8.7739893188849347</v>
      </c>
      <c r="C308" s="299" t="str">
        <f>CONCATENATE("(",ROUND((B308/$H310)*100,1),")")</f>
        <v>(42.2)</v>
      </c>
      <c r="D308" s="302">
        <f>'Ind T6'!R126</f>
        <v>0.3939449518101692</v>
      </c>
      <c r="E308" s="299" t="str">
        <f>CONCATENATE("(",ROUND((D308/$H310)*100,1),")")</f>
        <v>(1.9)</v>
      </c>
      <c r="F308" s="302">
        <f>'Ind T6'!S126</f>
        <v>2.0216807711280356</v>
      </c>
      <c r="G308" s="299" t="str">
        <f>CONCATENATE("(",ROUND((F308/$H310)*100,1),")")</f>
        <v>(9.7)</v>
      </c>
      <c r="H308" s="302">
        <f>SUM(B308,D308,F308)</f>
        <v>11.18961504182314</v>
      </c>
      <c r="I308" s="299" t="str">
        <f>CONCATENATE("(",ROUND((H308/$H310)*100,1),")")</f>
        <v>(53.8)</v>
      </c>
      <c r="K308" s="302">
        <f>B313-B308</f>
        <v>-0.71722930085868164</v>
      </c>
      <c r="L308" s="302">
        <f>D313-D308</f>
        <v>-7.4292386519126952E-3</v>
      </c>
      <c r="M308" s="302">
        <f>F313-F308</f>
        <v>-9.0415209870152502E-2</v>
      </c>
      <c r="N308" s="302">
        <f>SUM(K308:M308)</f>
        <v>-0.81507374938074684</v>
      </c>
    </row>
    <row r="309" spans="1:14" x14ac:dyDescent="0.2">
      <c r="A309" s="282" t="s">
        <v>365</v>
      </c>
      <c r="B309" s="302">
        <f>'Ind T6'!Q125</f>
        <v>7.2003469426797384</v>
      </c>
      <c r="C309" s="299" t="str">
        <f>CONCATENATE("(",ROUND((B309/$H310)*100,1),")")</f>
        <v>(34.6)</v>
      </c>
      <c r="D309" s="302">
        <f>'Ind T6'!R125</f>
        <v>2.0073764259919473</v>
      </c>
      <c r="E309" s="299" t="str">
        <f>CONCATENATE("(",ROUND((D309/$H310)*100,1),")")</f>
        <v>(9.6)</v>
      </c>
      <c r="F309" s="302">
        <f>'Ind T6'!S125</f>
        <v>0.41466158950517862</v>
      </c>
      <c r="G309" s="299" t="str">
        <f>CONCATENATE("(",ROUND((F309/$H310)*100,1),")")</f>
        <v>(2)</v>
      </c>
      <c r="H309" s="302">
        <f t="shared" ref="H309" si="236">SUM(B309,D309,F309)</f>
        <v>9.6223849581768661</v>
      </c>
      <c r="I309" s="299" t="str">
        <f>CONCATENATE("(",ROUND((H309/$H310)*100,1),")")</f>
        <v>(46.2)</v>
      </c>
      <c r="K309" s="302">
        <f t="shared" ref="K309:K310" si="237">B314-B309</f>
        <v>-0.60988475093477756</v>
      </c>
      <c r="L309" s="302">
        <f t="shared" ref="L309:L310" si="238">D314-D309</f>
        <v>-0.18689562332993548</v>
      </c>
      <c r="M309" s="302">
        <f t="shared" ref="M309:M310" si="239">F314-F309</f>
        <v>-2.8145876354540467E-2</v>
      </c>
      <c r="N309" s="302">
        <f t="shared" ref="N309:N310" si="240">SUM(K309:M309)</f>
        <v>-0.82492625061925351</v>
      </c>
    </row>
    <row r="310" spans="1:14" x14ac:dyDescent="0.2">
      <c r="A310" s="282" t="s">
        <v>363</v>
      </c>
      <c r="B310" s="302">
        <f>SUM(B308:B309)</f>
        <v>15.974336261564673</v>
      </c>
      <c r="C310" s="299" t="str">
        <f>CONCATENATE("(",ROUND((B310/$H310)*100,1),")")</f>
        <v>(76.8)</v>
      </c>
      <c r="D310" s="302">
        <f>SUM(D308:D309)</f>
        <v>2.4013213778021165</v>
      </c>
      <c r="E310" s="299" t="str">
        <f>CONCATENATE("(",ROUND((D310/$H310)*100,1),")")</f>
        <v>(11.5)</v>
      </c>
      <c r="F310" s="302">
        <f>SUM(F308:F309)</f>
        <v>2.4363423606332142</v>
      </c>
      <c r="G310" s="299" t="str">
        <f>CONCATENATE("(",ROUND((F310/$H310)*100,1),")")</f>
        <v>(11.7)</v>
      </c>
      <c r="H310" s="302">
        <f>SUM(H308:H309)</f>
        <v>20.812000000000005</v>
      </c>
      <c r="I310" s="299" t="str">
        <f>CONCATENATE("(",ROUND((H310/$H310)*100,1),")")</f>
        <v>(100)</v>
      </c>
      <c r="K310" s="302">
        <f t="shared" si="237"/>
        <v>-1.3271140517934583</v>
      </c>
      <c r="L310" s="302">
        <f t="shared" si="238"/>
        <v>-0.19432486198184806</v>
      </c>
      <c r="M310" s="302">
        <f t="shared" si="239"/>
        <v>-0.11856108622469286</v>
      </c>
      <c r="N310" s="302">
        <f t="shared" si="240"/>
        <v>-1.6399999999999992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8.0567600180262531</v>
      </c>
      <c r="C313" s="299" t="str">
        <f>CONCATENATE("(",ROUND((B313/$H315)*100,1),")")</f>
        <v>(42)</v>
      </c>
      <c r="D313" s="302">
        <f>'Ind T6'!W126</f>
        <v>0.3865157131582565</v>
      </c>
      <c r="E313" s="299" t="str">
        <f>CONCATENATE("(",ROUND((D313/$H315)*100,1),")")</f>
        <v>(2)</v>
      </c>
      <c r="F313" s="302">
        <f>'Ind T6'!X126</f>
        <v>1.9312655612578831</v>
      </c>
      <c r="G313" s="299" t="str">
        <f>CONCATENATE("(",ROUND((F313/$H315)*100,1),")")</f>
        <v>(10.1)</v>
      </c>
      <c r="H313" s="302">
        <f>SUM(B313,D313,F313)</f>
        <v>10.374541292442393</v>
      </c>
      <c r="I313" s="299" t="str">
        <f>CONCATENATE("(",ROUND((H313/$H315)*100,1),")")</f>
        <v>(54.1)</v>
      </c>
      <c r="K313" s="302">
        <f>B313-B303</f>
        <v>-1.0008393323200995</v>
      </c>
      <c r="L313" s="302">
        <f>D313-D303</f>
        <v>-3.8099512983798545E-3</v>
      </c>
      <c r="M313" s="302">
        <f>F313-F303</f>
        <v>-5.6131624722810081E-2</v>
      </c>
      <c r="N313" s="302">
        <f>SUM(K313:M313)</f>
        <v>-1.0607809083412894</v>
      </c>
    </row>
    <row r="314" spans="1:14" x14ac:dyDescent="0.2">
      <c r="A314" s="282" t="s">
        <v>365</v>
      </c>
      <c r="B314" s="302">
        <f>'Ind T6'!V125</f>
        <v>6.5904621917449608</v>
      </c>
      <c r="C314" s="299" t="str">
        <f>CONCATENATE("(",ROUND((B314/$H315)*100,1),")")</f>
        <v>(34.4)</v>
      </c>
      <c r="D314" s="302">
        <f>'Ind T6'!W125</f>
        <v>1.8204808026620118</v>
      </c>
      <c r="E314" s="299" t="str">
        <f>CONCATENATE("(",ROUND((D314/$H315)*100,1),")")</f>
        <v>(9.5)</v>
      </c>
      <c r="F314" s="302">
        <f>'Ind T6'!X125</f>
        <v>0.38651571315063815</v>
      </c>
      <c r="G314" s="299" t="str">
        <f>CONCATENATE("(",ROUND((F314/$H315)*100,1),")")</f>
        <v>(2)</v>
      </c>
      <c r="H314" s="302">
        <f t="shared" ref="H314" si="241">SUM(B314,D314,F314)</f>
        <v>8.7974587075576114</v>
      </c>
      <c r="I314" s="299" t="str">
        <f>CONCATENATE("(",ROUND((H314/$H315)*100,1),")")</f>
        <v>(45.9)</v>
      </c>
      <c r="K314" s="302">
        <f t="shared" ref="K314:K315" si="242">B314-B304</f>
        <v>-0.87418647390636739</v>
      </c>
      <c r="L314" s="302">
        <f t="shared" ref="L314:L315" si="243">D314-D304</f>
        <v>-0.28312398188811549</v>
      </c>
      <c r="M314" s="302">
        <f t="shared" ref="M314:M315" si="244">F314-F304</f>
        <v>-2.4908635864271778E-2</v>
      </c>
      <c r="N314" s="302">
        <f t="shared" ref="N314:N315" si="245">SUM(K314:M314)</f>
        <v>-1.1822190916587547</v>
      </c>
    </row>
    <row r="315" spans="1:14" x14ac:dyDescent="0.2">
      <c r="A315" s="282" t="s">
        <v>363</v>
      </c>
      <c r="B315" s="302">
        <f>SUM(B313:B314)</f>
        <v>14.647222209771215</v>
      </c>
      <c r="C315" s="299" t="str">
        <f>CONCATENATE("(",ROUND((B315/$H315)*100,1),")")</f>
        <v>(76.4)</v>
      </c>
      <c r="D315" s="302">
        <f>SUM(D313:D314)</f>
        <v>2.2069965158202685</v>
      </c>
      <c r="E315" s="299" t="str">
        <f>CONCATENATE("(",ROUND((D315/$H315)*100,1),")")</f>
        <v>(11.5)</v>
      </c>
      <c r="F315" s="302">
        <f>SUM(F313:F314)</f>
        <v>2.3177812744085213</v>
      </c>
      <c r="G315" s="299" t="str">
        <f>CONCATENATE("(",ROUND((F315/$H315)*100,1),")")</f>
        <v>(12.1)</v>
      </c>
      <c r="H315" s="302">
        <f>SUM(H313:H314)</f>
        <v>19.172000000000004</v>
      </c>
      <c r="I315" s="299" t="str">
        <f>CONCATENATE("(",ROUND((H315/$H315)*100,1),")")</f>
        <v>(100)</v>
      </c>
      <c r="K315" s="302">
        <f t="shared" si="242"/>
        <v>-1.8750258062264678</v>
      </c>
      <c r="L315" s="302">
        <f t="shared" si="243"/>
        <v>-0.28693393318649507</v>
      </c>
      <c r="M315" s="302">
        <f t="shared" si="244"/>
        <v>-8.1040260587081914E-2</v>
      </c>
      <c r="N315" s="302">
        <f t="shared" si="245"/>
        <v>-2.2430000000000447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4.5460405000294513</v>
      </c>
      <c r="C324" s="299" t="str">
        <f>CONCATENATE("(",ROUND((B324/$H326)*100,1),")")</f>
        <v>(30.1)</v>
      </c>
      <c r="D324" s="302">
        <f>'Ind T6'!M135</f>
        <v>1.1097411922695668</v>
      </c>
      <c r="E324" s="299" t="str">
        <f>CONCATENATE("(",ROUND((D324/$H326)*100,1),")")</f>
        <v>(7.4)</v>
      </c>
      <c r="F324" s="302">
        <f>'Ind T6'!N135</f>
        <v>0.7079473086121234</v>
      </c>
      <c r="G324" s="299" t="str">
        <f>CONCATENATE("(",ROUND((F324/$H326)*100,1),")")</f>
        <v>(4.7)</v>
      </c>
      <c r="H324" s="302">
        <f>SUM(B324,D324,F324)</f>
        <v>6.3637290009111416</v>
      </c>
      <c r="I324" s="299" t="str">
        <f>CONCATENATE("(",ROUND((H324/$H326)*100,1),")")</f>
        <v>(42.2)</v>
      </c>
      <c r="K324" s="302">
        <f>B329-B324</f>
        <v>-2.5800424226665619E-2</v>
      </c>
      <c r="L324" s="302">
        <f>D329-D324</f>
        <v>-3.3838778080366172E-3</v>
      </c>
      <c r="M324" s="302">
        <f>F329-F324</f>
        <v>3.3033032825335873E-2</v>
      </c>
      <c r="N324" s="302">
        <f>SUM(K324:M324)</f>
        <v>3.8487307906336365E-3</v>
      </c>
    </row>
    <row r="325" spans="1:14" x14ac:dyDescent="0.2">
      <c r="A325" s="282" t="s">
        <v>365</v>
      </c>
      <c r="B325" s="302">
        <f>'Ind T6'!L134</f>
        <v>4.4282225436301532</v>
      </c>
      <c r="C325" s="299" t="str">
        <f>CONCATENATE("(",ROUND((B325/$H326)*100,1),")")</f>
        <v>(29.3)</v>
      </c>
      <c r="D325" s="302">
        <f>'Ind T6'!M134</f>
        <v>3.3825881806544587</v>
      </c>
      <c r="E325" s="299" t="str">
        <f>CONCATENATE("(",ROUND((D325/$H326)*100,1),")")</f>
        <v>(22.4)</v>
      </c>
      <c r="F325" s="302">
        <f>'Ind T6'!N134</f>
        <v>0.91846027480424119</v>
      </c>
      <c r="G325" s="299" t="str">
        <f>CONCATENATE("(",ROUND((F325/$H326)*100,1),")")</f>
        <v>(6.1)</v>
      </c>
      <c r="H325" s="302">
        <f t="shared" ref="H325" si="246">SUM(B325,D325,F325)</f>
        <v>8.729270999088854</v>
      </c>
      <c r="I325" s="299" t="str">
        <f>CONCATENATE("(",ROUND((H325/$H326)*100,1),")")</f>
        <v>(57.8)</v>
      </c>
      <c r="K325" s="302">
        <f t="shared" ref="K325:K326" si="247">B330-B325</f>
        <v>0.13500305852147765</v>
      </c>
      <c r="L325" s="302">
        <f t="shared" ref="L325:L326" si="248">D330-D325</f>
        <v>-0.16335358841136483</v>
      </c>
      <c r="M325" s="302">
        <f t="shared" ref="M325:M326" si="249">F330-F325</f>
        <v>8.5017990992644066E-3</v>
      </c>
      <c r="N325" s="302">
        <f t="shared" ref="N325:N326" si="250">SUM(K325:M325)</f>
        <v>-1.9848730790622771E-2</v>
      </c>
    </row>
    <row r="326" spans="1:14" x14ac:dyDescent="0.2">
      <c r="A326" s="282" t="s">
        <v>363</v>
      </c>
      <c r="B326" s="302">
        <f>SUM(B324:B325)</f>
        <v>8.9742630436596045</v>
      </c>
      <c r="C326" s="299" t="str">
        <f>CONCATENATE("(",ROUND((B326/$H326)*100,1),")")</f>
        <v>(59.5)</v>
      </c>
      <c r="D326" s="302">
        <f>SUM(D324:D325)</f>
        <v>4.4923293729240257</v>
      </c>
      <c r="E326" s="299" t="str">
        <f>CONCATENATE("(",ROUND((D326/$H326)*100,1),")")</f>
        <v>(29.8)</v>
      </c>
      <c r="F326" s="302">
        <f>SUM(F324:F325)</f>
        <v>1.6264075834163645</v>
      </c>
      <c r="G326" s="299" t="str">
        <f>CONCATENATE("(",ROUND((F326/$H326)*100,1),")")</f>
        <v>(10.8)</v>
      </c>
      <c r="H326" s="302">
        <f>SUM(H324:H325)</f>
        <v>15.092999999999996</v>
      </c>
      <c r="I326" s="299" t="str">
        <f>CONCATENATE("(",ROUND((H326/$H326)*100,1),")")</f>
        <v>(100)</v>
      </c>
      <c r="K326" s="302">
        <f t="shared" si="247"/>
        <v>0.10920263429481203</v>
      </c>
      <c r="L326" s="302">
        <f t="shared" si="248"/>
        <v>-0.16673746621940211</v>
      </c>
      <c r="M326" s="302">
        <f t="shared" si="249"/>
        <v>4.153483192460028E-2</v>
      </c>
      <c r="N326" s="302">
        <f t="shared" si="250"/>
        <v>-1.59999999999898E-2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4.5202400758027856</v>
      </c>
      <c r="C329" s="299" t="str">
        <f>CONCATENATE("(",ROUND((B329/$H331)*100,1),")")</f>
        <v>(30)</v>
      </c>
      <c r="D329" s="302">
        <f>'Ind T6'!R135</f>
        <v>1.1063573144615302</v>
      </c>
      <c r="E329" s="299" t="str">
        <f>CONCATENATE("(",ROUND((D329/$H331)*100,1),")")</f>
        <v>(7.3)</v>
      </c>
      <c r="F329" s="302">
        <f>'Ind T6'!S135</f>
        <v>0.74098034143745928</v>
      </c>
      <c r="G329" s="299" t="str">
        <f>CONCATENATE("(",ROUND((F329/$H331)*100,1),")")</f>
        <v>(4.9)</v>
      </c>
      <c r="H329" s="302">
        <f>SUM(B329,D329,F329)</f>
        <v>6.3675777317017745</v>
      </c>
      <c r="I329" s="299" t="str">
        <f>CONCATENATE("(",ROUND((H329/$H331)*100,1),")")</f>
        <v>(42.2)</v>
      </c>
      <c r="K329" s="302">
        <f>B334-B329</f>
        <v>0.47582092399779086</v>
      </c>
      <c r="L329" s="302">
        <f>D334-D329</f>
        <v>0.13869805715504357</v>
      </c>
      <c r="M329" s="302">
        <f>F334-F329</f>
        <v>0.14881737418274588</v>
      </c>
      <c r="N329" s="302">
        <f>SUM(K329:M329)</f>
        <v>0.76333635533558031</v>
      </c>
    </row>
    <row r="330" spans="1:14" x14ac:dyDescent="0.2">
      <c r="A330" s="282" t="s">
        <v>365</v>
      </c>
      <c r="B330" s="302">
        <f>'Ind T6'!Q134</f>
        <v>4.5632256021516309</v>
      </c>
      <c r="C330" s="299" t="str">
        <f>CONCATENATE("(",ROUND((B330/$H331)*100,1),")")</f>
        <v>(30.3)</v>
      </c>
      <c r="D330" s="302">
        <f>'Ind T6'!R134</f>
        <v>3.2192345922430938</v>
      </c>
      <c r="E330" s="299" t="str">
        <f>CONCATENATE("(",ROUND((D330/$H331)*100,1),")")</f>
        <v>(21.4)</v>
      </c>
      <c r="F330" s="302">
        <f>'Ind T6'!S134</f>
        <v>0.9269620739035056</v>
      </c>
      <c r="G330" s="299" t="str">
        <f>CONCATENATE("(",ROUND((F330/$H331)*100,1),")")</f>
        <v>(6.1)</v>
      </c>
      <c r="H330" s="302">
        <f t="shared" ref="H330" si="251">SUM(B330,D330,F330)</f>
        <v>8.7094222682982299</v>
      </c>
      <c r="I330" s="299" t="str">
        <f>CONCATENATE("(",ROUND((H330/$H331)*100,1),")")</f>
        <v>(57.8)</v>
      </c>
      <c r="K330" s="302">
        <f t="shared" ref="K330:K331" si="252">B335-B330</f>
        <v>0.83926686598914646</v>
      </c>
      <c r="L330" s="302">
        <f t="shared" ref="L330:L331" si="253">D335-D330</f>
        <v>3.9179577622118877E-2</v>
      </c>
      <c r="M330" s="302">
        <f t="shared" ref="M330:M331" si="254">F335-F330</f>
        <v>0.10521720105313626</v>
      </c>
      <c r="N330" s="302">
        <f t="shared" ref="N330:N331" si="255">SUM(K330:M330)</f>
        <v>0.98366364466440159</v>
      </c>
    </row>
    <row r="331" spans="1:14" x14ac:dyDescent="0.2">
      <c r="A331" s="282" t="s">
        <v>363</v>
      </c>
      <c r="B331" s="302">
        <f>SUM(B329:B330)</f>
        <v>9.0834656779544165</v>
      </c>
      <c r="C331" s="299" t="str">
        <f>CONCATENATE("(",ROUND((B331/$H331)*100,1),")")</f>
        <v>(60.2)</v>
      </c>
      <c r="D331" s="302">
        <f>SUM(D329:D330)</f>
        <v>4.3255919067046236</v>
      </c>
      <c r="E331" s="299" t="str">
        <f>CONCATENATE("(",ROUND((D331/$H331)*100,1),")")</f>
        <v>(28.7)</v>
      </c>
      <c r="F331" s="302">
        <f>SUM(F329:F330)</f>
        <v>1.6679424153409648</v>
      </c>
      <c r="G331" s="299" t="str">
        <f>CONCATENATE("(",ROUND((F331/$H331)*100,1),")")</f>
        <v>(11.1)</v>
      </c>
      <c r="H331" s="302">
        <f>SUM(H329:H330)</f>
        <v>15.077000000000005</v>
      </c>
      <c r="I331" s="299" t="str">
        <f>CONCATENATE("(",ROUND((H331/$H331)*100,1),")")</f>
        <v>(100)</v>
      </c>
      <c r="K331" s="302">
        <f t="shared" si="252"/>
        <v>1.3150877899869382</v>
      </c>
      <c r="L331" s="302">
        <f t="shared" si="253"/>
        <v>0.1778776347771629</v>
      </c>
      <c r="M331" s="302">
        <f t="shared" si="254"/>
        <v>0.25403457523588235</v>
      </c>
      <c r="N331" s="302">
        <f t="shared" si="255"/>
        <v>1.7469999999999835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4.9960609998005765</v>
      </c>
      <c r="C334" s="299" t="str">
        <f>CONCATENATE("(",ROUND((B334/$H336)*100,1),")")</f>
        <v>(29.7)</v>
      </c>
      <c r="D334" s="302">
        <f>'Ind T6'!W135</f>
        <v>1.2450553716165738</v>
      </c>
      <c r="E334" s="299" t="str">
        <f>CONCATENATE("(",ROUND((D334/$H336)*100,1),")")</f>
        <v>(7.4)</v>
      </c>
      <c r="F334" s="302">
        <f>'Ind T6'!X135</f>
        <v>0.88979771562020515</v>
      </c>
      <c r="G334" s="299" t="str">
        <f>CONCATENATE("(",ROUND((F334/$H336)*100,1),")")</f>
        <v>(5.3)</v>
      </c>
      <c r="H334" s="302">
        <f>SUM(B334,D334,F334)</f>
        <v>7.1309140870373557</v>
      </c>
      <c r="I334" s="299" t="str">
        <f>CONCATENATE("(",ROUND((H334/$H336)*100,1),")")</f>
        <v>(42.4)</v>
      </c>
      <c r="K334" s="302">
        <f>B334-B324</f>
        <v>0.45002049977112524</v>
      </c>
      <c r="L334" s="302">
        <f>D334-D324</f>
        <v>0.13531417934700696</v>
      </c>
      <c r="M334" s="302">
        <f>F334-F324</f>
        <v>0.18185040700808175</v>
      </c>
      <c r="N334" s="302">
        <f>SUM(K334:M334)</f>
        <v>0.76718508612621394</v>
      </c>
    </row>
    <row r="335" spans="1:14" x14ac:dyDescent="0.2">
      <c r="A335" s="282" t="s">
        <v>365</v>
      </c>
      <c r="B335" s="302">
        <f>'Ind T6'!V134</f>
        <v>5.4024924681407773</v>
      </c>
      <c r="C335" s="299" t="str">
        <f>CONCATENATE("(",ROUND((B335/$H336)*100,1),")")</f>
        <v>(32.1)</v>
      </c>
      <c r="D335" s="302">
        <f>'Ind T6'!W134</f>
        <v>3.2584141698652127</v>
      </c>
      <c r="E335" s="299" t="str">
        <f>CONCATENATE("(",ROUND((D335/$H336)*100,1),")")</f>
        <v>(19.4)</v>
      </c>
      <c r="F335" s="302">
        <f>'Ind T6'!X134</f>
        <v>1.0321792749566419</v>
      </c>
      <c r="G335" s="299" t="str">
        <f>CONCATENATE("(",ROUND((F335/$H336)*100,1),")")</f>
        <v>(6.1)</v>
      </c>
      <c r="H335" s="302">
        <f>SUM(B335,D335,F335)</f>
        <v>9.6930859129626317</v>
      </c>
      <c r="I335" s="299" t="str">
        <f>CONCATENATE("(",ROUND((H335/$H336)*100,1),")")</f>
        <v>(57.6)</v>
      </c>
      <c r="K335" s="302">
        <f t="shared" ref="K335:K336" si="256">B335-B325</f>
        <v>0.97426992451062411</v>
      </c>
      <c r="L335" s="302">
        <f t="shared" ref="L335:L336" si="257">D335-D325</f>
        <v>-0.12417401078924595</v>
      </c>
      <c r="M335" s="302">
        <f t="shared" ref="M335:M336" si="258">F335-F325</f>
        <v>0.11371900015240066</v>
      </c>
      <c r="N335" s="302">
        <f t="shared" ref="N335:N336" si="259">SUM(K335:M335)</f>
        <v>0.96381491387377882</v>
      </c>
    </row>
    <row r="336" spans="1:14" x14ac:dyDescent="0.2">
      <c r="A336" s="282" t="s">
        <v>363</v>
      </c>
      <c r="B336" s="302">
        <f>SUM(B334:B335)</f>
        <v>10.398553467941355</v>
      </c>
      <c r="C336" s="299" t="str">
        <f>CONCATENATE("(",ROUND((B336/$H336)*100,1),")")</f>
        <v>(61.8)</v>
      </c>
      <c r="D336" s="302">
        <f>SUM(D334:D335)</f>
        <v>4.5034695414817865</v>
      </c>
      <c r="E336" s="299" t="str">
        <f>CONCATENATE("(",ROUND((D336/$H336)*100,1),")")</f>
        <v>(26.8)</v>
      </c>
      <c r="F336" s="302">
        <f>SUM(F334:F335)</f>
        <v>1.9219769905768471</v>
      </c>
      <c r="G336" s="299" t="str">
        <f>CONCATENATE("(",ROUND((F336/$H336)*100,1),")")</f>
        <v>(11.4)</v>
      </c>
      <c r="H336" s="302">
        <f>SUM(H334:H335)</f>
        <v>16.823999999999987</v>
      </c>
      <c r="I336" s="299" t="str">
        <f>CONCATENATE("(",ROUND((H336/$H336)*100,1),")")</f>
        <v>(100)</v>
      </c>
      <c r="K336" s="302">
        <f t="shared" si="256"/>
        <v>1.4242904242817502</v>
      </c>
      <c r="L336" s="302">
        <f t="shared" si="257"/>
        <v>1.1140168557760788E-2</v>
      </c>
      <c r="M336" s="302">
        <f t="shared" si="258"/>
        <v>0.29556940716048263</v>
      </c>
      <c r="N336" s="302">
        <f t="shared" si="259"/>
        <v>1.7309999999999937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24.520089166206219</v>
      </c>
      <c r="C345" s="299" t="str">
        <f>CONCATENATE("(",ROUND((B345/$H347)*100,1),")")</f>
        <v>(40.2)</v>
      </c>
      <c r="D345" s="302">
        <f>'Ind T6'!M144</f>
        <v>3.9275317315795681</v>
      </c>
      <c r="E345" s="299" t="str">
        <f>CONCATENATE("(",ROUND((D345/$H347)*100,1),")")</f>
        <v>(6.4)</v>
      </c>
      <c r="F345" s="302">
        <f>'Ind T6'!N144</f>
        <v>5.0373202579407756</v>
      </c>
      <c r="G345" s="299" t="str">
        <f>CONCATENATE("(",ROUND((F345/$H347)*100,1),")")</f>
        <v>(8.3)</v>
      </c>
      <c r="H345" s="302">
        <f>SUM(B345,D345,F345)</f>
        <v>33.48494115572656</v>
      </c>
      <c r="I345" s="299" t="str">
        <f>CONCATENATE("(",ROUND((H345/$H347)*100,1),")")</f>
        <v>(54.9)</v>
      </c>
      <c r="K345" s="302">
        <f>B350-B345</f>
        <v>1.020235015403621</v>
      </c>
      <c r="L345" s="302">
        <f>D350-D345</f>
        <v>0.31467765656539237</v>
      </c>
      <c r="M345" s="302">
        <f>F350-F345</f>
        <v>0.35345572028445638</v>
      </c>
      <c r="N345" s="302">
        <f>SUM(K345:M345)</f>
        <v>1.6883683922534698</v>
      </c>
    </row>
    <row r="346" spans="1:14" x14ac:dyDescent="0.2">
      <c r="A346" s="282" t="s">
        <v>365</v>
      </c>
      <c r="B346" s="302">
        <f>'Ind T6'!L143</f>
        <v>16.40219933025849</v>
      </c>
      <c r="C346" s="299" t="str">
        <f>CONCATENATE("(",ROUND((B346/$H347)*100,1),")")</f>
        <v>(26.9)</v>
      </c>
      <c r="D346" s="302">
        <f>'Ind T6'!M143</f>
        <v>6.9439227766812088</v>
      </c>
      <c r="E346" s="299" t="str">
        <f>CONCATENATE("(",ROUND((D346/$H347)*100,1),")")</f>
        <v>(11.4)</v>
      </c>
      <c r="F346" s="302">
        <f>'Ind T6'!N143</f>
        <v>4.16493673733373</v>
      </c>
      <c r="G346" s="299" t="str">
        <f>CONCATENATE("(",ROUND((F346/$H347)*100,1),")")</f>
        <v>(6.8)</v>
      </c>
      <c r="H346" s="302">
        <f t="shared" ref="H346" si="260">SUM(B346,D346,F346)</f>
        <v>27.511058844273428</v>
      </c>
      <c r="I346" s="299" t="str">
        <f>CONCATENATE("(",ROUND((H346/$H347)*100,1),")")</f>
        <v>(45.1)</v>
      </c>
      <c r="K346" s="302">
        <f t="shared" ref="K346:K347" si="261">B351-B346</f>
        <v>1.2153708407369699</v>
      </c>
      <c r="L346" s="302">
        <f t="shared" ref="L346:L347" si="262">D351-D346</f>
        <v>0.52316211579719951</v>
      </c>
      <c r="M346" s="302">
        <f t="shared" ref="M346:M347" si="263">F351-F346</f>
        <v>0.44909865121225856</v>
      </c>
      <c r="N346" s="302">
        <f t="shared" ref="N346:N347" si="264">SUM(K346:M346)</f>
        <v>2.187631607746428</v>
      </c>
    </row>
    <row r="347" spans="1:14" x14ac:dyDescent="0.2">
      <c r="A347" s="282" t="s">
        <v>363</v>
      </c>
      <c r="B347" s="302">
        <f>SUM(B345:B346)</f>
        <v>40.922288496464709</v>
      </c>
      <c r="C347" s="299" t="str">
        <f>CONCATENATE("(",ROUND((B347/$H347)*100,1),")")</f>
        <v>(67.1)</v>
      </c>
      <c r="D347" s="302">
        <f>SUM(D345:D346)</f>
        <v>10.871454508260777</v>
      </c>
      <c r="E347" s="299" t="str">
        <f>CONCATENATE("(",ROUND((D347/$H347)*100,1),")")</f>
        <v>(17.8)</v>
      </c>
      <c r="F347" s="302">
        <f>SUM(F345:F346)</f>
        <v>9.2022569952745066</v>
      </c>
      <c r="G347" s="299" t="str">
        <f>CONCATENATE("(",ROUND((F347/$H347)*100,1),")")</f>
        <v>(15.1)</v>
      </c>
      <c r="H347" s="302">
        <f>SUM(H345:H346)</f>
        <v>60.995999999999988</v>
      </c>
      <c r="I347" s="299" t="str">
        <f>CONCATENATE("(",ROUND((H347/$H347)*100,1),")")</f>
        <v>(100)</v>
      </c>
      <c r="K347" s="302">
        <f t="shared" si="261"/>
        <v>2.2356058561405874</v>
      </c>
      <c r="L347" s="302">
        <f t="shared" si="262"/>
        <v>0.83783977236259055</v>
      </c>
      <c r="M347" s="302">
        <f t="shared" si="263"/>
        <v>0.80255437149671494</v>
      </c>
      <c r="N347" s="302">
        <f t="shared" si="264"/>
        <v>3.8759999999998929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25.54032418160984</v>
      </c>
      <c r="C350" s="299" t="str">
        <f>CONCATENATE("(",ROUND((B350/$H352)*100,1),")")</f>
        <v>(39.4)</v>
      </c>
      <c r="D350" s="302">
        <f>'Ind T6'!R144</f>
        <v>4.2422093881449605</v>
      </c>
      <c r="E350" s="299" t="str">
        <f>CONCATENATE("(",ROUND((D350/$H352)*100,1),")")</f>
        <v>(6.5)</v>
      </c>
      <c r="F350" s="302">
        <f>'Ind T6'!S144</f>
        <v>5.390775978225232</v>
      </c>
      <c r="G350" s="299" t="str">
        <f>CONCATENATE("(",ROUND((F350/$H352)*100,1),")")</f>
        <v>(8.3)</v>
      </c>
      <c r="H350" s="302">
        <f>SUM(B350,D350,F350)</f>
        <v>35.173309547980033</v>
      </c>
      <c r="I350" s="299" t="str">
        <f>CONCATENATE("(",ROUND((H350/$H352)*100,1),")")</f>
        <v>(54.2)</v>
      </c>
      <c r="K350" s="302">
        <f>B355-B350</f>
        <v>1.3784393485584445</v>
      </c>
      <c r="L350" s="302">
        <f>D355-D350</f>
        <v>0.54419383710391589</v>
      </c>
      <c r="M350" s="302">
        <f>F355-F350</f>
        <v>0.54283686849699464</v>
      </c>
      <c r="N350" s="302">
        <f>SUM(K350:M350)</f>
        <v>2.4654700541593551</v>
      </c>
    </row>
    <row r="351" spans="1:14" x14ac:dyDescent="0.2">
      <c r="A351" s="282" t="s">
        <v>365</v>
      </c>
      <c r="B351" s="302">
        <f>'Ind T6'!Q143</f>
        <v>17.61757017099546</v>
      </c>
      <c r="C351" s="299" t="str">
        <f>CONCATENATE("(",ROUND((B351/$H352)*100,1),")")</f>
        <v>(27.2)</v>
      </c>
      <c r="D351" s="302">
        <f>'Ind T6'!R143</f>
        <v>7.4670848924784083</v>
      </c>
      <c r="E351" s="299" t="str">
        <f>CONCATENATE("(",ROUND((D351/$H352)*100,1),")")</f>
        <v>(11.5)</v>
      </c>
      <c r="F351" s="302">
        <f>'Ind T6'!S143</f>
        <v>4.6140353885459886</v>
      </c>
      <c r="G351" s="299" t="str">
        <f>CONCATENATE("(",ROUND((F351/$H352)*100,1),")")</f>
        <v>(7.1)</v>
      </c>
      <c r="H351" s="302">
        <f t="shared" ref="H351" si="265">SUM(B351,D351,F351)</f>
        <v>29.698690452019857</v>
      </c>
      <c r="I351" s="299" t="str">
        <f>CONCATENATE("(",ROUND((H351/$H352)*100,1),")")</f>
        <v>(45.8)</v>
      </c>
      <c r="K351" s="302">
        <f t="shared" ref="K351:K352" si="266">B356-B351</f>
        <v>1.6889898673183801</v>
      </c>
      <c r="L351" s="302">
        <f t="shared" ref="L351:L352" si="267">D356-D351</f>
        <v>0.74490925456571855</v>
      </c>
      <c r="M351" s="302">
        <f t="shared" ref="M351:M352" si="268">F356-F351</f>
        <v>0.74363082395681435</v>
      </c>
      <c r="N351" s="302">
        <f t="shared" ref="N351:N352" si="269">SUM(K351:M351)</f>
        <v>3.177529945840913</v>
      </c>
    </row>
    <row r="352" spans="1:14" x14ac:dyDescent="0.2">
      <c r="A352" s="282" t="s">
        <v>363</v>
      </c>
      <c r="B352" s="302">
        <f>SUM(B350:B351)</f>
        <v>43.157894352605297</v>
      </c>
      <c r="C352" s="299" t="str">
        <f>CONCATENATE("(",ROUND((B352/$H352)*100,1),")")</f>
        <v>(66.5)</v>
      </c>
      <c r="D352" s="302">
        <f>SUM(D350:D351)</f>
        <v>11.709294280623368</v>
      </c>
      <c r="E352" s="299" t="str">
        <f>CONCATENATE("(",ROUND((D352/$H352)*100,1),")")</f>
        <v>(18)</v>
      </c>
      <c r="F352" s="302">
        <f>SUM(F350:F351)</f>
        <v>10.004811366771222</v>
      </c>
      <c r="G352" s="299" t="str">
        <f>CONCATENATE("(",ROUND((F352/$H352)*100,1),")")</f>
        <v>(15.4)</v>
      </c>
      <c r="H352" s="302">
        <f>SUM(H350:H351)</f>
        <v>64.871999999999886</v>
      </c>
      <c r="I352" s="299" t="str">
        <f>CONCATENATE("(",ROUND((H352/$H352)*100,1),")")</f>
        <v>(100)</v>
      </c>
      <c r="K352" s="302">
        <f t="shared" si="266"/>
        <v>3.0674292158768282</v>
      </c>
      <c r="L352" s="302">
        <f t="shared" si="267"/>
        <v>1.2891030916696344</v>
      </c>
      <c r="M352" s="302">
        <f t="shared" si="268"/>
        <v>1.2864676924538081</v>
      </c>
      <c r="N352" s="302">
        <f t="shared" si="269"/>
        <v>5.6430000000002707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26.918763530168285</v>
      </c>
      <c r="C355" s="299" t="str">
        <f>CONCATENATE("(",ROUND((B355/$H357)*100,1),")")</f>
        <v>(38.2)</v>
      </c>
      <c r="D355" s="302">
        <f>'Ind T6'!W144</f>
        <v>4.7864032252488764</v>
      </c>
      <c r="E355" s="299" t="str">
        <f>CONCATENATE("(",ROUND((D355/$H357)*100,1),")")</f>
        <v>(6.8)</v>
      </c>
      <c r="F355" s="302">
        <f>'Ind T6'!X144</f>
        <v>5.9336128467222267</v>
      </c>
      <c r="G355" s="299" t="str">
        <f>CONCATENATE("(",ROUND((F355/$H357)*100,1),")")</f>
        <v>(8.4)</v>
      </c>
      <c r="H355" s="302">
        <f>SUM(B355,D355,F355)</f>
        <v>37.638779602139387</v>
      </c>
      <c r="I355" s="299" t="str">
        <f>CONCATENATE("(",ROUND((H355/$H357)*100,1),")")</f>
        <v>(53.4)</v>
      </c>
      <c r="K355" s="302">
        <f>B355-B345</f>
        <v>2.3986743639620656</v>
      </c>
      <c r="L355" s="302">
        <f>D355-D345</f>
        <v>0.85887149366930826</v>
      </c>
      <c r="M355" s="302">
        <f>F355-F345</f>
        <v>0.89629258878145102</v>
      </c>
      <c r="N355" s="302">
        <f>SUM(K355:M355)</f>
        <v>4.1538384464128253</v>
      </c>
    </row>
    <row r="356" spans="1:14" x14ac:dyDescent="0.2">
      <c r="A356" s="282" t="s">
        <v>365</v>
      </c>
      <c r="B356" s="302">
        <f>'Ind T6'!V143</f>
        <v>19.30656003831384</v>
      </c>
      <c r="C356" s="299" t="str">
        <f>CONCATENATE("(",ROUND((B356/$H357)*100,1),")")</f>
        <v>(27.4)</v>
      </c>
      <c r="D356" s="302">
        <f>'Ind T6'!W143</f>
        <v>8.2119941470441269</v>
      </c>
      <c r="E356" s="299" t="str">
        <f>CONCATENATE("(",ROUND((D356/$H357)*100,1),")")</f>
        <v>(11.6)</v>
      </c>
      <c r="F356" s="302">
        <f>'Ind T6'!X143</f>
        <v>5.3576662125028029</v>
      </c>
      <c r="G356" s="299" t="str">
        <f>CONCATENATE("(",ROUND((F356/$H357)*100,1),")")</f>
        <v>(7.6)</v>
      </c>
      <c r="H356" s="302">
        <f t="shared" ref="H356" si="270">SUM(B356,D356,F356)</f>
        <v>32.87622039786077</v>
      </c>
      <c r="I356" s="299" t="str">
        <f>CONCATENATE("(",ROUND((H356/$H357)*100,1),")")</f>
        <v>(46.6)</v>
      </c>
      <c r="K356" s="302">
        <f t="shared" ref="K356:K357" si="271">B356-B346</f>
        <v>2.90436070805535</v>
      </c>
      <c r="L356" s="302">
        <f t="shared" ref="L356:L357" si="272">D356-D346</f>
        <v>1.2680713703629181</v>
      </c>
      <c r="M356" s="302">
        <f t="shared" ref="M356:M357" si="273">F356-F346</f>
        <v>1.1927294751690729</v>
      </c>
      <c r="N356" s="302">
        <f t="shared" ref="N356:N357" si="274">SUM(K356:M356)</f>
        <v>5.3651615535873409</v>
      </c>
    </row>
    <row r="357" spans="1:14" x14ac:dyDescent="0.2">
      <c r="A357" s="282" t="s">
        <v>363</v>
      </c>
      <c r="B357" s="302">
        <f>SUM(B355:B356)</f>
        <v>46.225323568482125</v>
      </c>
      <c r="C357" s="299" t="str">
        <f>CONCATENATE("(",ROUND((B357/$H357)*100,1),")")</f>
        <v>(65.6)</v>
      </c>
      <c r="D357" s="302">
        <f>SUM(D355:D356)</f>
        <v>12.998397372293002</v>
      </c>
      <c r="E357" s="299" t="str">
        <f>CONCATENATE("(",ROUND((D357/$H357)*100,1),")")</f>
        <v>(18.4)</v>
      </c>
      <c r="F357" s="302">
        <f>SUM(F355:F356)</f>
        <v>11.29127905922503</v>
      </c>
      <c r="G357" s="299" t="str">
        <f>CONCATENATE("(",ROUND((F357/$H357)*100,1),")")</f>
        <v>(16)</v>
      </c>
      <c r="H357" s="302">
        <f>SUM(H355:H356)</f>
        <v>70.515000000000157</v>
      </c>
      <c r="I357" s="299" t="str">
        <f>CONCATENATE("(",ROUND((H357/$H357)*100,1),")")</f>
        <v>(100)</v>
      </c>
      <c r="K357" s="302">
        <f t="shared" si="271"/>
        <v>5.3030350720174155</v>
      </c>
      <c r="L357" s="302">
        <f t="shared" si="272"/>
        <v>2.126942864032225</v>
      </c>
      <c r="M357" s="302">
        <f t="shared" si="273"/>
        <v>2.089022063950523</v>
      </c>
      <c r="N357" s="302">
        <f t="shared" si="274"/>
        <v>9.5190000000001636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23.383342878684687</v>
      </c>
      <c r="C366" s="299" t="str">
        <f>CONCATENATE("(",ROUND((B366/$H368)*100,1),")")</f>
        <v>(33)</v>
      </c>
      <c r="D366" s="302">
        <f>'Ind T6'!M153</f>
        <v>10.251966295967852</v>
      </c>
      <c r="E366" s="299" t="str">
        <f>CONCATENATE("(",ROUND((D366/$H368)*100,1),")")</f>
        <v>(14.5)</v>
      </c>
      <c r="F366" s="302">
        <f>'Ind T6'!N153</f>
        <v>5.8226594368342006</v>
      </c>
      <c r="G366" s="299" t="str">
        <f>CONCATENATE("(",ROUND((F366/$H368)*100,1),")")</f>
        <v>(8.2)</v>
      </c>
      <c r="H366" s="302">
        <f>SUM(B366,D366,F366)</f>
        <v>39.457968611486741</v>
      </c>
      <c r="I366" s="299" t="str">
        <f>CONCATENATE("(",ROUND((H366/$H368)*100,1),")")</f>
        <v>(55.7)</v>
      </c>
      <c r="K366" s="302">
        <f>B371-B366</f>
        <v>1.4903548056643423</v>
      </c>
      <c r="L366" s="302">
        <f>D371-D366</f>
        <v>0.63099954614779996</v>
      </c>
      <c r="M366" s="302">
        <f>F371-F366</f>
        <v>0.2741900144917393</v>
      </c>
      <c r="N366" s="302">
        <f>SUM(K366:M366)</f>
        <v>2.3955443663038816</v>
      </c>
    </row>
    <row r="367" spans="1:14" x14ac:dyDescent="0.2">
      <c r="A367" s="282" t="s">
        <v>365</v>
      </c>
      <c r="B367" s="302">
        <f>'Ind T6'!L152</f>
        <v>12.91265908651706</v>
      </c>
      <c r="C367" s="299" t="str">
        <f>CONCATENATE("(",ROUND((B367/$H368)*100,1),")")</f>
        <v>(18.2)</v>
      </c>
      <c r="D367" s="302">
        <f>'Ind T6'!M152</f>
        <v>13.153396364853387</v>
      </c>
      <c r="E367" s="299" t="str">
        <f>CONCATENATE("(",ROUND((D367/$H368)*100,1),")")</f>
        <v>(18.6)</v>
      </c>
      <c r="F367" s="302">
        <f>'Ind T6'!N152</f>
        <v>5.2769759371426943</v>
      </c>
      <c r="G367" s="299" t="str">
        <f>CONCATENATE("(",ROUND((F367/$H368)*100,1),")")</f>
        <v>(7.5)</v>
      </c>
      <c r="H367" s="302">
        <f t="shared" ref="H367" si="275">SUM(B367,D367,F367)</f>
        <v>31.34303138851314</v>
      </c>
      <c r="I367" s="299" t="str">
        <f>CONCATENATE("(",ROUND((H367/$H368)*100,1),")")</f>
        <v>(44.3)</v>
      </c>
      <c r="K367" s="302">
        <f t="shared" ref="K367:K368" si="276">B372-B367</f>
        <v>1.0698620137257393</v>
      </c>
      <c r="L367" s="302">
        <f t="shared" ref="L367:L368" si="277">D372-D367</f>
        <v>0.57571136776015486</v>
      </c>
      <c r="M367" s="302">
        <f t="shared" ref="M367:M368" si="278">F372-F367</f>
        <v>0.24288225221033422</v>
      </c>
      <c r="N367" s="302">
        <f t="shared" ref="N367:N368" si="279">SUM(K367:M367)</f>
        <v>1.8884556336962284</v>
      </c>
    </row>
    <row r="368" spans="1:14" x14ac:dyDescent="0.2">
      <c r="A368" s="282" t="s">
        <v>363</v>
      </c>
      <c r="B368" s="302">
        <f>SUM(B366:B367)</f>
        <v>36.296001965201746</v>
      </c>
      <c r="C368" s="299" t="str">
        <f>CONCATENATE("(",ROUND((B368/$H368)*100,1),")")</f>
        <v>(51.3)</v>
      </c>
      <c r="D368" s="302">
        <f>SUM(D366:D367)</f>
        <v>23.40536266082124</v>
      </c>
      <c r="E368" s="299" t="str">
        <f>CONCATENATE("(",ROUND((D368/$H368)*100,1),")")</f>
        <v>(33.1)</v>
      </c>
      <c r="F368" s="302">
        <f>SUM(F366:F367)</f>
        <v>11.099635373976895</v>
      </c>
      <c r="G368" s="299" t="str">
        <f>CONCATENATE("(",ROUND((F368/$H368)*100,1),")")</f>
        <v>(15.7)</v>
      </c>
      <c r="H368" s="302">
        <f>SUM(H366:H367)</f>
        <v>70.800999999999874</v>
      </c>
      <c r="I368" s="299" t="str">
        <f>CONCATENATE("(",ROUND((H368/$H368)*100,1),")")</f>
        <v>(100)</v>
      </c>
      <c r="K368" s="302">
        <f t="shared" si="276"/>
        <v>2.5602168193900852</v>
      </c>
      <c r="L368" s="302">
        <f t="shared" si="277"/>
        <v>1.2067109139079548</v>
      </c>
      <c r="M368" s="302">
        <f t="shared" si="278"/>
        <v>0.51707226670207262</v>
      </c>
      <c r="N368" s="302">
        <f t="shared" si="279"/>
        <v>4.2840000000001126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24.873697684349029</v>
      </c>
      <c r="C371" s="299" t="str">
        <f>CONCATENATE("(",ROUND((B371/$H373)*100,1),")")</f>
        <v>(33.1)</v>
      </c>
      <c r="D371" s="302">
        <f>'Ind T6'!R153</f>
        <v>10.882965842115652</v>
      </c>
      <c r="E371" s="299" t="str">
        <f>CONCATENATE("(",ROUND((D371/$H373)*100,1),")")</f>
        <v>(14.5)</v>
      </c>
      <c r="F371" s="302">
        <f>'Ind T6'!S153</f>
        <v>6.0968494513259399</v>
      </c>
      <c r="G371" s="299" t="str">
        <f>CONCATENATE("(",ROUND((F371/$H373)*100,1),")")</f>
        <v>(8.1)</v>
      </c>
      <c r="H371" s="302">
        <f>SUM(B371,D371,F371)</f>
        <v>41.853512977790615</v>
      </c>
      <c r="I371" s="299" t="str">
        <f>CONCATENATE("(",ROUND((H371/$H373)*100,1),")")</f>
        <v>(55.7)</v>
      </c>
      <c r="K371" s="302">
        <f>B376-B371</f>
        <v>2.2645408884410365</v>
      </c>
      <c r="L371" s="302">
        <f>D376-D371</f>
        <v>0.88220961141251486</v>
      </c>
      <c r="M371" s="302">
        <f>F376-F371</f>
        <v>0.5758030063138202</v>
      </c>
      <c r="N371" s="302">
        <f>SUM(K371:M371)</f>
        <v>3.7225535061673716</v>
      </c>
    </row>
    <row r="372" spans="1:14" x14ac:dyDescent="0.2">
      <c r="A372" s="282" t="s">
        <v>365</v>
      </c>
      <c r="B372" s="302">
        <f>'Ind T6'!Q152</f>
        <v>13.982521100242799</v>
      </c>
      <c r="C372" s="299" t="str">
        <f>CONCATENATE("(",ROUND((B372/$H373)*100,1),")")</f>
        <v>(18.6)</v>
      </c>
      <c r="D372" s="302">
        <f>'Ind T6'!R152</f>
        <v>13.729107732613542</v>
      </c>
      <c r="E372" s="299" t="str">
        <f>CONCATENATE("(",ROUND((D372/$H373)*100,1),")")</f>
        <v>(18.3)</v>
      </c>
      <c r="F372" s="302">
        <f>'Ind T6'!S152</f>
        <v>5.5198581893530285</v>
      </c>
      <c r="G372" s="299" t="str">
        <f>CONCATENATE("(",ROUND((F372/$H373)*100,1),")")</f>
        <v>(7.4)</v>
      </c>
      <c r="H372" s="302">
        <f t="shared" ref="H372" si="280">SUM(B372,D372,F372)</f>
        <v>33.231487022209372</v>
      </c>
      <c r="I372" s="299" t="str">
        <f>CONCATENATE("(",ROUND((H372/$H373)*100,1),")")</f>
        <v>(44.3)</v>
      </c>
      <c r="K372" s="302">
        <f t="shared" ref="K372:K373" si="281">B377-B372</f>
        <v>1.6130508065500972</v>
      </c>
      <c r="L372" s="302">
        <f t="shared" ref="L372:L373" si="282">D377-D372</f>
        <v>0.73806671876017482</v>
      </c>
      <c r="M372" s="302">
        <f t="shared" ref="M372:M373" si="283">F377-F372</f>
        <v>0.55632896852235181</v>
      </c>
      <c r="N372" s="302">
        <f t="shared" ref="N372:N373" si="284">SUM(K372:M372)</f>
        <v>2.9074464938326239</v>
      </c>
    </row>
    <row r="373" spans="1:14" x14ac:dyDescent="0.2">
      <c r="A373" s="282" t="s">
        <v>363</v>
      </c>
      <c r="B373" s="302">
        <f>SUM(B371:B372)</f>
        <v>38.856218784591832</v>
      </c>
      <c r="C373" s="299" t="str">
        <f>CONCATENATE("(",ROUND((B373/$H373)*100,1),")")</f>
        <v>(51.7)</v>
      </c>
      <c r="D373" s="302">
        <f>SUM(D371:D372)</f>
        <v>24.612073574729195</v>
      </c>
      <c r="E373" s="299" t="str">
        <f>CONCATENATE("(",ROUND((D373/$H373)*100,1),")")</f>
        <v>(32.8)</v>
      </c>
      <c r="F373" s="302">
        <f>SUM(F371:F372)</f>
        <v>11.616707640678968</v>
      </c>
      <c r="G373" s="299" t="str">
        <f>CONCATENATE("(",ROUND((F373/$H373)*100,1),")")</f>
        <v>(15.5)</v>
      </c>
      <c r="H373" s="302">
        <f>SUM(H371:H372)</f>
        <v>75.08499999999998</v>
      </c>
      <c r="I373" s="299" t="str">
        <f>CONCATENATE("(",ROUND((H373/$H373)*100,1),")")</f>
        <v>(100)</v>
      </c>
      <c r="K373" s="302">
        <f t="shared" si="281"/>
        <v>3.877591694991132</v>
      </c>
      <c r="L373" s="302">
        <f t="shared" si="282"/>
        <v>1.6202763301726897</v>
      </c>
      <c r="M373" s="302">
        <f t="shared" si="283"/>
        <v>1.1321319748361738</v>
      </c>
      <c r="N373" s="302">
        <f t="shared" si="284"/>
        <v>6.6299999999999955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27.138238572790065</v>
      </c>
      <c r="C376" s="299" t="str">
        <f>CONCATENATE("(",ROUND((B376/$H378)*100,1),")")</f>
        <v>(33.2)</v>
      </c>
      <c r="D376" s="302">
        <f>'Ind T6'!W153</f>
        <v>11.765175453528167</v>
      </c>
      <c r="E376" s="299" t="str">
        <f>CONCATENATE("(",ROUND((D376/$H378)*100,1),")")</f>
        <v>(14.4)</v>
      </c>
      <c r="F376" s="302">
        <f>'Ind T6'!X153</f>
        <v>6.6726524576397601</v>
      </c>
      <c r="G376" s="299" t="str">
        <f>CONCATENATE("(",ROUND((F376/$H378)*100,1),")")</f>
        <v>(8.2)</v>
      </c>
      <c r="H376" s="302">
        <f>SUM(B376,D376,F376)</f>
        <v>45.576066483957987</v>
      </c>
      <c r="I376" s="299" t="str">
        <f>CONCATENATE("(",ROUND((H376/$H378)*100,1),")")</f>
        <v>(55.8)</v>
      </c>
      <c r="K376" s="302">
        <f>B376-B366</f>
        <v>3.7548956941053788</v>
      </c>
      <c r="L376" s="302">
        <f>D376-D366</f>
        <v>1.5132091575603148</v>
      </c>
      <c r="M376" s="302">
        <f>F376-F366</f>
        <v>0.8499930208055595</v>
      </c>
      <c r="N376" s="302">
        <f>SUM(K376:M376)</f>
        <v>6.1180978724712531</v>
      </c>
    </row>
    <row r="377" spans="1:14" x14ac:dyDescent="0.2">
      <c r="A377" s="282" t="s">
        <v>365</v>
      </c>
      <c r="B377" s="302">
        <f>'Ind T6'!V152</f>
        <v>15.595571906792896</v>
      </c>
      <c r="C377" s="299" t="str">
        <f>CONCATENATE("(",ROUND((B377/$H378)*100,1),")")</f>
        <v>(19.1)</v>
      </c>
      <c r="D377" s="302">
        <f>'Ind T6'!W152</f>
        <v>14.467174451373717</v>
      </c>
      <c r="E377" s="299" t="str">
        <f>CONCATENATE("(",ROUND((D377/$H378)*100,1),")")</f>
        <v>(17.7)</v>
      </c>
      <c r="F377" s="302">
        <f>'Ind T6'!X152</f>
        <v>6.0761871578753803</v>
      </c>
      <c r="G377" s="299" t="str">
        <f>CONCATENATE("(",ROUND((F377/$H378)*100,1),")")</f>
        <v>(7.4)</v>
      </c>
      <c r="H377" s="302">
        <f t="shared" ref="H377" si="285">SUM(B377,D377,F377)</f>
        <v>36.138933516041995</v>
      </c>
      <c r="I377" s="299" t="str">
        <f>CONCATENATE("(",ROUND((H377/$H378)*100,1),")")</f>
        <v>(44.2)</v>
      </c>
      <c r="K377" s="302">
        <f t="shared" ref="K377:K378" si="286">B377-B367</f>
        <v>2.6829128202758366</v>
      </c>
      <c r="L377" s="302">
        <f t="shared" ref="L377:L378" si="287">D377-D367</f>
        <v>1.3137780865203297</v>
      </c>
      <c r="M377" s="302">
        <f t="shared" ref="M377:M378" si="288">F377-F367</f>
        <v>0.79921122073268602</v>
      </c>
      <c r="N377" s="302">
        <f t="shared" ref="N377:N378" si="289">SUM(K377:M377)</f>
        <v>4.7959021275288523</v>
      </c>
    </row>
    <row r="378" spans="1:14" x14ac:dyDescent="0.2">
      <c r="A378" s="282" t="s">
        <v>363</v>
      </c>
      <c r="B378" s="302">
        <f>SUM(B376:B377)</f>
        <v>42.733810479582964</v>
      </c>
      <c r="C378" s="299" t="str">
        <f>CONCATENATE("(",ROUND((B378/$H378)*100,1),")")</f>
        <v>(52.3)</v>
      </c>
      <c r="D378" s="302">
        <f>SUM(D376:D377)</f>
        <v>26.232349904901884</v>
      </c>
      <c r="E378" s="299" t="str">
        <f>CONCATENATE("(",ROUND((D378/$H378)*100,1),")")</f>
        <v>(32.1)</v>
      </c>
      <c r="F378" s="302">
        <f>SUM(F376:F377)</f>
        <v>12.748839615515141</v>
      </c>
      <c r="G378" s="299" t="str">
        <f>CONCATENATE("(",ROUND((F378/$H378)*100,1),")")</f>
        <v>(15.6)</v>
      </c>
      <c r="H378" s="302">
        <f>SUM(H376:H377)</f>
        <v>81.714999999999975</v>
      </c>
      <c r="I378" s="299" t="str">
        <f>CONCATENATE("(",ROUND((H378/$H378)*100,1),")")</f>
        <v>(100)</v>
      </c>
      <c r="K378" s="302">
        <f t="shared" si="286"/>
        <v>6.4378085143812172</v>
      </c>
      <c r="L378" s="302">
        <f t="shared" si="287"/>
        <v>2.8269872440806445</v>
      </c>
      <c r="M378" s="302">
        <f t="shared" si="288"/>
        <v>1.6492042415382464</v>
      </c>
      <c r="N378" s="302">
        <f t="shared" si="289"/>
        <v>10.914000000000108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13.59285089274535</v>
      </c>
      <c r="C387" s="299" t="str">
        <f>CONCATENATE("(",ROUND((B387/$H389)*100,1),")")</f>
        <v>(35.9)</v>
      </c>
      <c r="D387" s="302">
        <f>'Ind T6'!M162</f>
        <v>1.9575988968008733</v>
      </c>
      <c r="E387" s="299" t="str">
        <f>CONCATENATE("(",ROUND((D387/$H389)*100,1),")")</f>
        <v>(5.2)</v>
      </c>
      <c r="F387" s="302">
        <f>'Ind T6'!N162</f>
        <v>0.73506027000606711</v>
      </c>
      <c r="G387" s="299" t="str">
        <f>CONCATENATE("(",ROUND((F387/$H389)*100,1),")")</f>
        <v>(1.9)</v>
      </c>
      <c r="H387" s="302">
        <f>SUM(B387,D387,F387)</f>
        <v>16.285510059552291</v>
      </c>
      <c r="I387" s="299" t="str">
        <f>CONCATENATE("(",ROUND((H387/$H389)*100,1),")")</f>
        <v>(43.1)</v>
      </c>
      <c r="K387" s="302">
        <f>B392-B387</f>
        <v>0.19311720539836941</v>
      </c>
      <c r="L387" s="302">
        <f>D392-D387</f>
        <v>0.17785147396148449</v>
      </c>
      <c r="M387" s="302">
        <f>F392-F387</f>
        <v>2.6509557309855825E-2</v>
      </c>
      <c r="N387" s="302">
        <f>SUM(K387:M387)</f>
        <v>0.39747823666970972</v>
      </c>
    </row>
    <row r="388" spans="1:14" x14ac:dyDescent="0.2">
      <c r="A388" s="282" t="s">
        <v>365</v>
      </c>
      <c r="B388" s="302">
        <f>'Ind T6'!L161</f>
        <v>11.312187792064258</v>
      </c>
      <c r="C388" s="299" t="str">
        <f>CONCATENATE("(",ROUND((B388/$H389)*100,1),")")</f>
        <v>(29.9)</v>
      </c>
      <c r="D388" s="302">
        <f>'Ind T6'!M161</f>
        <v>9.0040765859038352</v>
      </c>
      <c r="E388" s="299" t="str">
        <f>CONCATENATE("(",ROUND((D388/$H389)*100,1),")")</f>
        <v>(23.8)</v>
      </c>
      <c r="F388" s="302">
        <f>'Ind T6'!N161</f>
        <v>1.2162255624795684</v>
      </c>
      <c r="G388" s="299" t="str">
        <f>CONCATENATE("(",ROUND((F388/$H389)*100,1),")")</f>
        <v>(3.2)</v>
      </c>
      <c r="H388" s="302">
        <f t="shared" ref="H388" si="290">SUM(B388,D388,F388)</f>
        <v>21.532489940447661</v>
      </c>
      <c r="I388" s="299" t="str">
        <f>CONCATENATE("(",ROUND((H388/$H389)*100,1),")")</f>
        <v>(56.9)</v>
      </c>
      <c r="K388" s="302">
        <f t="shared" ref="K388:K389" si="291">B393-B388</f>
        <v>0.39701529506104016</v>
      </c>
      <c r="L388" s="302">
        <f t="shared" ref="L388:L389" si="292">D393-D388</f>
        <v>0.33520266144766708</v>
      </c>
      <c r="M388" s="302">
        <f t="shared" ref="M388:M389" si="293">F393-F388</f>
        <v>4.4303806821607061E-2</v>
      </c>
      <c r="N388" s="302">
        <f t="shared" ref="N388:N389" si="294">SUM(K388:M388)</f>
        <v>0.77652176333031431</v>
      </c>
    </row>
    <row r="389" spans="1:14" x14ac:dyDescent="0.2">
      <c r="A389" s="282" t="s">
        <v>363</v>
      </c>
      <c r="B389" s="302">
        <f>SUM(B387:B388)</f>
        <v>24.905038684809607</v>
      </c>
      <c r="C389" s="299" t="str">
        <f>CONCATENATE("(",ROUND((B389/$H389)*100,1),")")</f>
        <v>(65.9)</v>
      </c>
      <c r="D389" s="302">
        <f>SUM(D387:D388)</f>
        <v>10.961675482704708</v>
      </c>
      <c r="E389" s="299" t="str">
        <f>CONCATENATE("(",ROUND((D389/$H389)*100,1),")")</f>
        <v>(29)</v>
      </c>
      <c r="F389" s="302">
        <f>SUM(F387:F388)</f>
        <v>1.9512858324856355</v>
      </c>
      <c r="G389" s="299" t="str">
        <f>CONCATENATE("(",ROUND((F389/$H389)*100,1),")")</f>
        <v>(5.2)</v>
      </c>
      <c r="H389" s="302">
        <f>SUM(H387:H388)</f>
        <v>37.817999999999955</v>
      </c>
      <c r="I389" s="299" t="str">
        <f>CONCATENATE("(",ROUND((H389/$H389)*100,1),")")</f>
        <v>(100)</v>
      </c>
      <c r="K389" s="302">
        <f t="shared" si="291"/>
        <v>0.59013250045940779</v>
      </c>
      <c r="L389" s="302">
        <f t="shared" si="292"/>
        <v>0.51305413540915268</v>
      </c>
      <c r="M389" s="302">
        <f t="shared" si="293"/>
        <v>7.0813364131462997E-2</v>
      </c>
      <c r="N389" s="302">
        <f t="shared" si="294"/>
        <v>1.1740000000000235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13.785968098143719</v>
      </c>
      <c r="C392" s="299" t="str">
        <f>CONCATENATE("(",ROUND((B392/$H394)*100,1),")")</f>
        <v>(35.4)</v>
      </c>
      <c r="D392" s="302">
        <f>'Ind T6'!R162</f>
        <v>2.1354503707623578</v>
      </c>
      <c r="E392" s="299" t="str">
        <f>CONCATENATE("(",ROUND((D392/$H394)*100,1),")")</f>
        <v>(5.5)</v>
      </c>
      <c r="F392" s="302">
        <f>'Ind T6'!S162</f>
        <v>0.76156982731592293</v>
      </c>
      <c r="G392" s="299" t="str">
        <f>CONCATENATE("(",ROUND((F392/$H394)*100,1),")")</f>
        <v>(2)</v>
      </c>
      <c r="H392" s="302">
        <f>SUM(B392,D392,F392)</f>
        <v>16.682988296222</v>
      </c>
      <c r="I392" s="299" t="str">
        <f>CONCATENATE("(",ROUND((H392/$H394)*100,1),")")</f>
        <v>(42.8)</v>
      </c>
      <c r="K392" s="302">
        <f>B397-B392</f>
        <v>-0.61240738865115496</v>
      </c>
      <c r="L392" s="302">
        <f>D397-D392</f>
        <v>0.21113147164360901</v>
      </c>
      <c r="M392" s="302">
        <f>F397-F392</f>
        <v>5.1901433035271838E-3</v>
      </c>
      <c r="N392" s="302">
        <f>SUM(K392:M392)</f>
        <v>-0.39608577370401876</v>
      </c>
    </row>
    <row r="393" spans="1:14" x14ac:dyDescent="0.2">
      <c r="A393" s="282" t="s">
        <v>365</v>
      </c>
      <c r="B393" s="302">
        <f>'Ind T6'!Q161</f>
        <v>11.709203087125298</v>
      </c>
      <c r="C393" s="299" t="str">
        <f>CONCATENATE("(",ROUND((B393/$H394)*100,1),")")</f>
        <v>(30)</v>
      </c>
      <c r="D393" s="302">
        <f>'Ind T6'!R161</f>
        <v>9.3392792473515023</v>
      </c>
      <c r="E393" s="299" t="str">
        <f>CONCATENATE("(",ROUND((D393/$H394)*100,1),")")</f>
        <v>(24)</v>
      </c>
      <c r="F393" s="302">
        <f>'Ind T6'!S161</f>
        <v>1.2605293693011754</v>
      </c>
      <c r="G393" s="299" t="str">
        <f>CONCATENATE("(",ROUND((F393/$H394)*100,1),")")</f>
        <v>(3.2)</v>
      </c>
      <c r="H393" s="302">
        <f t="shared" ref="H393" si="295">SUM(B393,D393,F393)</f>
        <v>22.309011703777976</v>
      </c>
      <c r="I393" s="299" t="str">
        <f>CONCATENATE("(",ROUND((H393/$H394)*100,1),")")</f>
        <v>(57.2)</v>
      </c>
      <c r="K393" s="302">
        <f t="shared" ref="K393:K394" si="296">B398-B393</f>
        <v>-4.5349897232885183E-2</v>
      </c>
      <c r="L393" s="302">
        <f t="shared" ref="L393:L394" si="297">D398-D393</f>
        <v>-3.2062033383072119E-2</v>
      </c>
      <c r="M393" s="302">
        <f t="shared" ref="M393:M394" si="298">F398-F393</f>
        <v>5.497704320014174E-3</v>
      </c>
      <c r="N393" s="302">
        <f t="shared" ref="N393:N394" si="299">SUM(K393:M393)</f>
        <v>-7.1914226295943129E-2</v>
      </c>
    </row>
    <row r="394" spans="1:14" x14ac:dyDescent="0.2">
      <c r="A394" s="282" t="s">
        <v>363</v>
      </c>
      <c r="B394" s="302">
        <f>SUM(B392:B393)</f>
        <v>25.495171185269015</v>
      </c>
      <c r="C394" s="299" t="str">
        <f>CONCATENATE("(",ROUND((B394/$H394)*100,1),")")</f>
        <v>(65.4)</v>
      </c>
      <c r="D394" s="302">
        <f>SUM(D392:D393)</f>
        <v>11.47472961811386</v>
      </c>
      <c r="E394" s="299" t="str">
        <f>CONCATENATE("(",ROUND((D394/$H394)*100,1),")")</f>
        <v>(29.4)</v>
      </c>
      <c r="F394" s="302">
        <f>SUM(F392:F393)</f>
        <v>2.0220991966170985</v>
      </c>
      <c r="G394" s="299" t="str">
        <f>CONCATENATE("(",ROUND((F394/$H394)*100,1),")")</f>
        <v>(5.2)</v>
      </c>
      <c r="H394" s="302">
        <f>SUM(H392:H393)</f>
        <v>38.991999999999976</v>
      </c>
      <c r="I394" s="299" t="str">
        <f>CONCATENATE("(",ROUND((H394/$H394)*100,1),")")</f>
        <v>(100)</v>
      </c>
      <c r="K394" s="302">
        <f t="shared" si="296"/>
        <v>-0.65775728588403837</v>
      </c>
      <c r="L394" s="302">
        <f t="shared" si="297"/>
        <v>0.17906943826053556</v>
      </c>
      <c r="M394" s="302">
        <f t="shared" si="298"/>
        <v>1.0687847623541025E-2</v>
      </c>
      <c r="N394" s="302">
        <f t="shared" si="299"/>
        <v>-0.46799999999996178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13.173560709492564</v>
      </c>
      <c r="C397" s="299" t="str">
        <f>CONCATENATE("(",ROUND((B397/$H399)*100,1),")")</f>
        <v>(34.2)</v>
      </c>
      <c r="D397" s="302">
        <f>'Ind T6'!W162</f>
        <v>2.3465818424059668</v>
      </c>
      <c r="E397" s="299" t="str">
        <f>CONCATENATE("(",ROUND((D397/$H399)*100,1),")")</f>
        <v>(6.1)</v>
      </c>
      <c r="F397" s="302">
        <f>'Ind T6'!X162</f>
        <v>0.76675997061945012</v>
      </c>
      <c r="G397" s="299" t="str">
        <f>CONCATENATE("(",ROUND((F397/$H399)*100,1),")")</f>
        <v>(2)</v>
      </c>
      <c r="H397" s="302">
        <f>SUM(B397,D397,F397)</f>
        <v>16.28690252251798</v>
      </c>
      <c r="I397" s="299" t="str">
        <f>CONCATENATE("(",ROUND((H397/$H399)*100,1),")")</f>
        <v>(42.3)</v>
      </c>
      <c r="K397" s="302">
        <f>B397-B387</f>
        <v>-0.41929018325278555</v>
      </c>
      <c r="L397" s="302">
        <f>D397-D387</f>
        <v>0.3889829456050935</v>
      </c>
      <c r="M397" s="302">
        <f>F397-F387</f>
        <v>3.1699700613383008E-2</v>
      </c>
      <c r="N397" s="302">
        <f>SUM(K397:M397)</f>
        <v>1.3924629656909548E-3</v>
      </c>
    </row>
    <row r="398" spans="1:14" x14ac:dyDescent="0.2">
      <c r="A398" s="282" t="s">
        <v>365</v>
      </c>
      <c r="B398" s="302">
        <f>'Ind T6'!V161</f>
        <v>11.663853189892412</v>
      </c>
      <c r="C398" s="299" t="str">
        <f>CONCATENATE("(",ROUND((B398/$H399)*100,1),")")</f>
        <v>(30.3)</v>
      </c>
      <c r="D398" s="302">
        <f>'Ind T6'!W161</f>
        <v>9.3072172139684302</v>
      </c>
      <c r="E398" s="299" t="str">
        <f>CONCATENATE("(",ROUND((D398/$H399)*100,1),")")</f>
        <v>(24.2)</v>
      </c>
      <c r="F398" s="302">
        <f>'Ind T6'!X161</f>
        <v>1.2660270736211896</v>
      </c>
      <c r="G398" s="299" t="str">
        <f>CONCATENATE("(",ROUND((F398/$H399)*100,1),")")</f>
        <v>(3.3)</v>
      </c>
      <c r="H398" s="302">
        <f t="shared" ref="H398" si="300">SUM(B398,D398,F398)</f>
        <v>22.237097477482031</v>
      </c>
      <c r="I398" s="299" t="str">
        <f>CONCATENATE("(",ROUND((H398/$H399)*100,1),")")</f>
        <v>(57.7)</v>
      </c>
      <c r="K398" s="302">
        <f t="shared" ref="K398:K399" si="301">B398-B388</f>
        <v>0.35166539782815498</v>
      </c>
      <c r="L398" s="302">
        <f t="shared" ref="L398:L399" si="302">D398-D388</f>
        <v>0.30314062806459496</v>
      </c>
      <c r="M398" s="302">
        <f t="shared" ref="M398:M399" si="303">F398-F388</f>
        <v>4.9801511141621235E-2</v>
      </c>
      <c r="N398" s="302">
        <f t="shared" ref="N398:N399" si="304">SUM(K398:M398)</f>
        <v>0.70460753703437118</v>
      </c>
    </row>
    <row r="399" spans="1:14" x14ac:dyDescent="0.2">
      <c r="A399" s="282" t="s">
        <v>363</v>
      </c>
      <c r="B399" s="302">
        <f>SUM(B397:B398)</f>
        <v>24.837413899384977</v>
      </c>
      <c r="C399" s="299" t="str">
        <f>CONCATENATE("(",ROUND((B399/$H399)*100,1),")")</f>
        <v>(64.5)</v>
      </c>
      <c r="D399" s="302">
        <f>SUM(D397:D398)</f>
        <v>11.653799056374396</v>
      </c>
      <c r="E399" s="299" t="str">
        <f>CONCATENATE("(",ROUND((D399/$H399)*100,1),")")</f>
        <v>(30.3)</v>
      </c>
      <c r="F399" s="302">
        <f>SUM(F397:F398)</f>
        <v>2.0327870442406395</v>
      </c>
      <c r="G399" s="299" t="str">
        <f>CONCATENATE("(",ROUND((F399/$H399)*100,1),")")</f>
        <v>(5.3)</v>
      </c>
      <c r="H399" s="302">
        <f>SUM(H397:H398)</f>
        <v>38.524000000000015</v>
      </c>
      <c r="I399" s="299" t="str">
        <f>CONCATENATE("(",ROUND((H399/$H399)*100,1),")")</f>
        <v>(100)</v>
      </c>
      <c r="K399" s="302">
        <f t="shared" si="301"/>
        <v>-6.7624785424630574E-2</v>
      </c>
      <c r="L399" s="302">
        <f t="shared" si="302"/>
        <v>0.69212357366968824</v>
      </c>
      <c r="M399" s="302">
        <f t="shared" si="303"/>
        <v>8.1501211755004022E-2</v>
      </c>
      <c r="N399" s="302">
        <f t="shared" si="304"/>
        <v>0.70600000000006169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13.180596141843473</v>
      </c>
      <c r="C408" s="299" t="str">
        <f>CONCATENATE("(",ROUND((B408/$H410)*100,1),")")</f>
        <v>(16.6)</v>
      </c>
      <c r="D408" s="302">
        <f>'Ind T6'!M171</f>
        <v>6.6375344915797134</v>
      </c>
      <c r="E408" s="299" t="str">
        <f>CONCATENATE("(",ROUND((D408/$H410)*100,1),")")</f>
        <v>(8.3)</v>
      </c>
      <c r="F408" s="302">
        <f>'Ind T6'!N171</f>
        <v>4.2782946834677453</v>
      </c>
      <c r="G408" s="299" t="str">
        <f>CONCATENATE("(",ROUND((F408/$H410)*100,1),")")</f>
        <v>(5.4)</v>
      </c>
      <c r="H408" s="302">
        <f>SUM(B408,D408,F408)</f>
        <v>24.096425316890933</v>
      </c>
      <c r="I408" s="299" t="str">
        <f>CONCATENATE("(",ROUND((H408/$H410)*100,1),")")</f>
        <v>(30.3)</v>
      </c>
      <c r="K408" s="302">
        <f>B413-B408</f>
        <v>-0.2463607428532999</v>
      </c>
      <c r="L408" s="302">
        <f>D413-D408</f>
        <v>5.0798685755467865E-2</v>
      </c>
      <c r="M408" s="302">
        <f>F413-F408</f>
        <v>5.8078283458268487E-2</v>
      </c>
      <c r="N408" s="302">
        <f>SUM(K408:M408)</f>
        <v>-0.13748377363956354</v>
      </c>
    </row>
    <row r="409" spans="1:14" x14ac:dyDescent="0.2">
      <c r="A409" s="282" t="s">
        <v>365</v>
      </c>
      <c r="B409" s="302">
        <f>'Ind T6'!L170</f>
        <v>20.629495746056126</v>
      </c>
      <c r="C409" s="299" t="str">
        <f>CONCATENATE("(",ROUND((B409/$H410)*100,1),")")</f>
        <v>(25.9)</v>
      </c>
      <c r="D409" s="302">
        <f>'Ind T6'!M170</f>
        <v>28.426516583221055</v>
      </c>
      <c r="E409" s="299" t="str">
        <f>CONCATENATE("(",ROUND((D409/$H410)*100,1),")")</f>
        <v>(35.7)</v>
      </c>
      <c r="F409" s="302">
        <f>'Ind T6'!N170</f>
        <v>6.426562353831903</v>
      </c>
      <c r="G409" s="299" t="str">
        <f>CONCATENATE("(",ROUND((F409/$H410)*100,1),")")</f>
        <v>(8.1)</v>
      </c>
      <c r="H409" s="302">
        <f t="shared" ref="H409" si="305">SUM(B409,D409,F409)</f>
        <v>55.482574683109085</v>
      </c>
      <c r="I409" s="299" t="str">
        <f>CONCATENATE("(",ROUND((H409/$H410)*100,1),")")</f>
        <v>(69.7)</v>
      </c>
      <c r="K409" s="302">
        <f t="shared" ref="K409:K410" si="306">B414-B409</f>
        <v>0.33822781331132035</v>
      </c>
      <c r="L409" s="302">
        <f t="shared" ref="L409:L410" si="307">D414-D409</f>
        <v>-0.77045984635164189</v>
      </c>
      <c r="M409" s="302">
        <f t="shared" ref="M409:M410" si="308">F414-F409</f>
        <v>3.4715806679851191E-2</v>
      </c>
      <c r="N409" s="302">
        <f t="shared" ref="N409:N410" si="309">SUM(K409:M409)</f>
        <v>-0.39751622636047035</v>
      </c>
    </row>
    <row r="410" spans="1:14" x14ac:dyDescent="0.2">
      <c r="A410" s="282" t="s">
        <v>363</v>
      </c>
      <c r="B410" s="302">
        <f>SUM(B408:B409)</f>
        <v>33.810091887899603</v>
      </c>
      <c r="C410" s="299" t="str">
        <f>CONCATENATE("(",ROUND((B410/$H410)*100,1),")")</f>
        <v>(42.5)</v>
      </c>
      <c r="D410" s="302">
        <f>SUM(D408:D409)</f>
        <v>35.064051074800766</v>
      </c>
      <c r="E410" s="299" t="str">
        <f>CONCATENATE("(",ROUND((D410/$H410)*100,1),")")</f>
        <v>(44.1)</v>
      </c>
      <c r="F410" s="302">
        <f>SUM(F408:F409)</f>
        <v>10.704857037299648</v>
      </c>
      <c r="G410" s="299" t="str">
        <f>CONCATENATE("(",ROUND((F410/$H410)*100,1),")")</f>
        <v>(13.5)</v>
      </c>
      <c r="H410" s="302">
        <f>SUM(H408:H409)</f>
        <v>79.579000000000022</v>
      </c>
      <c r="I410" s="299" t="str">
        <f>CONCATENATE("(",ROUND((H410/$H410)*100,1),")")</f>
        <v>(100)</v>
      </c>
      <c r="K410" s="302">
        <f t="shared" si="306"/>
        <v>9.1867070458015121E-2</v>
      </c>
      <c r="L410" s="302">
        <f t="shared" si="307"/>
        <v>-0.7196611605961678</v>
      </c>
      <c r="M410" s="302">
        <f t="shared" si="308"/>
        <v>9.279409013811879E-2</v>
      </c>
      <c r="N410" s="302">
        <f t="shared" si="309"/>
        <v>-0.53500000000003389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12.934235398990173</v>
      </c>
      <c r="C413" s="299" t="str">
        <f>CONCATENATE("(",ROUND((B413/$H415)*100,1),")")</f>
        <v>(16.4)</v>
      </c>
      <c r="D413" s="302">
        <f>'Ind T6'!R171</f>
        <v>6.6883331773351813</v>
      </c>
      <c r="E413" s="299" t="str">
        <f>CONCATENATE("(",ROUND((D413/$H415)*100,1),")")</f>
        <v>(8.5)</v>
      </c>
      <c r="F413" s="302">
        <f>'Ind T6'!S171</f>
        <v>4.3363729669260138</v>
      </c>
      <c r="G413" s="299" t="str">
        <f>CONCATENATE("(",ROUND((F413/$H415)*100,1),")")</f>
        <v>(5.5)</v>
      </c>
      <c r="H413" s="302">
        <f>SUM(B413,D413,F413)</f>
        <v>23.95894154325137</v>
      </c>
      <c r="I413" s="299" t="str">
        <f>CONCATENATE("(",ROUND((H413/$H415)*100,1),")")</f>
        <v>(30.3)</v>
      </c>
      <c r="K413" s="302">
        <f>B418-B413</f>
        <v>6.4590915850363473E-2</v>
      </c>
      <c r="L413" s="302">
        <f>D418-D413</f>
        <v>0.35683354317177152</v>
      </c>
      <c r="M413" s="302">
        <f>F418-F413</f>
        <v>0.271868624260307</v>
      </c>
      <c r="N413" s="302">
        <f>SUM(K413:M413)</f>
        <v>0.69329308328244199</v>
      </c>
    </row>
    <row r="414" spans="1:14" x14ac:dyDescent="0.2">
      <c r="A414" s="282" t="s">
        <v>365</v>
      </c>
      <c r="B414" s="302">
        <f>'Ind T6'!Q170</f>
        <v>20.967723559367446</v>
      </c>
      <c r="C414" s="299" t="str">
        <f>CONCATENATE("(",ROUND((B414/$H415)*100,1),")")</f>
        <v>(26.5)</v>
      </c>
      <c r="D414" s="302">
        <f>'Ind T6'!R170</f>
        <v>27.656056736869413</v>
      </c>
      <c r="E414" s="299" t="str">
        <f>CONCATENATE("(",ROUND((D414/$H415)*100,1),")")</f>
        <v>(35)</v>
      </c>
      <c r="F414" s="302">
        <f>'Ind T6'!S170</f>
        <v>6.4612781605117542</v>
      </c>
      <c r="G414" s="299" t="str">
        <f>CONCATENATE("(",ROUND((F414/$H415)*100,1),")")</f>
        <v>(8.2)</v>
      </c>
      <c r="H414" s="302">
        <f t="shared" ref="H414" si="310">SUM(B414,D414,F414)</f>
        <v>55.085058456748612</v>
      </c>
      <c r="I414" s="299" t="str">
        <f>CONCATENATE("(",ROUND((H414/$H415)*100,1),")")</f>
        <v>(69.7)</v>
      </c>
      <c r="K414" s="302">
        <f t="shared" ref="K414:K415" si="311">B419-B414</f>
        <v>1.653740126225383</v>
      </c>
      <c r="L414" s="302">
        <f t="shared" ref="L414:L415" si="312">D419-D414</f>
        <v>-0.38093650691083525</v>
      </c>
      <c r="M414" s="302">
        <f t="shared" ref="M414:M415" si="313">F419-F414</f>
        <v>0.20990329740300595</v>
      </c>
      <c r="N414" s="302">
        <f t="shared" ref="N414:N415" si="314">SUM(K414:M414)</f>
        <v>1.4827069167175537</v>
      </c>
    </row>
    <row r="415" spans="1:14" x14ac:dyDescent="0.2">
      <c r="A415" s="282" t="s">
        <v>363</v>
      </c>
      <c r="B415" s="302">
        <f>SUM(B413:B414)</f>
        <v>33.901958958357618</v>
      </c>
      <c r="C415" s="299" t="str">
        <f>CONCATENATE("(",ROUND((B415/$H415)*100,1),")")</f>
        <v>(42.9)</v>
      </c>
      <c r="D415" s="302">
        <f>SUM(D413:D414)</f>
        <v>34.344389914204598</v>
      </c>
      <c r="E415" s="299" t="str">
        <f>CONCATENATE("(",ROUND((D415/$H415)*100,1),")")</f>
        <v>(43.4)</v>
      </c>
      <c r="F415" s="302">
        <f>SUM(F413:F414)</f>
        <v>10.797651127437767</v>
      </c>
      <c r="G415" s="299" t="str">
        <f>CONCATENATE("(",ROUND((F415/$H415)*100,1),")")</f>
        <v>(13.7)</v>
      </c>
      <c r="H415" s="302">
        <f>SUM(H413:H414)</f>
        <v>79.043999999999983</v>
      </c>
      <c r="I415" s="299" t="str">
        <f>CONCATENATE("(",ROUND((H415/$H415)*100,1),")")</f>
        <v>(100)</v>
      </c>
      <c r="K415" s="302">
        <f t="shared" si="311"/>
        <v>1.7183310420757465</v>
      </c>
      <c r="L415" s="302">
        <f t="shared" si="312"/>
        <v>-2.4102963739068173E-2</v>
      </c>
      <c r="M415" s="302">
        <f t="shared" si="313"/>
        <v>0.48177192166331295</v>
      </c>
      <c r="N415" s="302">
        <f t="shared" si="314"/>
        <v>2.1759999999999913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12.998826314840537</v>
      </c>
      <c r="C418" s="299" t="str">
        <f>CONCATENATE("(",ROUND((B418/$H420)*100,1),")")</f>
        <v>(16)</v>
      </c>
      <c r="D418" s="302">
        <f>'Ind T6'!W171</f>
        <v>7.0451667205069528</v>
      </c>
      <c r="E418" s="299" t="str">
        <f>CONCATENATE("(",ROUND((D418/$H420)*100,1),")")</f>
        <v>(8.7)</v>
      </c>
      <c r="F418" s="302">
        <f>'Ind T6'!X171</f>
        <v>4.6082415911863208</v>
      </c>
      <c r="G418" s="299" t="str">
        <f>CONCATENATE("(",ROUND((F418/$H420)*100,1),")")</f>
        <v>(5.7)</v>
      </c>
      <c r="H418" s="302">
        <f>SUM(B418,D418,F418)</f>
        <v>24.652234626533811</v>
      </c>
      <c r="I418" s="299" t="str">
        <f>CONCATENATE("(",ROUND((H418/$H420)*100,1),")")</f>
        <v>(30.4)</v>
      </c>
      <c r="K418" s="302">
        <f>B418-B408</f>
        <v>-0.18176982700293642</v>
      </c>
      <c r="L418" s="302">
        <f>D418-D408</f>
        <v>0.40763222892723938</v>
      </c>
      <c r="M418" s="302">
        <f>F418-F408</f>
        <v>0.32994690771857549</v>
      </c>
      <c r="N418" s="302">
        <f>SUM(K418:M418)</f>
        <v>0.55580930964287845</v>
      </c>
    </row>
    <row r="419" spans="1:14" x14ac:dyDescent="0.2">
      <c r="A419" s="282" t="s">
        <v>365</v>
      </c>
      <c r="B419" s="302">
        <f>'Ind T6'!V170</f>
        <v>22.621463685592829</v>
      </c>
      <c r="C419" s="299" t="str">
        <f>CONCATENATE("(",ROUND((B419/$H420)*100,1),")")</f>
        <v>(27.9)</v>
      </c>
      <c r="D419" s="302">
        <f>'Ind T6'!W170</f>
        <v>27.275120229958578</v>
      </c>
      <c r="E419" s="299" t="str">
        <f>CONCATENATE("(",ROUND((D419/$H420)*100,1),")")</f>
        <v>(33.6)</v>
      </c>
      <c r="F419" s="302">
        <f>'Ind T6'!X170</f>
        <v>6.6711814579147601</v>
      </c>
      <c r="G419" s="299" t="str">
        <f>CONCATENATE("(",ROUND((F419/$H420)*100,1),")")</f>
        <v>(8.2)</v>
      </c>
      <c r="H419" s="302">
        <f t="shared" ref="H419" si="315">SUM(B419,D419,F419)</f>
        <v>56.567765373466166</v>
      </c>
      <c r="I419" s="299" t="str">
        <f>CONCATENATE("(",ROUND((H419/$H420)*100,1),")")</f>
        <v>(69.6)</v>
      </c>
      <c r="K419" s="302">
        <f t="shared" ref="K419:K420" si="316">B419-B409</f>
        <v>1.9919679395367034</v>
      </c>
      <c r="L419" s="302">
        <f t="shared" ref="L419:L420" si="317">D419-D409</f>
        <v>-1.1513963532624771</v>
      </c>
      <c r="M419" s="302">
        <f t="shared" ref="M419:M420" si="318">F419-F409</f>
        <v>0.24461910408285714</v>
      </c>
      <c r="N419" s="302">
        <f t="shared" ref="N419:N420" si="319">SUM(K419:M419)</f>
        <v>1.0851906903570834</v>
      </c>
    </row>
    <row r="420" spans="1:14" x14ac:dyDescent="0.2">
      <c r="A420" s="282" t="s">
        <v>363</v>
      </c>
      <c r="B420" s="302">
        <f>SUM(B418:B419)</f>
        <v>35.620290000433364</v>
      </c>
      <c r="C420" s="299" t="str">
        <f>CONCATENATE("(",ROUND((B420/$H420)*100,1),")")</f>
        <v>(43.9)</v>
      </c>
      <c r="D420" s="302">
        <f>SUM(D418:D419)</f>
        <v>34.32028695046553</v>
      </c>
      <c r="E420" s="299" t="str">
        <f>CONCATENATE("(",ROUND((D420/$H420)*100,1),")")</f>
        <v>(42.3)</v>
      </c>
      <c r="F420" s="302">
        <f>SUM(F418:F419)</f>
        <v>11.27942304910108</v>
      </c>
      <c r="G420" s="299" t="str">
        <f>CONCATENATE("(",ROUND((F420/$H420)*100,1),")")</f>
        <v>(13.9)</v>
      </c>
      <c r="H420" s="302">
        <f>SUM(H418:H419)</f>
        <v>81.21999999999997</v>
      </c>
      <c r="I420" s="299" t="str">
        <f>CONCATENATE("(",ROUND((H420/$H420)*100,1),")")</f>
        <v>(100)</v>
      </c>
      <c r="K420" s="302">
        <f t="shared" si="316"/>
        <v>1.8101981125337616</v>
      </c>
      <c r="L420" s="302">
        <f t="shared" si="317"/>
        <v>-0.74376412433523598</v>
      </c>
      <c r="M420" s="302">
        <f t="shared" si="318"/>
        <v>0.57456601180143174</v>
      </c>
      <c r="N420" s="302">
        <f t="shared" si="319"/>
        <v>1.6409999999999574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14.256678010963075</v>
      </c>
      <c r="C429" s="299" t="str">
        <f>CONCATENATE("(",ROUND((B429/$H431)*100,1),")")</f>
        <v>(13.3)</v>
      </c>
      <c r="D429" s="302">
        <f>'Ind T6'!M180</f>
        <v>6.1035666944289089</v>
      </c>
      <c r="E429" s="299" t="str">
        <f>CONCATENATE("(",ROUND((D429/$H431)*100,1),")")</f>
        <v>(5.7)</v>
      </c>
      <c r="F429" s="302">
        <f>'Ind T6'!N180</f>
        <v>1.9305304981645166</v>
      </c>
      <c r="G429" s="299" t="str">
        <f>CONCATENATE("(",ROUND((F429/$H431)*100,1),")")</f>
        <v>(1.8)</v>
      </c>
      <c r="H429" s="302">
        <f>SUM(B429,D429,F429)</f>
        <v>22.2907752035565</v>
      </c>
      <c r="I429" s="299" t="str">
        <f>CONCATENATE("(",ROUND((H429/$H431)*100,1),")")</f>
        <v>(20.8)</v>
      </c>
      <c r="K429" s="302">
        <f>B434-B429</f>
        <v>0.45649671266402514</v>
      </c>
      <c r="L429" s="302">
        <f>D434-D429</f>
        <v>0.27403146958116409</v>
      </c>
      <c r="M429" s="302">
        <f>F434-F429</f>
        <v>-1.4051737720890189E-2</v>
      </c>
      <c r="N429" s="302">
        <f>SUM(K429:M429)</f>
        <v>0.71647644452429904</v>
      </c>
    </row>
    <row r="430" spans="1:14" x14ac:dyDescent="0.2">
      <c r="A430" s="282" t="s">
        <v>365</v>
      </c>
      <c r="B430" s="302">
        <f>'Ind T6'!L179</f>
        <v>39.932457714211296</v>
      </c>
      <c r="C430" s="299" t="str">
        <f>CONCATENATE("(",ROUND((B430/$H431)*100,1),")")</f>
        <v>(37.2)</v>
      </c>
      <c r="D430" s="302">
        <f>'Ind T6'!M179</f>
        <v>37.290233790649197</v>
      </c>
      <c r="E430" s="299" t="str">
        <f>CONCATENATE("(",ROUND((D430/$H431)*100,1),")")</f>
        <v>(34.8)</v>
      </c>
      <c r="F430" s="302">
        <f>'Ind T6'!N179</f>
        <v>7.7105332915830802</v>
      </c>
      <c r="G430" s="299" t="str">
        <f>CONCATENATE("(",ROUND((F430/$H431)*100,1),")")</f>
        <v>(7.2)</v>
      </c>
      <c r="H430" s="302">
        <f t="shared" ref="H430" si="320">SUM(B430,D430,F430)</f>
        <v>84.933224796443568</v>
      </c>
      <c r="I430" s="299" t="str">
        <f>CONCATENATE("(",ROUND((H430/$H431)*100,1),")")</f>
        <v>(79.2)</v>
      </c>
      <c r="K430" s="302">
        <f t="shared" ref="K430:K431" si="321">B435-B430</f>
        <v>2.2269671099746873</v>
      </c>
      <c r="L430" s="302">
        <f t="shared" ref="L430:L431" si="322">D435-D430</f>
        <v>-0.21369163151702253</v>
      </c>
      <c r="M430" s="302">
        <f t="shared" ref="M430:M431" si="323">F435-F430</f>
        <v>0.62924807701804131</v>
      </c>
      <c r="N430" s="302">
        <f t="shared" ref="N430:N431" si="324">SUM(K430:M430)</f>
        <v>2.6425235554757061</v>
      </c>
    </row>
    <row r="431" spans="1:14" x14ac:dyDescent="0.2">
      <c r="A431" s="282" t="s">
        <v>363</v>
      </c>
      <c r="B431" s="302">
        <f>SUM(B429:B430)</f>
        <v>54.189135725174367</v>
      </c>
      <c r="C431" s="299" t="str">
        <f>CONCATENATE("(",ROUND((B431/$H431)*100,1),")")</f>
        <v>(50.5)</v>
      </c>
      <c r="D431" s="302">
        <f>SUM(D429:D430)</f>
        <v>43.393800485078103</v>
      </c>
      <c r="E431" s="299" t="str">
        <f>CONCATENATE("(",ROUND((D431/$H431)*100,1),")")</f>
        <v>(40.5)</v>
      </c>
      <c r="F431" s="302">
        <f>SUM(F429:F430)</f>
        <v>9.6410637897475961</v>
      </c>
      <c r="G431" s="299" t="str">
        <f>CONCATENATE("(",ROUND((F431/$H431)*100,1),")")</f>
        <v>(9)</v>
      </c>
      <c r="H431" s="302">
        <f>SUM(H429:H430)</f>
        <v>107.22400000000007</v>
      </c>
      <c r="I431" s="299" t="str">
        <f>CONCATENATE("(",ROUND((H431/$H431)*100,1),")")</f>
        <v>(100)</v>
      </c>
      <c r="K431" s="302">
        <f t="shared" si="321"/>
        <v>2.6834638226387142</v>
      </c>
      <c r="L431" s="302">
        <f t="shared" si="322"/>
        <v>6.0339838064145113E-2</v>
      </c>
      <c r="M431" s="302">
        <f t="shared" si="323"/>
        <v>0.61519633929715134</v>
      </c>
      <c r="N431" s="302">
        <f t="shared" si="324"/>
        <v>3.3590000000000106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14.7131747236271</v>
      </c>
      <c r="C434" s="299" t="str">
        <f>CONCATENATE("(",ROUND((B434/$H436)*100,1),")")</f>
        <v>(13.3)</v>
      </c>
      <c r="D434" s="302">
        <f>'Ind T6'!R180</f>
        <v>6.377598164010073</v>
      </c>
      <c r="E434" s="299" t="str">
        <f>CONCATENATE("(",ROUND((D434/$H436)*100,1),")")</f>
        <v>(5.8)</v>
      </c>
      <c r="F434" s="302">
        <f>'Ind T6'!S180</f>
        <v>1.9164787604436264</v>
      </c>
      <c r="G434" s="299" t="str">
        <f>CONCATENATE("(",ROUND((F434/$H436)*100,1),")")</f>
        <v>(1.7)</v>
      </c>
      <c r="H434" s="302">
        <f>SUM(B434,D434,F434)</f>
        <v>23.0072516480808</v>
      </c>
      <c r="I434" s="299" t="str">
        <f>CONCATENATE("(",ROUND((H434/$H436)*100,1),")")</f>
        <v>(20.8)</v>
      </c>
      <c r="K434" s="302">
        <f>B439-B434</f>
        <v>0.22501229492600849</v>
      </c>
      <c r="L434" s="302">
        <f>D439-D434</f>
        <v>0.24755470322837603</v>
      </c>
      <c r="M434" s="302">
        <f>F439-F434</f>
        <v>-0.13796685830598698</v>
      </c>
      <c r="N434" s="302">
        <f>SUM(K434:M434)</f>
        <v>0.33460013984839754</v>
      </c>
    </row>
    <row r="435" spans="1:14" x14ac:dyDescent="0.2">
      <c r="A435" s="282" t="s">
        <v>365</v>
      </c>
      <c r="B435" s="302">
        <f>'Ind T6'!Q179</f>
        <v>42.159424824185983</v>
      </c>
      <c r="C435" s="299" t="str">
        <f>CONCATENATE("(",ROUND((B435/$H436)*100,1),")")</f>
        <v>(38.1)</v>
      </c>
      <c r="D435" s="302">
        <f>'Ind T6'!R179</f>
        <v>37.076542159132174</v>
      </c>
      <c r="E435" s="299" t="str">
        <f>CONCATENATE("(",ROUND((D435/$H436)*100,1),")")</f>
        <v>(33.5)</v>
      </c>
      <c r="F435" s="302">
        <f>'Ind T6'!S179</f>
        <v>8.3397813686011215</v>
      </c>
      <c r="G435" s="299" t="str">
        <f>CONCATENATE("(",ROUND((F435/$H436)*100,1),")")</f>
        <v>(7.5)</v>
      </c>
      <c r="H435" s="302">
        <f t="shared" ref="H435" si="325">SUM(B435,D435,F435)</f>
        <v>87.575748351919273</v>
      </c>
      <c r="I435" s="299" t="str">
        <f>CONCATENATE("(",ROUND((H435/$H436)*100,1),")")</f>
        <v>(79.2)</v>
      </c>
      <c r="K435" s="302">
        <f t="shared" ref="K435:K436" si="326">B440-B435</f>
        <v>2.5437171021365614</v>
      </c>
      <c r="L435" s="302">
        <f t="shared" ref="L435:L436" si="327">D440-D435</f>
        <v>-2.3493329830961898</v>
      </c>
      <c r="M435" s="302">
        <f t="shared" ref="M435:M436" si="328">F440-F435</f>
        <v>0.72601574111118516</v>
      </c>
      <c r="N435" s="302">
        <f t="shared" ref="N435:N436" si="329">SUM(K435:M435)</f>
        <v>0.92039986015155684</v>
      </c>
    </row>
    <row r="436" spans="1:14" x14ac:dyDescent="0.2">
      <c r="A436" s="282" t="s">
        <v>363</v>
      </c>
      <c r="B436" s="302">
        <f>SUM(B434:B435)</f>
        <v>56.872599547813081</v>
      </c>
      <c r="C436" s="299" t="str">
        <f>CONCATENATE("(",ROUND((B436/$H436)*100,1),")")</f>
        <v>(51.4)</v>
      </c>
      <c r="D436" s="302">
        <f>SUM(D434:D435)</f>
        <v>43.454140323142248</v>
      </c>
      <c r="E436" s="299" t="str">
        <f>CONCATENATE("(",ROUND((D436/$H436)*100,1),")")</f>
        <v>(39.3)</v>
      </c>
      <c r="F436" s="302">
        <f>SUM(F434:F435)</f>
        <v>10.256260129044747</v>
      </c>
      <c r="G436" s="299" t="str">
        <f>CONCATENATE("(",ROUND((F436/$H436)*100,1),")")</f>
        <v>(9.3)</v>
      </c>
      <c r="H436" s="302">
        <f>SUM(H434:H435)</f>
        <v>110.58300000000007</v>
      </c>
      <c r="I436" s="299" t="str">
        <f>CONCATENATE("(",ROUND((H436/$H436)*100,1),")")</f>
        <v>(100)</v>
      </c>
      <c r="K436" s="302">
        <f t="shared" si="326"/>
        <v>2.7687293970625717</v>
      </c>
      <c r="L436" s="302">
        <f t="shared" si="327"/>
        <v>-2.1017782798678155</v>
      </c>
      <c r="M436" s="302">
        <f t="shared" si="328"/>
        <v>0.5880488828051984</v>
      </c>
      <c r="N436" s="302">
        <f t="shared" si="329"/>
        <v>1.2549999999999546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14.938187018553108</v>
      </c>
      <c r="C439" s="299" t="str">
        <f>CONCATENATE("(",ROUND((B439/$H441)*100,1),")")</f>
        <v>(13.4)</v>
      </c>
      <c r="D439" s="302">
        <f>'Ind T6'!W180</f>
        <v>6.625152867238449</v>
      </c>
      <c r="E439" s="299" t="str">
        <f>CONCATENATE("(",ROUND((D439/$H441)*100,1),")")</f>
        <v>(5.9)</v>
      </c>
      <c r="F439" s="302">
        <f>'Ind T6'!X180</f>
        <v>1.7785119021376394</v>
      </c>
      <c r="G439" s="299" t="str">
        <f>CONCATENATE("(",ROUND((F439/$H441)*100,1),")")</f>
        <v>(1.6)</v>
      </c>
      <c r="H439" s="302">
        <f>SUM(B439,D439,F439)</f>
        <v>23.341851787929198</v>
      </c>
      <c r="I439" s="299" t="str">
        <f>CONCATENATE("(",ROUND((H439/$H441)*100,1),")")</f>
        <v>(20.9)</v>
      </c>
      <c r="K439" s="302">
        <f>B439-B429</f>
        <v>0.68150900759003363</v>
      </c>
      <c r="L439" s="302">
        <f>D439-D429</f>
        <v>0.52158617280954012</v>
      </c>
      <c r="M439" s="302">
        <f>F439-F429</f>
        <v>-0.15201859602687717</v>
      </c>
      <c r="N439" s="302">
        <f>SUM(K439:M439)</f>
        <v>1.0510765843726966</v>
      </c>
    </row>
    <row r="440" spans="1:14" x14ac:dyDescent="0.2">
      <c r="A440" s="282" t="s">
        <v>365</v>
      </c>
      <c r="B440" s="302">
        <f>'Ind T6'!V179</f>
        <v>44.703141926322544</v>
      </c>
      <c r="C440" s="299" t="str">
        <f>CONCATENATE("(",ROUND((B440/$H441)*100,1),")")</f>
        <v>(40)</v>
      </c>
      <c r="D440" s="302">
        <f>'Ind T6'!W179</f>
        <v>34.727209176035984</v>
      </c>
      <c r="E440" s="299" t="str">
        <f>CONCATENATE("(",ROUND((D440/$H441)*100,1),")")</f>
        <v>(31.1)</v>
      </c>
      <c r="F440" s="302">
        <f>'Ind T6'!X179</f>
        <v>9.0657971097123067</v>
      </c>
      <c r="G440" s="299" t="str">
        <f>CONCATENATE("(",ROUND((F440/$H441)*100,1),")")</f>
        <v>(8.1)</v>
      </c>
      <c r="H440" s="302">
        <f t="shared" ref="H440" si="330">SUM(B440,D440,F440)</f>
        <v>88.496148212070835</v>
      </c>
      <c r="I440" s="299" t="str">
        <f>CONCATENATE("(",ROUND((H440/$H441)*100,1),")")</f>
        <v>(79.1)</v>
      </c>
      <c r="K440" s="302">
        <f t="shared" ref="K440:K441" si="331">B440-B430</f>
        <v>4.7706842121112487</v>
      </c>
      <c r="L440" s="302">
        <f t="shared" ref="L440:L441" si="332">D440-D430</f>
        <v>-2.5630246146132123</v>
      </c>
      <c r="M440" s="302">
        <f t="shared" ref="M440:M441" si="333">F440-F430</f>
        <v>1.3552638181292265</v>
      </c>
      <c r="N440" s="302">
        <f t="shared" ref="N440:N441" si="334">SUM(K440:M440)</f>
        <v>3.5629234156272629</v>
      </c>
    </row>
    <row r="441" spans="1:14" x14ac:dyDescent="0.2">
      <c r="A441" s="282" t="s">
        <v>363</v>
      </c>
      <c r="B441" s="302">
        <f>SUM(B439:B440)</f>
        <v>59.641328944875653</v>
      </c>
      <c r="C441" s="299" t="str">
        <f>CONCATENATE("(",ROUND((B441/$H441)*100,1),")")</f>
        <v>(53.3)</v>
      </c>
      <c r="D441" s="302">
        <f>SUM(D439:D440)</f>
        <v>41.352362043274432</v>
      </c>
      <c r="E441" s="299" t="str">
        <f>CONCATENATE("(",ROUND((D441/$H441)*100,1),")")</f>
        <v>(37)</v>
      </c>
      <c r="F441" s="302">
        <f>SUM(F439:F440)</f>
        <v>10.844309011849946</v>
      </c>
      <c r="G441" s="299" t="str">
        <f>CONCATENATE("(",ROUND((F441/$H441)*100,1),")")</f>
        <v>(9.7)</v>
      </c>
      <c r="H441" s="302">
        <f>SUM(H439:H440)</f>
        <v>111.83800000000004</v>
      </c>
      <c r="I441" s="299" t="str">
        <f>CONCATENATE("(",ROUND((H441/$H441)*100,1),")")</f>
        <v>(100)</v>
      </c>
      <c r="K441" s="302">
        <f t="shared" si="331"/>
        <v>5.4521932197012859</v>
      </c>
      <c r="L441" s="302">
        <f t="shared" si="332"/>
        <v>-2.0414384418036704</v>
      </c>
      <c r="M441" s="302">
        <f t="shared" si="333"/>
        <v>1.2032452221023497</v>
      </c>
      <c r="N441" s="302">
        <f t="shared" si="334"/>
        <v>4.6139999999999652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4.1595689566433496</v>
      </c>
      <c r="C450" s="299" t="str">
        <f>CONCATENATE("(",ROUND((B450/$H452)*100,1),")")</f>
        <v>(18.3)</v>
      </c>
      <c r="D450" s="302">
        <f>'Ind T6'!M189</f>
        <v>3.3323971273769306</v>
      </c>
      <c r="E450" s="299" t="str">
        <f>CONCATENATE("(",ROUND((D450/$H452)*100,1),")")</f>
        <v>(14.7)</v>
      </c>
      <c r="F450" s="302">
        <f>'Ind T6'!N189</f>
        <v>3.0884532351290739</v>
      </c>
      <c r="G450" s="299" t="str">
        <f>CONCATENATE("(",ROUND((F450/$H452)*100,1),")")</f>
        <v>(13.6)</v>
      </c>
      <c r="H450" s="302">
        <f>SUM(B450,D450,F450)</f>
        <v>10.580419319149353</v>
      </c>
      <c r="I450" s="299" t="str">
        <f>CONCATENATE("(",ROUND((H450/$H452)*100,1),")")</f>
        <v>(46.6)</v>
      </c>
      <c r="K450" s="302">
        <f>B455-B450</f>
        <v>0.36343033140491876</v>
      </c>
      <c r="L450" s="302">
        <f>D455-D450</f>
        <v>0.3840277671949508</v>
      </c>
      <c r="M450" s="302">
        <f>F455-F450</f>
        <v>0.22726058140826444</v>
      </c>
      <c r="N450" s="302">
        <f>SUM(K450:M450)</f>
        <v>0.974718680008134</v>
      </c>
    </row>
    <row r="451" spans="1:14" x14ac:dyDescent="0.2">
      <c r="A451" s="282" t="s">
        <v>365</v>
      </c>
      <c r="B451" s="302">
        <f>'Ind T6'!L188</f>
        <v>3.0807725922585893</v>
      </c>
      <c r="C451" s="299" t="str">
        <f>CONCATENATE("(",ROUND((B451/$H452)*100,1),")")</f>
        <v>(13.6)</v>
      </c>
      <c r="D451" s="302">
        <f>'Ind T6'!M188</f>
        <v>5.1874393202756783</v>
      </c>
      <c r="E451" s="299" t="str">
        <f>CONCATENATE("(",ROUND((D451/$H452)*100,1),")")</f>
        <v>(22.8)</v>
      </c>
      <c r="F451" s="302">
        <f>'Ind T6'!N188</f>
        <v>3.8663687683163905</v>
      </c>
      <c r="G451" s="299" t="str">
        <f>CONCATENATE("(",ROUND((F451/$H452)*100,1),")")</f>
        <v>(17)</v>
      </c>
      <c r="H451" s="302">
        <f t="shared" ref="H451" si="335">SUM(B451,D451,F451)</f>
        <v>12.134580680850657</v>
      </c>
      <c r="I451" s="299" t="str">
        <f>CONCATENATE("(",ROUND((H451/$H452)*100,1),")")</f>
        <v>(53.4)</v>
      </c>
      <c r="K451" s="302">
        <f t="shared" ref="K451:K452" si="336">B456-B451</f>
        <v>0.11760318121315594</v>
      </c>
      <c r="L451" s="302">
        <f t="shared" ref="L451:L452" si="337">D456-D451</f>
        <v>0.4303272314669</v>
      </c>
      <c r="M451" s="302">
        <f t="shared" ref="M451:M452" si="338">F456-F451</f>
        <v>4.2350907311777597E-2</v>
      </c>
      <c r="N451" s="302">
        <f t="shared" ref="N451:N452" si="339">SUM(K451:M451)</f>
        <v>0.59028131999183353</v>
      </c>
    </row>
    <row r="452" spans="1:14" x14ac:dyDescent="0.2">
      <c r="A452" s="282" t="s">
        <v>363</v>
      </c>
      <c r="B452" s="302">
        <f>SUM(B450:B451)</f>
        <v>7.2403415489019389</v>
      </c>
      <c r="C452" s="299" t="str">
        <f>CONCATENATE("(",ROUND((B452/$H452)*100,1),")")</f>
        <v>(31.9)</v>
      </c>
      <c r="D452" s="302">
        <f>SUM(D450:D451)</f>
        <v>8.5198364476526081</v>
      </c>
      <c r="E452" s="299" t="str">
        <f>CONCATENATE("(",ROUND((D452/$H452)*100,1),")")</f>
        <v>(37.5)</v>
      </c>
      <c r="F452" s="302">
        <f>SUM(F450:F451)</f>
        <v>6.9548220034454644</v>
      </c>
      <c r="G452" s="299" t="str">
        <f>CONCATENATE("(",ROUND((F452/$H452)*100,1),")")</f>
        <v>(30.6)</v>
      </c>
      <c r="H452" s="302">
        <f>SUM(H450:H451)</f>
        <v>22.715000000000011</v>
      </c>
      <c r="I452" s="299" t="str">
        <f>CONCATENATE("(",ROUND((H452/$H452)*100,1),")")</f>
        <v>(100)</v>
      </c>
      <c r="K452" s="302">
        <f t="shared" si="336"/>
        <v>0.48103351261807514</v>
      </c>
      <c r="L452" s="302">
        <f t="shared" si="337"/>
        <v>0.81435499866185168</v>
      </c>
      <c r="M452" s="302">
        <f t="shared" si="338"/>
        <v>0.26961148872004159</v>
      </c>
      <c r="N452" s="302">
        <f t="shared" si="339"/>
        <v>1.5649999999999684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4.5229992880482683</v>
      </c>
      <c r="C455" s="299" t="str">
        <f>CONCATENATE("(",ROUND((B455/$H457)*100,1),")")</f>
        <v>(18.6)</v>
      </c>
      <c r="D455" s="302">
        <f>'Ind T6'!R189</f>
        <v>3.7164248945718814</v>
      </c>
      <c r="E455" s="299" t="str">
        <f>CONCATENATE("(",ROUND((D455/$H457)*100,1),")")</f>
        <v>(15.3)</v>
      </c>
      <c r="F455" s="302">
        <f>'Ind T6'!S189</f>
        <v>3.3157138165373383</v>
      </c>
      <c r="G455" s="299" t="str">
        <f>CONCATENATE("(",ROUND((F455/$H457)*100,1),")")</f>
        <v>(13.7)</v>
      </c>
      <c r="H455" s="302">
        <f>SUM(B455,D455,F455)</f>
        <v>11.555137999157488</v>
      </c>
      <c r="I455" s="299" t="str">
        <f>CONCATENATE("(",ROUND((H455/$H457)*100,1),")")</f>
        <v>(47.6)</v>
      </c>
      <c r="K455" s="302">
        <f>B460-B455</f>
        <v>0.41715926246629742</v>
      </c>
      <c r="L455" s="302">
        <f>D460-D455</f>
        <v>0.4858832449520829</v>
      </c>
      <c r="M455" s="302">
        <f>F460-F455</f>
        <v>0.46093056423768486</v>
      </c>
      <c r="N455" s="302">
        <f>SUM(K455:M455)</f>
        <v>1.3639730716560652</v>
      </c>
    </row>
    <row r="456" spans="1:14" x14ac:dyDescent="0.2">
      <c r="A456" s="282" t="s">
        <v>365</v>
      </c>
      <c r="B456" s="302">
        <f>'Ind T6'!Q188</f>
        <v>3.1983757734717453</v>
      </c>
      <c r="C456" s="299" t="str">
        <f>CONCATENATE("(",ROUND((B456/$H457)*100,1),")")</f>
        <v>(13.2)</v>
      </c>
      <c r="D456" s="302">
        <f>'Ind T6'!R188</f>
        <v>5.6177665517425783</v>
      </c>
      <c r="E456" s="299" t="str">
        <f>CONCATENATE("(",ROUND((D456/$H457)*100,1),")")</f>
        <v>(23.1)</v>
      </c>
      <c r="F456" s="302">
        <f>'Ind T6'!S188</f>
        <v>3.9087196756281681</v>
      </c>
      <c r="G456" s="299" t="str">
        <f>CONCATENATE("(",ROUND((F456/$H457)*100,1),")")</f>
        <v>(16.1)</v>
      </c>
      <c r="H456" s="302">
        <f t="shared" ref="H456" si="340">SUM(B456,D456,F456)</f>
        <v>12.724862000842492</v>
      </c>
      <c r="I456" s="299" t="str">
        <f>CONCATENATE("(",ROUND((H456/$H457)*100,1),")")</f>
        <v>(52.4)</v>
      </c>
      <c r="K456" s="302">
        <f t="shared" ref="K456:K457" si="341">B461-B456</f>
        <v>5.6572977576522465E-2</v>
      </c>
      <c r="L456" s="302">
        <f t="shared" ref="L456:L457" si="342">D461-D456</f>
        <v>0.42974912327839032</v>
      </c>
      <c r="M456" s="302">
        <f t="shared" ref="M456:M457" si="343">F461-F456</f>
        <v>0.36270482748902122</v>
      </c>
      <c r="N456" s="302">
        <f t="shared" ref="N456:N457" si="344">SUM(K456:M456)</f>
        <v>0.84902692834393401</v>
      </c>
    </row>
    <row r="457" spans="1:14" x14ac:dyDescent="0.2">
      <c r="A457" s="282" t="s">
        <v>363</v>
      </c>
      <c r="B457" s="302">
        <f>SUM(B455:B456)</f>
        <v>7.7213750615200141</v>
      </c>
      <c r="C457" s="299" t="str">
        <f>CONCATENATE("(",ROUND((B457/$H457)*100,1),")")</f>
        <v>(31.8)</v>
      </c>
      <c r="D457" s="302">
        <f>SUM(D455:D456)</f>
        <v>9.3341914463144597</v>
      </c>
      <c r="E457" s="299" t="str">
        <f>CONCATENATE("(",ROUND((D457/$H457)*100,1),")")</f>
        <v>(38.4)</v>
      </c>
      <c r="F457" s="302">
        <f>SUM(F455:F456)</f>
        <v>7.224433492165506</v>
      </c>
      <c r="G457" s="299" t="str">
        <f>CONCATENATE("(",ROUND((F457/$H457)*100,1),")")</f>
        <v>(29.8)</v>
      </c>
      <c r="H457" s="302">
        <f>SUM(H455:H456)</f>
        <v>24.27999999999998</v>
      </c>
      <c r="I457" s="299" t="str">
        <f>CONCATENATE("(",ROUND((H457/$H457)*100,1),")")</f>
        <v>(100)</v>
      </c>
      <c r="K457" s="302">
        <f t="shared" si="341"/>
        <v>0.47373224004281944</v>
      </c>
      <c r="L457" s="302">
        <f t="shared" si="342"/>
        <v>0.91563236823047234</v>
      </c>
      <c r="M457" s="302">
        <f t="shared" si="343"/>
        <v>0.82363539172670741</v>
      </c>
      <c r="N457" s="302">
        <f t="shared" si="344"/>
        <v>2.2129999999999992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4.9401585505145658</v>
      </c>
      <c r="C460" s="299" t="str">
        <f>CONCATENATE("(",ROUND((B460/$H462)*100,1),")")</f>
        <v>(18.6)</v>
      </c>
      <c r="D460" s="302">
        <f>'Ind T6'!W189</f>
        <v>4.2023081395239643</v>
      </c>
      <c r="E460" s="299" t="str">
        <f>CONCATENATE("(",ROUND((D460/$H462)*100,1),")")</f>
        <v>(15.9)</v>
      </c>
      <c r="F460" s="302">
        <f>'Ind T6'!X189</f>
        <v>3.7766443807750232</v>
      </c>
      <c r="G460" s="299" t="str">
        <f>CONCATENATE("(",ROUND((F460/$H462)*100,1),")")</f>
        <v>(14.3)</v>
      </c>
      <c r="H460" s="302">
        <f>SUM(B460,D460,F460)</f>
        <v>12.919111070813553</v>
      </c>
      <c r="I460" s="299" t="str">
        <f>CONCATENATE("(",ROUND((H460/$H462)*100,1),")")</f>
        <v>(48.8)</v>
      </c>
      <c r="K460" s="302">
        <f>B460-B450</f>
        <v>0.78058959387121618</v>
      </c>
      <c r="L460" s="302">
        <f>D460-D450</f>
        <v>0.8699110121470337</v>
      </c>
      <c r="M460" s="302">
        <f>F460-F450</f>
        <v>0.6881911456459493</v>
      </c>
      <c r="N460" s="302">
        <f>SUM(K460:M460)</f>
        <v>2.3386917516641992</v>
      </c>
    </row>
    <row r="461" spans="1:14" x14ac:dyDescent="0.2">
      <c r="A461" s="282" t="s">
        <v>365</v>
      </c>
      <c r="B461" s="302">
        <f>'Ind T6'!V188</f>
        <v>3.2549487510482678</v>
      </c>
      <c r="C461" s="299" t="str">
        <f>CONCATENATE("(",ROUND((B461/$H462)*100,1),")")</f>
        <v>(12.3)</v>
      </c>
      <c r="D461" s="302">
        <f>'Ind T6'!W188</f>
        <v>6.0475156750209687</v>
      </c>
      <c r="E461" s="299" t="str">
        <f>CONCATENATE("(",ROUND((D461/$H462)*100,1),")")</f>
        <v>(22.8)</v>
      </c>
      <c r="F461" s="302">
        <f>'Ind T6'!X188</f>
        <v>4.2714245031171894</v>
      </c>
      <c r="G461" s="299" t="str">
        <f>CONCATENATE("(",ROUND((F461/$H462)*100,1),")")</f>
        <v>(16.1)</v>
      </c>
      <c r="H461" s="302">
        <f t="shared" ref="H461" si="345">SUM(B461,D461,F461)</f>
        <v>13.573888929186424</v>
      </c>
      <c r="I461" s="299" t="str">
        <f>CONCATENATE("(",ROUND((H461/$H462)*100,1),")")</f>
        <v>(51.2)</v>
      </c>
      <c r="K461" s="302">
        <f t="shared" ref="K461:K462" si="346">B461-B451</f>
        <v>0.1741761587896784</v>
      </c>
      <c r="L461" s="302">
        <f t="shared" ref="L461:L462" si="347">D461-D451</f>
        <v>0.86007635474529032</v>
      </c>
      <c r="M461" s="302">
        <f t="shared" ref="M461:M462" si="348">F461-F451</f>
        <v>0.40505573480079882</v>
      </c>
      <c r="N461" s="302">
        <f t="shared" ref="N461:N462" si="349">SUM(K461:M461)</f>
        <v>1.4393082483357675</v>
      </c>
    </row>
    <row r="462" spans="1:14" x14ac:dyDescent="0.2">
      <c r="A462" s="282" t="s">
        <v>363</v>
      </c>
      <c r="B462" s="302">
        <f>SUM(B460:B461)</f>
        <v>8.1951073015628335</v>
      </c>
      <c r="C462" s="299" t="str">
        <f>CONCATENATE("(",ROUND((B462/$H462)*100,1),")")</f>
        <v>(30.9)</v>
      </c>
      <c r="D462" s="302">
        <f>SUM(D460:D461)</f>
        <v>10.249823814544932</v>
      </c>
      <c r="E462" s="299" t="str">
        <f>CONCATENATE("(",ROUND((D462/$H462)*100,1),")")</f>
        <v>(38.7)</v>
      </c>
      <c r="F462" s="302">
        <f>SUM(F460:F461)</f>
        <v>8.0480688838922134</v>
      </c>
      <c r="G462" s="299" t="str">
        <f>CONCATENATE("(",ROUND((F462/$H462)*100,1),")")</f>
        <v>(30.4)</v>
      </c>
      <c r="H462" s="302">
        <f>SUM(H460:H461)</f>
        <v>26.492999999999977</v>
      </c>
      <c r="I462" s="299" t="str">
        <f>CONCATENATE("(",ROUND((H462/$H462)*100,1),")")</f>
        <v>(100)</v>
      </c>
      <c r="K462" s="302">
        <f t="shared" si="346"/>
        <v>0.95476575266089458</v>
      </c>
      <c r="L462" s="302">
        <f t="shared" si="347"/>
        <v>1.729987366892324</v>
      </c>
      <c r="M462" s="302">
        <f t="shared" si="348"/>
        <v>1.093246880446749</v>
      </c>
      <c r="N462" s="302">
        <f t="shared" si="349"/>
        <v>3.7779999999999676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4.2838495460778852</v>
      </c>
      <c r="C471" s="299" t="str">
        <f>CONCATENATE("(",ROUND((B471/$H473)*100,1),")")</f>
        <v>(16.7)</v>
      </c>
      <c r="D471" s="302">
        <f>'Ind T6'!M198</f>
        <v>1.2688116992972058</v>
      </c>
      <c r="E471" s="299" t="str">
        <f>CONCATENATE("(",ROUND((D471/$H473)*100,1),")")</f>
        <v>(5)</v>
      </c>
      <c r="F471" s="302">
        <f>'Ind T6'!N198</f>
        <v>2.0234075563491487</v>
      </c>
      <c r="G471" s="299" t="str">
        <f>CONCATENATE("(",ROUND((F471/$H473)*100,1),")")</f>
        <v>(7.9)</v>
      </c>
      <c r="H471" s="302">
        <f>SUM(B471,D471,F471)</f>
        <v>7.5760688017242401</v>
      </c>
      <c r="I471" s="299" t="str">
        <f>CONCATENATE("(",ROUND((H471/$H473)*100,1),")")</f>
        <v>(29.6)</v>
      </c>
      <c r="K471" s="302">
        <f>B476-B471</f>
        <v>-9.5937116027188019E-2</v>
      </c>
      <c r="L471" s="302">
        <f>D476-D471</f>
        <v>-7.2075068307834389E-2</v>
      </c>
      <c r="M471" s="302">
        <f>F476-F471</f>
        <v>-4.7876669875264177E-2</v>
      </c>
      <c r="N471" s="302">
        <f>SUM(K471:M471)</f>
        <v>-0.21588885421028658</v>
      </c>
    </row>
    <row r="472" spans="1:14" x14ac:dyDescent="0.2">
      <c r="A472" s="282" t="s">
        <v>365</v>
      </c>
      <c r="B472" s="302">
        <f>'Ind T6'!L197</f>
        <v>5.031754240538219</v>
      </c>
      <c r="C472" s="299" t="str">
        <f>CONCATENATE("(",ROUND((B472/$H473)*100,1),")")</f>
        <v>(19.6)</v>
      </c>
      <c r="D472" s="302">
        <f>'Ind T6'!M197</f>
        <v>6.4312108888105559</v>
      </c>
      <c r="E472" s="299" t="str">
        <f>CONCATENATE("(",ROUND((D472/$H473)*100,1),")")</f>
        <v>(25.1)</v>
      </c>
      <c r="F472" s="302">
        <f>'Ind T6'!N197</f>
        <v>6.591966068926995</v>
      </c>
      <c r="G472" s="299" t="str">
        <f>CONCATENATE("(",ROUND((F472/$H473)*100,1),")")</f>
        <v>(25.7)</v>
      </c>
      <c r="H472" s="302">
        <f t="shared" ref="H472" si="350">SUM(B472,D472,F472)</f>
        <v>18.054931198275767</v>
      </c>
      <c r="I472" s="299" t="str">
        <f>CONCATENATE("(",ROUND((H472/$H473)*100,1),")")</f>
        <v>(70.4)</v>
      </c>
      <c r="K472" s="302">
        <f t="shared" ref="K472:K473" si="351">B477-B472</f>
        <v>-0.41791009429552073</v>
      </c>
      <c r="L472" s="302">
        <f t="shared" ref="L472:L473" si="352">D477-D472</f>
        <v>-0.43038394054913454</v>
      </c>
      <c r="M472" s="302">
        <f t="shared" ref="M472:M473" si="353">F477-F472</f>
        <v>-0.33281711094504729</v>
      </c>
      <c r="N472" s="302">
        <f t="shared" ref="N472:N473" si="354">SUM(K472:M472)</f>
        <v>-1.1811111457897026</v>
      </c>
    </row>
    <row r="473" spans="1:14" x14ac:dyDescent="0.2">
      <c r="A473" s="282" t="s">
        <v>363</v>
      </c>
      <c r="B473" s="302">
        <f>SUM(B471:B472)</f>
        <v>9.315603786616105</v>
      </c>
      <c r="C473" s="299" t="str">
        <f>CONCATENATE("(",ROUND((B473/$H473)*100,1),")")</f>
        <v>(36.3)</v>
      </c>
      <c r="D473" s="302">
        <f>SUM(D471:D472)</f>
        <v>7.7000225881077622</v>
      </c>
      <c r="E473" s="299" t="str">
        <f>CONCATENATE("(",ROUND((D473/$H473)*100,1),")")</f>
        <v>(30)</v>
      </c>
      <c r="F473" s="302">
        <f>SUM(F471:F472)</f>
        <v>8.6153736252761437</v>
      </c>
      <c r="G473" s="299" t="str">
        <f>CONCATENATE("(",ROUND((F473/$H473)*100,1),")")</f>
        <v>(33.6)</v>
      </c>
      <c r="H473" s="302">
        <f>SUM(H471:H472)</f>
        <v>25.631000000000007</v>
      </c>
      <c r="I473" s="299" t="str">
        <f>CONCATENATE("(",ROUND((H473/$H473)*100,1),")")</f>
        <v>(100)</v>
      </c>
      <c r="K473" s="302">
        <f t="shared" si="351"/>
        <v>-0.51384721032270875</v>
      </c>
      <c r="L473" s="302">
        <f t="shared" si="352"/>
        <v>-0.50245900885696937</v>
      </c>
      <c r="M473" s="302">
        <f t="shared" si="353"/>
        <v>-0.38069378082031058</v>
      </c>
      <c r="N473" s="302">
        <f t="shared" si="354"/>
        <v>-1.3969999999999887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4.1879124300506971</v>
      </c>
      <c r="C476" s="299" t="str">
        <f>CONCATENATE("(",ROUND((B476/$H478)*100,1),")")</f>
        <v>(17.3)</v>
      </c>
      <c r="D476" s="302">
        <f>'Ind T6'!R198</f>
        <v>1.1967366309893714</v>
      </c>
      <c r="E476" s="299" t="str">
        <f>CONCATENATE("(",ROUND((D476/$H478)*100,1),")")</f>
        <v>(4.9)</v>
      </c>
      <c r="F476" s="302">
        <f>'Ind T6'!S198</f>
        <v>1.9755308864738845</v>
      </c>
      <c r="G476" s="299" t="str">
        <f>CONCATENATE("(",ROUND((F476/$H478)*100,1),")")</f>
        <v>(8.2)</v>
      </c>
      <c r="H476" s="302">
        <f>SUM(B476,D476,F476)</f>
        <v>7.3601799475139531</v>
      </c>
      <c r="I476" s="299" t="str">
        <f>CONCATENATE("(",ROUND((H476/$H478)*100,1),")")</f>
        <v>(30.4)</v>
      </c>
      <c r="K476" s="302">
        <f>B481-B476</f>
        <v>0.18053113491485551</v>
      </c>
      <c r="L476" s="302">
        <f>D481-D476</f>
        <v>-1.4600047871629052E-3</v>
      </c>
      <c r="M476" s="302">
        <f>F481-F476</f>
        <v>7.6482531770421858E-2</v>
      </c>
      <c r="N476" s="302">
        <f>SUM(K476:M476)</f>
        <v>0.25555366189811446</v>
      </c>
    </row>
    <row r="477" spans="1:14" x14ac:dyDescent="0.2">
      <c r="A477" s="282" t="s">
        <v>365</v>
      </c>
      <c r="B477" s="302">
        <f>'Ind T6'!Q197</f>
        <v>4.6138441462426982</v>
      </c>
      <c r="C477" s="299" t="str">
        <f>CONCATENATE("(",ROUND((B477/$H478)*100,1),")")</f>
        <v>(19)</v>
      </c>
      <c r="D477" s="302">
        <f>'Ind T6'!R197</f>
        <v>6.0008269482614214</v>
      </c>
      <c r="E477" s="299" t="str">
        <f>CONCATENATE("(",ROUND((D477/$H478)*100,1),")")</f>
        <v>(24.8)</v>
      </c>
      <c r="F477" s="302">
        <f>'Ind T6'!S197</f>
        <v>6.2591489579819477</v>
      </c>
      <c r="G477" s="299" t="str">
        <f>CONCATENATE("(",ROUND((F477/$H478)*100,1),")")</f>
        <v>(25.8)</v>
      </c>
      <c r="H477" s="302">
        <f t="shared" ref="H477" si="355">SUM(B477,D477,F477)</f>
        <v>16.873820052486067</v>
      </c>
      <c r="I477" s="299" t="str">
        <f>CONCATENATE("(",ROUND((H477/$H478)*100,1),")")</f>
        <v>(69.6)</v>
      </c>
      <c r="K477" s="302">
        <f t="shared" ref="K477:K478" si="356">B482-B477</f>
        <v>-0.22894724615372652</v>
      </c>
      <c r="L477" s="302">
        <f t="shared" ref="L477:L478" si="357">D482-D477</f>
        <v>-0.21822754172498104</v>
      </c>
      <c r="M477" s="302">
        <f t="shared" ref="M477:M478" si="358">F482-F477</f>
        <v>-0.1253788740194457</v>
      </c>
      <c r="N477" s="302">
        <f t="shared" ref="N477:N478" si="359">SUM(K477:M477)</f>
        <v>-0.57255366189815327</v>
      </c>
    </row>
    <row r="478" spans="1:14" x14ac:dyDescent="0.2">
      <c r="A478" s="282" t="s">
        <v>363</v>
      </c>
      <c r="B478" s="302">
        <f>SUM(B476:B477)</f>
        <v>8.8017565762933963</v>
      </c>
      <c r="C478" s="299" t="str">
        <f>CONCATENATE("(",ROUND((B478/$H478)*100,1),")")</f>
        <v>(36.3)</v>
      </c>
      <c r="D478" s="302">
        <f>SUM(D476:D477)</f>
        <v>7.1975635792507928</v>
      </c>
      <c r="E478" s="299" t="str">
        <f>CONCATENATE("(",ROUND((D478/$H478)*100,1),")")</f>
        <v>(29.7)</v>
      </c>
      <c r="F478" s="302">
        <f>SUM(F476:F477)</f>
        <v>8.2346798444558331</v>
      </c>
      <c r="G478" s="299" t="str">
        <f>CONCATENATE("(",ROUND((F478/$H478)*100,1),")")</f>
        <v>(34)</v>
      </c>
      <c r="H478" s="302">
        <f>SUM(H476:H477)</f>
        <v>24.23400000000002</v>
      </c>
      <c r="I478" s="299" t="str">
        <f>CONCATENATE("(",ROUND((H478/$H478)*100,1),")")</f>
        <v>(100)</v>
      </c>
      <c r="K478" s="302">
        <f t="shared" si="356"/>
        <v>-4.8416111238871906E-2</v>
      </c>
      <c r="L478" s="302">
        <f t="shared" si="357"/>
        <v>-0.21968754651214351</v>
      </c>
      <c r="M478" s="302">
        <f t="shared" si="358"/>
        <v>-4.8896342249024727E-2</v>
      </c>
      <c r="N478" s="302">
        <f t="shared" si="359"/>
        <v>-0.31700000000004014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4.3684435649655526</v>
      </c>
      <c r="C481" s="299" t="str">
        <f>CONCATENATE("(",ROUND((B481/$H483)*100,1),")")</f>
        <v>(18.3)</v>
      </c>
      <c r="D481" s="302">
        <f>'Ind T6'!W198</f>
        <v>1.1952766262022085</v>
      </c>
      <c r="E481" s="299" t="str">
        <f>CONCATENATE("(",ROUND((D481/$H483)*100,1),")")</f>
        <v>(5)</v>
      </c>
      <c r="F481" s="302">
        <f>'Ind T6'!X198</f>
        <v>2.0520134182443064</v>
      </c>
      <c r="G481" s="299" t="str">
        <f>CONCATENATE("(",ROUND((F481/$H483)*100,1),")")</f>
        <v>(8.6)</v>
      </c>
      <c r="H481" s="302">
        <f>SUM(B481,D481,F481)</f>
        <v>7.6157336094120671</v>
      </c>
      <c r="I481" s="299" t="str">
        <f>CONCATENATE("(",ROUND((H481/$H483)*100,1),")")</f>
        <v>(31.8)</v>
      </c>
      <c r="K481" s="302">
        <f>B481-B471</f>
        <v>8.4594018887667488E-2</v>
      </c>
      <c r="L481" s="302">
        <f>D481-D471</f>
        <v>-7.3535073094997294E-2</v>
      </c>
      <c r="M481" s="302">
        <f>F481-F471</f>
        <v>2.860586189515768E-2</v>
      </c>
      <c r="N481" s="302">
        <f>SUM(K481:M481)</f>
        <v>3.9664807687827874E-2</v>
      </c>
    </row>
    <row r="482" spans="1:14" x14ac:dyDescent="0.2">
      <c r="A482" s="282" t="s">
        <v>365</v>
      </c>
      <c r="B482" s="302">
        <f>'Ind T6'!V197</f>
        <v>4.3848969000889717</v>
      </c>
      <c r="C482" s="299" t="str">
        <f>CONCATENATE("(",ROUND((B482/$H483)*100,1),")")</f>
        <v>(18.3)</v>
      </c>
      <c r="D482" s="302">
        <f>'Ind T6'!W197</f>
        <v>5.7825994065364403</v>
      </c>
      <c r="E482" s="299" t="str">
        <f>CONCATENATE("(",ROUND((D482/$H483)*100,1),")")</f>
        <v>(24.2)</v>
      </c>
      <c r="F482" s="302">
        <f>'Ind T6'!X197</f>
        <v>6.133770083962502</v>
      </c>
      <c r="G482" s="299" t="str">
        <f>CONCATENATE("(",ROUND((F482/$H483)*100,1),")")</f>
        <v>(25.6)</v>
      </c>
      <c r="H482" s="302">
        <f t="shared" ref="H482" si="360">SUM(B482,D482,F482)</f>
        <v>16.301266390587916</v>
      </c>
      <c r="I482" s="299" t="str">
        <f>CONCATENATE("(",ROUND((H482/$H483)*100,1),")")</f>
        <v>(68.2)</v>
      </c>
      <c r="K482" s="302">
        <f t="shared" ref="K482:K483" si="361">B482-B472</f>
        <v>-0.64685734044924725</v>
      </c>
      <c r="L482" s="302">
        <f t="shared" ref="L482:L483" si="362">D482-D472</f>
        <v>-0.64861148227411558</v>
      </c>
      <c r="M482" s="302">
        <f t="shared" ref="M482:M483" si="363">F482-F472</f>
        <v>-0.45819598496449299</v>
      </c>
      <c r="N482" s="302">
        <f t="shared" ref="N482:N483" si="364">SUM(K482:M482)</f>
        <v>-1.7536648076878558</v>
      </c>
    </row>
    <row r="483" spans="1:14" x14ac:dyDescent="0.2">
      <c r="A483" s="282" t="s">
        <v>363</v>
      </c>
      <c r="B483" s="302">
        <f>SUM(B481:B482)</f>
        <v>8.7533404650545243</v>
      </c>
      <c r="C483" s="299" t="str">
        <f>CONCATENATE("(",ROUND((B483/$H483)*100,1),")")</f>
        <v>(36.6)</v>
      </c>
      <c r="D483" s="302">
        <f>SUM(D481:D482)</f>
        <v>6.9778760327386493</v>
      </c>
      <c r="E483" s="299" t="str">
        <f>CONCATENATE("(",ROUND((D483/$H483)*100,1),")")</f>
        <v>(29.2)</v>
      </c>
      <c r="F483" s="302">
        <f>SUM(F481:F482)</f>
        <v>8.1857835022068084</v>
      </c>
      <c r="G483" s="299" t="str">
        <f>CONCATENATE("(",ROUND((F483/$H483)*100,1),")")</f>
        <v>(34.2)</v>
      </c>
      <c r="H483" s="302">
        <f>SUM(H481:H482)</f>
        <v>23.916999999999984</v>
      </c>
      <c r="I483" s="299" t="str">
        <f>CONCATENATE("(",ROUND((H483/$H483)*100,1),")")</f>
        <v>(100)</v>
      </c>
      <c r="K483" s="302">
        <f t="shared" si="361"/>
        <v>-0.56226332156158065</v>
      </c>
      <c r="L483" s="302">
        <f t="shared" si="362"/>
        <v>-0.72214655536911287</v>
      </c>
      <c r="M483" s="302">
        <f t="shared" si="363"/>
        <v>-0.42959012306933531</v>
      </c>
      <c r="N483" s="302">
        <f t="shared" si="364"/>
        <v>-1.7140000000000288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Kent and Medway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2.5919272246309211</v>
      </c>
      <c r="C8" s="300">
        <v>1.0852428163957197</v>
      </c>
      <c r="D8" s="300">
        <v>1.4344987129023801</v>
      </c>
      <c r="E8" s="300">
        <f>SUM(B8:D8)</f>
        <v>5.1116687539290213</v>
      </c>
      <c r="F8" s="300"/>
      <c r="G8" s="300">
        <v>0.57538076660925175</v>
      </c>
      <c r="H8" s="300">
        <v>1.4966251350518354</v>
      </c>
      <c r="I8" s="300">
        <v>0.82597309249247186</v>
      </c>
      <c r="J8" s="300">
        <f>SUM(G8:I8)</f>
        <v>2.8979789941535588</v>
      </c>
      <c r="K8" s="300"/>
      <c r="L8" s="300">
        <v>2.5208418184628951</v>
      </c>
      <c r="M8" s="300">
        <v>1.1597065595776561</v>
      </c>
      <c r="N8" s="300">
        <v>0.78781633747766344</v>
      </c>
      <c r="O8" s="300">
        <f>SUM(L8:N8)</f>
        <v>4.4683647155182147</v>
      </c>
      <c r="P8" s="300"/>
      <c r="Q8" s="300">
        <v>2.5881629804070228</v>
      </c>
      <c r="R8" s="300">
        <v>1.1543383170855137</v>
      </c>
      <c r="S8" s="300">
        <v>0.82083121215905874</v>
      </c>
      <c r="T8" s="300">
        <f>SUM(Q8:S8)</f>
        <v>4.5633325096515946</v>
      </c>
      <c r="U8" s="300"/>
      <c r="V8" s="300">
        <v>2.598084182946669</v>
      </c>
      <c r="W8" s="300">
        <v>1.0776710830010237</v>
      </c>
      <c r="X8" s="300">
        <v>0.84932439646248348</v>
      </c>
      <c r="Y8" s="300">
        <f>SUM(V8:X8)</f>
        <v>4.5250796624101763</v>
      </c>
    </row>
    <row r="9" spans="1:25" x14ac:dyDescent="0.2">
      <c r="A9" s="260" t="s">
        <v>364</v>
      </c>
      <c r="B9" s="300">
        <v>5.7490530856332187</v>
      </c>
      <c r="C9" s="300">
        <v>0.52618764349654923</v>
      </c>
      <c r="D9" s="300">
        <v>1.8580905169411972</v>
      </c>
      <c r="E9" s="300">
        <f t="shared" ref="E9:E10" si="0">SUM(B9:D9)</f>
        <v>8.1333312460709664</v>
      </c>
      <c r="F9" s="300"/>
      <c r="G9" s="300">
        <v>5.8843004440924416</v>
      </c>
      <c r="H9" s="300">
        <v>0.67411645260116915</v>
      </c>
      <c r="I9" s="300">
        <v>4.9746041091528452</v>
      </c>
      <c r="J9" s="300">
        <f t="shared" ref="J9:J10" si="1">SUM(G9:I9)</f>
        <v>11.533021005846457</v>
      </c>
      <c r="K9" s="300"/>
      <c r="L9" s="300">
        <v>5.0817420947774599</v>
      </c>
      <c r="M9" s="300">
        <v>1.4773331968972611E-2</v>
      </c>
      <c r="N9" s="300">
        <v>1.5401198577353823</v>
      </c>
      <c r="O9" s="300">
        <f t="shared" ref="O9:O10" si="2">SUM(L9:N9)</f>
        <v>6.6366352844818142</v>
      </c>
      <c r="P9" s="300"/>
      <c r="Q9" s="300">
        <v>5.3926933151989127</v>
      </c>
      <c r="R9" s="300">
        <v>1.5068948473887603E-2</v>
      </c>
      <c r="S9" s="300">
        <v>1.5339052266755857</v>
      </c>
      <c r="T9" s="300">
        <f t="shared" ref="T9:T10" si="3">SUM(Q9:S9)</f>
        <v>6.9416674903483857</v>
      </c>
      <c r="U9" s="300"/>
      <c r="V9" s="300">
        <v>5.8740903866861895</v>
      </c>
      <c r="W9" s="300">
        <v>1.537496393193513E-2</v>
      </c>
      <c r="X9" s="300">
        <v>1.426454986971686</v>
      </c>
      <c r="Y9" s="300">
        <f t="shared" ref="Y9:Y10" si="4">SUM(V9:X9)</f>
        <v>7.3159203375898105</v>
      </c>
    </row>
    <row r="10" spans="1:25" x14ac:dyDescent="0.2">
      <c r="A10" s="264" t="s">
        <v>363</v>
      </c>
      <c r="B10" s="301">
        <f>SUM(B8:B9)</f>
        <v>8.3409803102641398</v>
      </c>
      <c r="C10" s="301">
        <f t="shared" ref="C10:D10" si="5">SUM(C8:C9)</f>
        <v>1.6114304598922691</v>
      </c>
      <c r="D10" s="301">
        <f t="shared" si="5"/>
        <v>3.2925892298435775</v>
      </c>
      <c r="E10" s="301">
        <f t="shared" si="0"/>
        <v>13.244999999999987</v>
      </c>
      <c r="F10" s="301"/>
      <c r="G10" s="301">
        <f>SUM(G8:G9)</f>
        <v>6.4596812107016932</v>
      </c>
      <c r="H10" s="301">
        <f t="shared" ref="H10" si="6">SUM(H8:H9)</f>
        <v>2.1707415876530045</v>
      </c>
      <c r="I10" s="301">
        <f t="shared" ref="I10" si="7">SUM(I8:I9)</f>
        <v>5.800577201645317</v>
      </c>
      <c r="J10" s="301">
        <f t="shared" si="1"/>
        <v>14.431000000000015</v>
      </c>
      <c r="K10" s="301"/>
      <c r="L10" s="301">
        <f>SUM(L8:L9)</f>
        <v>7.6025839132403554</v>
      </c>
      <c r="M10" s="301">
        <f t="shared" ref="M10" si="8">SUM(M8:M9)</f>
        <v>1.1744798915466288</v>
      </c>
      <c r="N10" s="301">
        <f t="shared" ref="N10" si="9">SUM(N8:N9)</f>
        <v>2.327936195213046</v>
      </c>
      <c r="O10" s="301">
        <f t="shared" si="2"/>
        <v>11.105000000000029</v>
      </c>
      <c r="P10" s="301"/>
      <c r="Q10" s="301">
        <f>SUM(Q8:Q9)</f>
        <v>7.9808562956059355</v>
      </c>
      <c r="R10" s="301">
        <f t="shared" ref="R10" si="10">SUM(R8:R9)</f>
        <v>1.1694072655594012</v>
      </c>
      <c r="S10" s="301">
        <f t="shared" ref="S10" si="11">SUM(S8:S9)</f>
        <v>2.3547364388346446</v>
      </c>
      <c r="T10" s="301">
        <f t="shared" si="3"/>
        <v>11.504999999999981</v>
      </c>
      <c r="U10" s="301"/>
      <c r="V10" s="301">
        <f>SUM(V8:V9)</f>
        <v>8.472174569632859</v>
      </c>
      <c r="W10" s="301">
        <f t="shared" ref="W10" si="12">SUM(W8:W9)</f>
        <v>1.0930460469329588</v>
      </c>
      <c r="X10" s="301">
        <f t="shared" ref="X10" si="13">SUM(X8:X9)</f>
        <v>2.2757793834341697</v>
      </c>
      <c r="Y10" s="301">
        <f t="shared" si="4"/>
        <v>11.840999999999987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4.6353832701523753E-2</v>
      </c>
      <c r="C17" s="300">
        <v>1.3575051005613322E-2</v>
      </c>
      <c r="D17" s="300">
        <v>1.6554940250795218E-4</v>
      </c>
      <c r="E17" s="300">
        <f>SUM(B17:D17)</f>
        <v>6.0094433109645025E-2</v>
      </c>
      <c r="F17" s="300"/>
      <c r="G17" s="300">
        <v>4.2767102228374758E-2</v>
      </c>
      <c r="H17" s="300">
        <v>1.2336664104605943E-2</v>
      </c>
      <c r="I17" s="300">
        <v>0.20215680246070727</v>
      </c>
      <c r="J17" s="300">
        <f>SUM(G17:I17)</f>
        <v>0.25726056879368797</v>
      </c>
      <c r="K17" s="300"/>
      <c r="L17" s="300">
        <v>4.4580198019477817E-2</v>
      </c>
      <c r="M17" s="300">
        <v>1.0749834983580909E-2</v>
      </c>
      <c r="N17" s="300">
        <v>0</v>
      </c>
      <c r="O17" s="300">
        <f>SUM(L17:N17)</f>
        <v>5.5330033003058728E-2</v>
      </c>
      <c r="P17" s="300"/>
      <c r="Q17" s="300">
        <v>4.0367392106673075E-2</v>
      </c>
      <c r="R17" s="300">
        <v>9.9712283291594015E-3</v>
      </c>
      <c r="S17" s="300">
        <v>0</v>
      </c>
      <c r="T17" s="300">
        <f>SUM(Q17:S17)</f>
        <v>5.0338620435832475E-2</v>
      </c>
      <c r="U17" s="300"/>
      <c r="V17" s="300">
        <v>3.6358910890986654E-2</v>
      </c>
      <c r="W17" s="300">
        <v>9.6629537953994617E-3</v>
      </c>
      <c r="X17" s="300">
        <v>0</v>
      </c>
      <c r="Y17" s="300">
        <f>SUM(V17:X17)</f>
        <v>4.6021864686386117E-2</v>
      </c>
    </row>
    <row r="18" spans="1:25" x14ac:dyDescent="0.2">
      <c r="A18" s="260" t="s">
        <v>364</v>
      </c>
      <c r="B18" s="300">
        <v>0.34765374526364196</v>
      </c>
      <c r="C18" s="300">
        <v>4.5857184494525284E-2</v>
      </c>
      <c r="D18" s="300">
        <v>0.1143946371321868</v>
      </c>
      <c r="E18" s="300">
        <f t="shared" ref="E18:E19" si="14">SUM(B18:D18)</f>
        <v>0.50790556689035404</v>
      </c>
      <c r="F18" s="300"/>
      <c r="G18" s="300">
        <v>0.27716372021439334</v>
      </c>
      <c r="H18" s="300">
        <v>2.7963105303587667E-3</v>
      </c>
      <c r="I18" s="300">
        <v>0.10477940046155873</v>
      </c>
      <c r="J18" s="300">
        <f t="shared" ref="J18:J19" si="15">SUM(G18:I18)</f>
        <v>0.38473943120631082</v>
      </c>
      <c r="K18" s="300"/>
      <c r="L18" s="300">
        <v>0.25941881188143007</v>
      </c>
      <c r="M18" s="300">
        <v>1.897029702978526E-3</v>
      </c>
      <c r="N18" s="300">
        <v>0.1623541254125325</v>
      </c>
      <c r="O18" s="300">
        <f t="shared" ref="O18:O19" si="16">SUM(L18:N18)</f>
        <v>0.42366996699694104</v>
      </c>
      <c r="P18" s="300"/>
      <c r="Q18" s="300">
        <v>0.23609295462996546</v>
      </c>
      <c r="R18" s="300">
        <v>1.7690888970873036E-3</v>
      </c>
      <c r="S18" s="300">
        <v>0.14779933603711365</v>
      </c>
      <c r="T18" s="300">
        <f t="shared" ref="T18:T19" si="17">SUM(Q18:S18)</f>
        <v>0.38566137956416641</v>
      </c>
      <c r="U18" s="300"/>
      <c r="V18" s="300">
        <v>0.21979125412603676</v>
      </c>
      <c r="W18" s="300">
        <v>1.8015676567674252E-3</v>
      </c>
      <c r="X18" s="300">
        <v>0.12938531353080987</v>
      </c>
      <c r="Y18" s="300">
        <f t="shared" ref="Y18:Y19" si="18">SUM(V18:X18)</f>
        <v>0.35097813531361405</v>
      </c>
    </row>
    <row r="19" spans="1:25" x14ac:dyDescent="0.2">
      <c r="A19" s="264" t="s">
        <v>363</v>
      </c>
      <c r="B19" s="301">
        <f>SUM(B17:B18)</f>
        <v>0.39400757796516572</v>
      </c>
      <c r="C19" s="301">
        <f t="shared" ref="C19" si="19">SUM(C17:C18)</f>
        <v>5.9432235500138604E-2</v>
      </c>
      <c r="D19" s="301">
        <f t="shared" ref="D19" si="20">SUM(D17:D18)</f>
        <v>0.11456018653469476</v>
      </c>
      <c r="E19" s="301">
        <f t="shared" si="14"/>
        <v>0.56799999999999906</v>
      </c>
      <c r="F19" s="301"/>
      <c r="G19" s="301">
        <f>SUM(G17:G18)</f>
        <v>0.3199308224427681</v>
      </c>
      <c r="H19" s="301">
        <f t="shared" ref="H19" si="21">SUM(H17:H18)</f>
        <v>1.513297463496471E-2</v>
      </c>
      <c r="I19" s="301">
        <f t="shared" ref="I19" si="22">SUM(I17:I18)</f>
        <v>0.30693620292226598</v>
      </c>
      <c r="J19" s="301">
        <f t="shared" si="15"/>
        <v>0.64199999999999879</v>
      </c>
      <c r="K19" s="301"/>
      <c r="L19" s="301">
        <f>SUM(L17:L18)</f>
        <v>0.30399900990090789</v>
      </c>
      <c r="M19" s="301">
        <f t="shared" ref="M19" si="23">SUM(M17:M18)</f>
        <v>1.2646864686559435E-2</v>
      </c>
      <c r="N19" s="301">
        <f t="shared" ref="N19" si="24">SUM(N17:N18)</f>
        <v>0.1623541254125325</v>
      </c>
      <c r="O19" s="301">
        <f t="shared" si="16"/>
        <v>0.47899999999999987</v>
      </c>
      <c r="P19" s="301"/>
      <c r="Q19" s="301">
        <f>SUM(Q17:Q18)</f>
        <v>0.27646034673663855</v>
      </c>
      <c r="R19" s="301">
        <f t="shared" ref="R19" si="25">SUM(R17:R18)</f>
        <v>1.1740317226246706E-2</v>
      </c>
      <c r="S19" s="301">
        <f t="shared" ref="S19" si="26">SUM(S17:S18)</f>
        <v>0.14779933603711365</v>
      </c>
      <c r="T19" s="301">
        <f t="shared" si="17"/>
        <v>0.43599999999999889</v>
      </c>
      <c r="U19" s="301"/>
      <c r="V19" s="301">
        <f>SUM(V17:V18)</f>
        <v>0.25615016501702342</v>
      </c>
      <c r="W19" s="301">
        <f t="shared" ref="W19" si="27">SUM(W17:W18)</f>
        <v>1.1464521452166887E-2</v>
      </c>
      <c r="X19" s="301">
        <f t="shared" ref="X19" si="28">SUM(X17:X18)</f>
        <v>0.12938531353080987</v>
      </c>
      <c r="Y19" s="301">
        <f t="shared" si="18"/>
        <v>0.39700000000000013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1.362703345856823</v>
      </c>
      <c r="C26" s="300">
        <v>0.45582728173513287</v>
      </c>
      <c r="D26" s="300">
        <v>0.26281746189230754</v>
      </c>
      <c r="E26" s="300">
        <f>SUM(B26:D26)</f>
        <v>2.0813480894842633</v>
      </c>
      <c r="F26" s="300"/>
      <c r="G26" s="300">
        <v>1.868600973212579</v>
      </c>
      <c r="H26" s="300">
        <v>0.68853527982550489</v>
      </c>
      <c r="I26" s="300">
        <v>0.2836171938398615</v>
      </c>
      <c r="J26" s="300">
        <f>SUM(G26:I26)</f>
        <v>2.8407534468779452</v>
      </c>
      <c r="K26" s="300"/>
      <c r="L26" s="300">
        <v>1.6865594111973627</v>
      </c>
      <c r="M26" s="300">
        <v>0.92200325714913989</v>
      </c>
      <c r="N26" s="300">
        <v>0.21894306294617094</v>
      </c>
      <c r="O26" s="300">
        <f>SUM(L26:N26)</f>
        <v>2.8275057312926735</v>
      </c>
      <c r="P26" s="300"/>
      <c r="Q26" s="300">
        <v>1.9303374451709332</v>
      </c>
      <c r="R26" s="300">
        <v>1.0151575409199978</v>
      </c>
      <c r="S26" s="300">
        <v>0.24829610848033179</v>
      </c>
      <c r="T26" s="300">
        <f>SUM(Q26:S26)</f>
        <v>3.1937910945712624</v>
      </c>
      <c r="U26" s="300"/>
      <c r="V26" s="300">
        <v>2.2904609537339411</v>
      </c>
      <c r="W26" s="300">
        <v>1.1193132687818081</v>
      </c>
      <c r="X26" s="300">
        <v>0.28708292031300642</v>
      </c>
      <c r="Y26" s="300">
        <f>SUM(V26:X26)</f>
        <v>3.696857142828756</v>
      </c>
    </row>
    <row r="27" spans="1:25" x14ac:dyDescent="0.2">
      <c r="A27" s="260" t="s">
        <v>364</v>
      </c>
      <c r="B27" s="300">
        <v>2.8297026331459447</v>
      </c>
      <c r="C27" s="300">
        <v>0.17929760443474438</v>
      </c>
      <c r="D27" s="300">
        <v>0.15665167293504428</v>
      </c>
      <c r="E27" s="300">
        <f t="shared" ref="E27:E28" si="29">SUM(B27:D27)</f>
        <v>3.1656519105157335</v>
      </c>
      <c r="F27" s="300"/>
      <c r="G27" s="300">
        <v>3.7636001622067217</v>
      </c>
      <c r="H27" s="300">
        <v>0.31852392538437391</v>
      </c>
      <c r="I27" s="300">
        <v>7.1122465530948045E-2</v>
      </c>
      <c r="J27" s="300">
        <f t="shared" ref="J27:J28" si="30">SUM(G27:I27)</f>
        <v>4.1532465531220435</v>
      </c>
      <c r="K27" s="300"/>
      <c r="L27" s="300">
        <v>3.7052406201044104</v>
      </c>
      <c r="M27" s="300">
        <v>0.28785342937398783</v>
      </c>
      <c r="N27" s="300">
        <v>0.14240021922894566</v>
      </c>
      <c r="O27" s="300">
        <f t="shared" ref="O27:O28" si="31">SUM(L27:N27)</f>
        <v>4.1354942687073439</v>
      </c>
      <c r="P27" s="300"/>
      <c r="Q27" s="300">
        <v>4.0432714089989235</v>
      </c>
      <c r="R27" s="300">
        <v>0.31751139535546791</v>
      </c>
      <c r="S27" s="300">
        <v>0.15842610107433433</v>
      </c>
      <c r="T27" s="300">
        <f t="shared" ref="T27:T28" si="32">SUM(Q27:S27)</f>
        <v>4.5192089054287257</v>
      </c>
      <c r="U27" s="300"/>
      <c r="V27" s="300">
        <v>4.3939635859715116</v>
      </c>
      <c r="W27" s="300">
        <v>0.35287275621646075</v>
      </c>
      <c r="X27" s="300">
        <v>0.18230651498328115</v>
      </c>
      <c r="Y27" s="300">
        <f t="shared" ref="Y27:Y28" si="33">SUM(V27:X27)</f>
        <v>4.9291428571712537</v>
      </c>
    </row>
    <row r="28" spans="1:25" x14ac:dyDescent="0.2">
      <c r="A28" s="264" t="s">
        <v>363</v>
      </c>
      <c r="B28" s="301">
        <f>SUM(B26:B27)</f>
        <v>4.1924059790027677</v>
      </c>
      <c r="C28" s="301">
        <f t="shared" ref="C28" si="34">SUM(C26:C27)</f>
        <v>0.63512488616987728</v>
      </c>
      <c r="D28" s="301">
        <f t="shared" ref="D28" si="35">SUM(D26:D27)</f>
        <v>0.41946913482735182</v>
      </c>
      <c r="E28" s="301">
        <f t="shared" si="29"/>
        <v>5.2469999999999963</v>
      </c>
      <c r="F28" s="301"/>
      <c r="G28" s="301">
        <f>SUM(G26:G27)</f>
        <v>5.6322011354193009</v>
      </c>
      <c r="H28" s="301">
        <f t="shared" ref="H28" si="36">SUM(H26:H27)</f>
        <v>1.0070592052098788</v>
      </c>
      <c r="I28" s="301">
        <f t="shared" ref="I28" si="37">SUM(I26:I27)</f>
        <v>0.35473965937080953</v>
      </c>
      <c r="J28" s="301">
        <f t="shared" si="30"/>
        <v>6.99399999999999</v>
      </c>
      <c r="K28" s="301"/>
      <c r="L28" s="301">
        <f>SUM(L26:L27)</f>
        <v>5.3918000313017735</v>
      </c>
      <c r="M28" s="301">
        <f t="shared" ref="M28" si="38">SUM(M26:M27)</f>
        <v>1.2098566865231277</v>
      </c>
      <c r="N28" s="301">
        <f t="shared" ref="N28" si="39">SUM(N26:N27)</f>
        <v>0.36134328217511658</v>
      </c>
      <c r="O28" s="301">
        <f t="shared" si="31"/>
        <v>6.9630000000000178</v>
      </c>
      <c r="P28" s="301"/>
      <c r="Q28" s="301">
        <f>SUM(Q26:Q27)</f>
        <v>5.9736088541698571</v>
      </c>
      <c r="R28" s="301">
        <f t="shared" ref="R28" si="40">SUM(R26:R27)</f>
        <v>1.3326689362754656</v>
      </c>
      <c r="S28" s="301">
        <f t="shared" ref="S28" si="41">SUM(S26:S27)</f>
        <v>0.40672220955466609</v>
      </c>
      <c r="T28" s="301">
        <f t="shared" si="32"/>
        <v>7.7129999999999894</v>
      </c>
      <c r="U28" s="301"/>
      <c r="V28" s="301">
        <f>SUM(V26:V27)</f>
        <v>6.6844245397054527</v>
      </c>
      <c r="W28" s="301">
        <f t="shared" ref="W28" si="42">SUM(W26:W27)</f>
        <v>1.472186024998269</v>
      </c>
      <c r="X28" s="301">
        <f t="shared" ref="X28" si="43">SUM(X26:X27)</f>
        <v>0.46938943529628757</v>
      </c>
      <c r="Y28" s="301">
        <f t="shared" si="33"/>
        <v>8.6260000000000101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1.831871480355612</v>
      </c>
      <c r="C35" s="300">
        <v>0.48185762207082006</v>
      </c>
      <c r="D35" s="300">
        <v>0.20189269135844867</v>
      </c>
      <c r="E35" s="300">
        <f>SUM(B35:D35)</f>
        <v>2.5156217937848808</v>
      </c>
      <c r="F35" s="300"/>
      <c r="G35" s="300">
        <v>1.8369383357872373</v>
      </c>
      <c r="H35" s="300">
        <v>0.47363948738230027</v>
      </c>
      <c r="I35" s="300">
        <v>0.2857494427968047</v>
      </c>
      <c r="J35" s="300">
        <f>SUM(G35:I35)</f>
        <v>2.5963272659663423</v>
      </c>
      <c r="K35" s="300"/>
      <c r="L35" s="300">
        <v>1.8381933054745496</v>
      </c>
      <c r="M35" s="300">
        <v>0.61184504971913212</v>
      </c>
      <c r="N35" s="300">
        <v>0.2617502205990298</v>
      </c>
      <c r="O35" s="300">
        <f>SUM(L35:N35)</f>
        <v>2.7117885757927116</v>
      </c>
      <c r="P35" s="300"/>
      <c r="Q35" s="300">
        <v>1.6545083488047887</v>
      </c>
      <c r="R35" s="300">
        <v>0.57876808906830157</v>
      </c>
      <c r="S35" s="300">
        <v>0.25049999999809408</v>
      </c>
      <c r="T35" s="300">
        <f>SUM(Q35:S35)</f>
        <v>2.4837764378711844</v>
      </c>
      <c r="U35" s="300"/>
      <c r="V35" s="300">
        <v>1.2213407705444757</v>
      </c>
      <c r="W35" s="300">
        <v>0.45082210446575183</v>
      </c>
      <c r="X35" s="300">
        <v>0.21136188692652921</v>
      </c>
      <c r="Y35" s="300">
        <f>SUM(V35:X35)</f>
        <v>1.8835247619367568</v>
      </c>
    </row>
    <row r="36" spans="1:25" x14ac:dyDescent="0.2">
      <c r="A36" s="260" t="s">
        <v>364</v>
      </c>
      <c r="B36" s="300">
        <v>7.1639228136713609</v>
      </c>
      <c r="C36" s="300">
        <v>0.24287178531520642</v>
      </c>
      <c r="D36" s="300">
        <v>0.50358360722855022</v>
      </c>
      <c r="E36" s="300">
        <f t="shared" ref="E36:E37" si="44">SUM(B36:D36)</f>
        <v>7.9103782062151176</v>
      </c>
      <c r="F36" s="300"/>
      <c r="G36" s="300">
        <v>7.5444115898970434</v>
      </c>
      <c r="H36" s="300">
        <v>0.2298521545318824</v>
      </c>
      <c r="I36" s="300">
        <v>0.58840898960473131</v>
      </c>
      <c r="J36" s="300">
        <f t="shared" ref="J36:J37" si="45">SUM(G36:I36)</f>
        <v>8.3626727340336569</v>
      </c>
      <c r="K36" s="300"/>
      <c r="L36" s="300">
        <v>7.3036755103275635</v>
      </c>
      <c r="M36" s="300">
        <v>0.23813953761962314</v>
      </c>
      <c r="N36" s="300">
        <v>0.37839637626010214</v>
      </c>
      <c r="O36" s="300">
        <f t="shared" ref="O36:O37" si="46">SUM(L36:N36)</f>
        <v>7.9202114242072881</v>
      </c>
      <c r="P36" s="300"/>
      <c r="Q36" s="300">
        <v>6.9297254174174654</v>
      </c>
      <c r="R36" s="300">
        <v>0.23020593691819824</v>
      </c>
      <c r="S36" s="300">
        <v>0.37629220779314798</v>
      </c>
      <c r="T36" s="300">
        <f t="shared" ref="T36:T37" si="47">SUM(Q36:S36)</f>
        <v>7.5362235621288116</v>
      </c>
      <c r="U36" s="300"/>
      <c r="V36" s="300">
        <v>5.4443637595191277</v>
      </c>
      <c r="W36" s="300">
        <v>0.18966373162063782</v>
      </c>
      <c r="X36" s="300">
        <v>0.31844774692349886</v>
      </c>
      <c r="Y36" s="300">
        <f t="shared" ref="Y36:Y37" si="48">SUM(V36:X36)</f>
        <v>5.9524752380632648</v>
      </c>
    </row>
    <row r="37" spans="1:25" x14ac:dyDescent="0.2">
      <c r="A37" s="264" t="s">
        <v>363</v>
      </c>
      <c r="B37" s="301">
        <f>SUM(B35:B36)</f>
        <v>8.9957942940269735</v>
      </c>
      <c r="C37" s="301">
        <f t="shared" ref="C37" si="49">SUM(C35:C36)</f>
        <v>0.72472940738602643</v>
      </c>
      <c r="D37" s="301">
        <f t="shared" ref="D37" si="50">SUM(D35:D36)</f>
        <v>0.7054762985869989</v>
      </c>
      <c r="E37" s="301">
        <f t="shared" si="44"/>
        <v>10.426</v>
      </c>
      <c r="F37" s="301"/>
      <c r="G37" s="301">
        <f>SUM(G35:G36)</f>
        <v>9.3813499256842814</v>
      </c>
      <c r="H37" s="301">
        <f t="shared" ref="H37" si="51">SUM(H35:H36)</f>
        <v>0.70349164191418267</v>
      </c>
      <c r="I37" s="301">
        <f t="shared" ref="I37" si="52">SUM(I35:I36)</f>
        <v>0.87415843240153601</v>
      </c>
      <c r="J37" s="301">
        <f t="shared" si="45"/>
        <v>10.959</v>
      </c>
      <c r="K37" s="301"/>
      <c r="L37" s="301">
        <f>SUM(L35:L36)</f>
        <v>9.1418688158021126</v>
      </c>
      <c r="M37" s="301">
        <f t="shared" ref="M37" si="53">SUM(M35:M36)</f>
        <v>0.84998458733875526</v>
      </c>
      <c r="N37" s="301">
        <f t="shared" ref="N37" si="54">SUM(N35:N36)</f>
        <v>0.640146596859132</v>
      </c>
      <c r="O37" s="301">
        <f t="shared" si="46"/>
        <v>10.632</v>
      </c>
      <c r="P37" s="301"/>
      <c r="Q37" s="301">
        <f>SUM(Q35:Q36)</f>
        <v>8.5842337662222548</v>
      </c>
      <c r="R37" s="301">
        <f t="shared" ref="R37" si="55">SUM(R35:R36)</f>
        <v>0.80897402598649981</v>
      </c>
      <c r="S37" s="301">
        <f t="shared" ref="S37" si="56">SUM(S35:S36)</f>
        <v>0.62679220779124201</v>
      </c>
      <c r="T37" s="301">
        <f t="shared" si="47"/>
        <v>10.019999999999996</v>
      </c>
      <c r="U37" s="301"/>
      <c r="V37" s="301">
        <f>SUM(V35:V36)</f>
        <v>6.6657045300636035</v>
      </c>
      <c r="W37" s="301">
        <f t="shared" ref="W37" si="57">SUM(W35:W36)</f>
        <v>0.64048583608638965</v>
      </c>
      <c r="X37" s="301">
        <f t="shared" ref="X37" si="58">SUM(X35:X36)</f>
        <v>0.52980963385002811</v>
      </c>
      <c r="Y37" s="301">
        <f t="shared" si="48"/>
        <v>7.8360000000000207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5.2350654732609554</v>
      </c>
      <c r="C44" s="300">
        <v>1.7225950579750819</v>
      </c>
      <c r="D44" s="300">
        <v>1.3143425888163798</v>
      </c>
      <c r="E44" s="300">
        <f>SUM(B44:D44)</f>
        <v>8.2720031200524176</v>
      </c>
      <c r="F44" s="300"/>
      <c r="G44" s="300">
        <v>5.7653004140680677</v>
      </c>
      <c r="H44" s="300">
        <v>1.6241685040101854</v>
      </c>
      <c r="I44" s="300">
        <v>1.246748436784084</v>
      </c>
      <c r="J44" s="300">
        <f>SUM(G44:I44)</f>
        <v>8.6362173548623371</v>
      </c>
      <c r="K44" s="300"/>
      <c r="L44" s="300">
        <v>5.3409219255111244</v>
      </c>
      <c r="M44" s="300">
        <v>2.1518774774069271</v>
      </c>
      <c r="N44" s="300">
        <v>1.0637837450794505</v>
      </c>
      <c r="O44" s="300">
        <f>SUM(L44:N44)</f>
        <v>8.5565831479975021</v>
      </c>
      <c r="P44" s="300"/>
      <c r="Q44" s="300">
        <v>5.1394709477168661</v>
      </c>
      <c r="R44" s="300">
        <v>2.0744654723669096</v>
      </c>
      <c r="S44" s="300">
        <v>0.98781474625954402</v>
      </c>
      <c r="T44" s="300">
        <f>SUM(Q44:S44)</f>
        <v>8.2017511663433194</v>
      </c>
      <c r="U44" s="300"/>
      <c r="V44" s="300">
        <v>4.7409610571085414</v>
      </c>
      <c r="W44" s="300">
        <v>1.9139625662581818</v>
      </c>
      <c r="X44" s="300">
        <v>0.89303574058370927</v>
      </c>
      <c r="Y44" s="300">
        <f>SUM(V44:X44)</f>
        <v>7.547959363950433</v>
      </c>
    </row>
    <row r="45" spans="1:25" x14ac:dyDescent="0.2">
      <c r="A45" s="260" t="s">
        <v>364</v>
      </c>
      <c r="B45" s="300">
        <v>22.595942305529508</v>
      </c>
      <c r="C45" s="300">
        <v>0.71083098974613868</v>
      </c>
      <c r="D45" s="300">
        <v>2.7592235846719428</v>
      </c>
      <c r="E45" s="300">
        <f t="shared" ref="E45:E46" si="59">SUM(B45:D45)</f>
        <v>26.065996879947591</v>
      </c>
      <c r="F45" s="300"/>
      <c r="G45" s="300">
        <v>23.661731561004984</v>
      </c>
      <c r="H45" s="300">
        <v>0.93475021824699467</v>
      </c>
      <c r="I45" s="300">
        <v>1.7943008658856683</v>
      </c>
      <c r="J45" s="300">
        <f t="shared" ref="J45:J46" si="60">SUM(G45:I45)</f>
        <v>26.390782645137644</v>
      </c>
      <c r="K45" s="300"/>
      <c r="L45" s="300">
        <v>22.870019680934579</v>
      </c>
      <c r="M45" s="300">
        <v>0.97257693192755268</v>
      </c>
      <c r="N45" s="300">
        <v>2.3128202391404002</v>
      </c>
      <c r="O45" s="300">
        <f t="shared" ref="O45:O46" si="61">SUM(L45:N45)</f>
        <v>26.155416852002531</v>
      </c>
      <c r="P45" s="300"/>
      <c r="Q45" s="300">
        <v>21.832213867967038</v>
      </c>
      <c r="R45" s="300">
        <v>0.9334912941545277</v>
      </c>
      <c r="S45" s="300">
        <v>2.2145436715350835</v>
      </c>
      <c r="T45" s="300">
        <f t="shared" ref="T45:T46" si="62">SUM(Q45:S45)</f>
        <v>24.980248833656649</v>
      </c>
      <c r="U45" s="300"/>
      <c r="V45" s="300">
        <v>19.443665157557046</v>
      </c>
      <c r="W45" s="300">
        <v>0.84734724676081397</v>
      </c>
      <c r="X45" s="300">
        <v>2.0710282317317761</v>
      </c>
      <c r="Y45" s="300">
        <f t="shared" ref="Y45:Y46" si="63">SUM(V45:X45)</f>
        <v>22.362040636049638</v>
      </c>
    </row>
    <row r="46" spans="1:25" x14ac:dyDescent="0.2">
      <c r="A46" s="264" t="s">
        <v>363</v>
      </c>
      <c r="B46" s="301">
        <f>SUM(B44:B45)</f>
        <v>27.831007778790465</v>
      </c>
      <c r="C46" s="301">
        <f t="shared" ref="C46" si="64">SUM(C44:C45)</f>
        <v>2.4334260477212206</v>
      </c>
      <c r="D46" s="301">
        <f t="shared" ref="D46" si="65">SUM(D44:D45)</f>
        <v>4.0735661734883228</v>
      </c>
      <c r="E46" s="301">
        <f t="shared" si="59"/>
        <v>34.338000000000008</v>
      </c>
      <c r="F46" s="301"/>
      <c r="G46" s="301">
        <f>SUM(G44:G45)</f>
        <v>29.427031975073053</v>
      </c>
      <c r="H46" s="301">
        <f t="shared" ref="H46" si="66">SUM(H44:H45)</f>
        <v>2.5589187222571801</v>
      </c>
      <c r="I46" s="301">
        <f t="shared" ref="I46" si="67">SUM(I44:I45)</f>
        <v>3.0410493026697525</v>
      </c>
      <c r="J46" s="301">
        <f t="shared" si="60"/>
        <v>35.026999999999987</v>
      </c>
      <c r="K46" s="301"/>
      <c r="L46" s="301">
        <f>SUM(L44:L45)</f>
        <v>28.210941606445704</v>
      </c>
      <c r="M46" s="301">
        <f t="shared" ref="M46" si="68">SUM(M44:M45)</f>
        <v>3.1244544093344797</v>
      </c>
      <c r="N46" s="301">
        <f t="shared" ref="N46" si="69">SUM(N44:N45)</f>
        <v>3.3766039842198508</v>
      </c>
      <c r="O46" s="301">
        <f t="shared" si="61"/>
        <v>34.712000000000032</v>
      </c>
      <c r="P46" s="301"/>
      <c r="Q46" s="301">
        <f>SUM(Q44:Q45)</f>
        <v>26.971684815683904</v>
      </c>
      <c r="R46" s="301">
        <f t="shared" ref="R46" si="70">SUM(R44:R45)</f>
        <v>3.0079567665214375</v>
      </c>
      <c r="S46" s="301">
        <f t="shared" ref="S46" si="71">SUM(S44:S45)</f>
        <v>3.2023584177946276</v>
      </c>
      <c r="T46" s="301">
        <f t="shared" si="62"/>
        <v>33.181999999999974</v>
      </c>
      <c r="U46" s="301"/>
      <c r="V46" s="301">
        <f>SUM(V44:V45)</f>
        <v>24.184626214665588</v>
      </c>
      <c r="W46" s="301">
        <f t="shared" ref="W46" si="72">SUM(W44:W45)</f>
        <v>2.7613098130189959</v>
      </c>
      <c r="X46" s="301">
        <f t="shared" ref="X46" si="73">SUM(X44:X45)</f>
        <v>2.9640639723154854</v>
      </c>
      <c r="Y46" s="301">
        <f t="shared" si="63"/>
        <v>29.910000000000071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0.4494589924237728</v>
      </c>
      <c r="C53" s="300">
        <v>0.12088794364254471</v>
      </c>
      <c r="D53" s="300">
        <v>1.4887677788362496E-4</v>
      </c>
      <c r="E53" s="300">
        <f>SUM(B53:D53)</f>
        <v>0.57049581284420114</v>
      </c>
      <c r="F53" s="300"/>
      <c r="G53" s="300">
        <v>0.60173526140432898</v>
      </c>
      <c r="H53" s="300">
        <v>0.1671123470583846</v>
      </c>
      <c r="I53" s="300">
        <v>1.6351501668840647E-4</v>
      </c>
      <c r="J53" s="300">
        <f>SUM(G53:I53)</f>
        <v>0.76901112347940204</v>
      </c>
      <c r="K53" s="300"/>
      <c r="L53" s="300">
        <v>0.75074176261411563</v>
      </c>
      <c r="M53" s="300">
        <v>0.20436248692281456</v>
      </c>
      <c r="N53" s="300">
        <v>0.31329302909760898</v>
      </c>
      <c r="O53" s="300">
        <f>SUM(L53:N53)</f>
        <v>1.2683972786345392</v>
      </c>
      <c r="P53" s="300"/>
      <c r="Q53" s="300">
        <v>0.74507139787268362</v>
      </c>
      <c r="R53" s="300">
        <v>0.20100335484795276</v>
      </c>
      <c r="S53" s="300">
        <v>0.30371733333373646</v>
      </c>
      <c r="T53" s="300">
        <f>SUM(Q53:S53)</f>
        <v>1.2497920860543728</v>
      </c>
      <c r="U53" s="300"/>
      <c r="V53" s="300">
        <v>0.767388922132614</v>
      </c>
      <c r="W53" s="300">
        <v>0.20313236174085844</v>
      </c>
      <c r="X53" s="300">
        <v>0.30209428157804019</v>
      </c>
      <c r="Y53" s="300">
        <f>SUM(V53:X53)</f>
        <v>1.2726155654515128</v>
      </c>
    </row>
    <row r="54" spans="1:25" x14ac:dyDescent="0.2">
      <c r="A54" s="260" t="s">
        <v>364</v>
      </c>
      <c r="B54" s="300">
        <v>1.4901076698083966</v>
      </c>
      <c r="C54" s="300">
        <v>2.2331516682449142E-2</v>
      </c>
      <c r="D54" s="300">
        <v>0.15706500066495033</v>
      </c>
      <c r="E54" s="300">
        <f t="shared" ref="E54:E55" si="74">SUM(B54:D54)</f>
        <v>1.6695041871557961</v>
      </c>
      <c r="F54" s="300"/>
      <c r="G54" s="300">
        <v>1.9996251390340443</v>
      </c>
      <c r="H54" s="300">
        <v>4.0715239155034222E-2</v>
      </c>
      <c r="I54" s="300">
        <v>0.42464849833151513</v>
      </c>
      <c r="J54" s="300">
        <f t="shared" ref="J54:J55" si="75">SUM(G54:I54)</f>
        <v>2.4649888765205934</v>
      </c>
      <c r="K54" s="300"/>
      <c r="L54" s="300">
        <v>2.4430891773000747</v>
      </c>
      <c r="M54" s="300">
        <v>3.7513544065391181E-2</v>
      </c>
      <c r="N54" s="300">
        <v>0</v>
      </c>
      <c r="O54" s="300">
        <f t="shared" ref="O54:O55" si="76">SUM(L54:N54)</f>
        <v>2.4806027213654658</v>
      </c>
      <c r="P54" s="300"/>
      <c r="Q54" s="300">
        <v>2.3867568171716589</v>
      </c>
      <c r="R54" s="300">
        <v>3.7451096773966734E-2</v>
      </c>
      <c r="S54" s="300">
        <v>0</v>
      </c>
      <c r="T54" s="300">
        <f t="shared" ref="T54:T55" si="77">SUM(Q54:S54)</f>
        <v>2.4242079139456254</v>
      </c>
      <c r="U54" s="300"/>
      <c r="V54" s="300">
        <v>2.381399435830295</v>
      </c>
      <c r="W54" s="300">
        <v>3.8984998718195656E-2</v>
      </c>
      <c r="X54" s="300">
        <v>0</v>
      </c>
      <c r="Y54" s="300">
        <f t="shared" ref="Y54:Y55" si="78">SUM(V54:X54)</f>
        <v>2.4203844345484908</v>
      </c>
    </row>
    <row r="55" spans="1:25" x14ac:dyDescent="0.2">
      <c r="A55" s="264" t="s">
        <v>363</v>
      </c>
      <c r="B55" s="301">
        <f>SUM(B53:B54)</f>
        <v>1.9395666622321694</v>
      </c>
      <c r="C55" s="301">
        <f t="shared" ref="C55" si="79">SUM(C53:C54)</f>
        <v>0.14321946032499386</v>
      </c>
      <c r="D55" s="301">
        <f t="shared" ref="D55" si="80">SUM(D53:D54)</f>
        <v>0.15721387744283397</v>
      </c>
      <c r="E55" s="301">
        <f t="shared" si="74"/>
        <v>2.2399999999999971</v>
      </c>
      <c r="F55" s="301"/>
      <c r="G55" s="301">
        <f>SUM(G53:G54)</f>
        <v>2.6013604004383732</v>
      </c>
      <c r="H55" s="301">
        <f t="shared" ref="H55" si="81">SUM(H53:H54)</f>
        <v>0.20782758621341882</v>
      </c>
      <c r="I55" s="301">
        <f t="shared" ref="I55" si="82">SUM(I53:I54)</f>
        <v>0.42481201334820357</v>
      </c>
      <c r="J55" s="301">
        <f t="shared" si="75"/>
        <v>3.2339999999999955</v>
      </c>
      <c r="K55" s="301"/>
      <c r="L55" s="301">
        <f>SUM(L53:L54)</f>
        <v>3.1938309399141902</v>
      </c>
      <c r="M55" s="301">
        <f t="shared" ref="M55" si="83">SUM(M53:M54)</f>
        <v>0.24187603098820573</v>
      </c>
      <c r="N55" s="301">
        <f t="shared" ref="N55" si="84">SUM(N53:N54)</f>
        <v>0.31329302909760898</v>
      </c>
      <c r="O55" s="301">
        <f t="shared" si="76"/>
        <v>3.749000000000005</v>
      </c>
      <c r="P55" s="301"/>
      <c r="Q55" s="301">
        <f>SUM(Q53:Q54)</f>
        <v>3.1318282150443424</v>
      </c>
      <c r="R55" s="301">
        <f t="shared" ref="R55" si="85">SUM(R53:R54)</f>
        <v>0.2384544516219195</v>
      </c>
      <c r="S55" s="301">
        <f t="shared" ref="S55" si="86">SUM(S53:S54)</f>
        <v>0.30371733333373646</v>
      </c>
      <c r="T55" s="301">
        <f t="shared" si="77"/>
        <v>3.6739999999999982</v>
      </c>
      <c r="U55" s="301"/>
      <c r="V55" s="301">
        <f>SUM(V53:V54)</f>
        <v>3.1487883579629088</v>
      </c>
      <c r="W55" s="301">
        <f t="shared" ref="W55" si="87">SUM(W53:W54)</f>
        <v>0.2421173604590541</v>
      </c>
      <c r="X55" s="301">
        <f t="shared" ref="X55" si="88">SUM(X53:X54)</f>
        <v>0.30209428157804019</v>
      </c>
      <c r="Y55" s="301">
        <f t="shared" si="78"/>
        <v>3.6930000000000032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0.97211135146349104</v>
      </c>
      <c r="C62" s="300">
        <v>0.34252950776179686</v>
      </c>
      <c r="D62" s="300">
        <v>0.15403320809290175</v>
      </c>
      <c r="E62" s="300">
        <f>SUM(B62:D62)</f>
        <v>1.4686740673181895</v>
      </c>
      <c r="F62" s="300"/>
      <c r="G62" s="300">
        <v>1.1848915786288621</v>
      </c>
      <c r="H62" s="300">
        <v>0.28686191835614017</v>
      </c>
      <c r="I62" s="300">
        <v>0.21030993434515383</v>
      </c>
      <c r="J62" s="300">
        <f>SUM(G62:I62)</f>
        <v>1.6820634313301559</v>
      </c>
      <c r="K62" s="300"/>
      <c r="L62" s="300">
        <v>1.0204103406492815</v>
      </c>
      <c r="M62" s="300">
        <v>0.24479014909685873</v>
      </c>
      <c r="N62" s="300">
        <v>1.6666563342638906E-2</v>
      </c>
      <c r="O62" s="300">
        <f>SUM(L62:N62)</f>
        <v>1.281867053088779</v>
      </c>
      <c r="P62" s="300"/>
      <c r="Q62" s="300">
        <v>1.1372585177367358</v>
      </c>
      <c r="R62" s="300">
        <v>0.26569321755234893</v>
      </c>
      <c r="S62" s="300">
        <v>1.7685139774448595E-2</v>
      </c>
      <c r="T62" s="300">
        <f>SUM(Q62:S62)</f>
        <v>1.4206368750635334</v>
      </c>
      <c r="U62" s="300"/>
      <c r="V62" s="300">
        <v>1.3654711818868988</v>
      </c>
      <c r="W62" s="300">
        <v>0.30279193660691278</v>
      </c>
      <c r="X62" s="300">
        <v>1.9106212735297688E-2</v>
      </c>
      <c r="Y62" s="300">
        <f>SUM(V62:X62)</f>
        <v>1.6873693312291091</v>
      </c>
    </row>
    <row r="63" spans="1:25" x14ac:dyDescent="0.2">
      <c r="A63" s="260" t="s">
        <v>364</v>
      </c>
      <c r="B63" s="300">
        <v>3.9453935633309625</v>
      </c>
      <c r="C63" s="300">
        <v>0.1229323693508531</v>
      </c>
      <c r="D63" s="300">
        <v>0</v>
      </c>
      <c r="E63" s="300">
        <f t="shared" ref="E63:E64" si="89">SUM(B63:D63)</f>
        <v>4.068325932681816</v>
      </c>
      <c r="F63" s="300"/>
      <c r="G63" s="300">
        <v>5.1458326862799968</v>
      </c>
      <c r="H63" s="300">
        <v>0.11857236654425063</v>
      </c>
      <c r="I63" s="300">
        <v>0.34053151584560198</v>
      </c>
      <c r="J63" s="300">
        <f t="shared" ref="J63:J64" si="90">SUM(G63:I63)</f>
        <v>5.6049365686698494</v>
      </c>
      <c r="K63" s="300"/>
      <c r="L63" s="300">
        <v>4.5262219398116512</v>
      </c>
      <c r="M63" s="300">
        <v>0.62312113697896532</v>
      </c>
      <c r="N63" s="300">
        <v>0.28978987012059948</v>
      </c>
      <c r="O63" s="300">
        <f t="shared" ref="O63:O64" si="91">SUM(L63:N63)</f>
        <v>5.439132946911216</v>
      </c>
      <c r="P63" s="300"/>
      <c r="Q63" s="300">
        <v>4.8209691024952406</v>
      </c>
      <c r="R63" s="300">
        <v>0.67120306955696829</v>
      </c>
      <c r="S63" s="300">
        <v>0.29919095288427217</v>
      </c>
      <c r="T63" s="300">
        <f t="shared" ref="T63:T64" si="92">SUM(Q63:S63)</f>
        <v>5.7913631249364812</v>
      </c>
      <c r="U63" s="300"/>
      <c r="V63" s="300">
        <v>5.3019740340190449</v>
      </c>
      <c r="W63" s="300">
        <v>0.74971117363915085</v>
      </c>
      <c r="X63" s="300">
        <v>0.30694546111268761</v>
      </c>
      <c r="Y63" s="300">
        <f t="shared" ref="Y63:Y64" si="93">SUM(V63:X63)</f>
        <v>6.3586306687708829</v>
      </c>
    </row>
    <row r="64" spans="1:25" x14ac:dyDescent="0.2">
      <c r="A64" s="264" t="s">
        <v>363</v>
      </c>
      <c r="B64" s="301">
        <f>SUM(B62:B63)</f>
        <v>4.9175049147944536</v>
      </c>
      <c r="C64" s="301">
        <f t="shared" ref="C64" si="94">SUM(C62:C63)</f>
        <v>0.46546187711264997</v>
      </c>
      <c r="D64" s="301">
        <f t="shared" ref="D64" si="95">SUM(D62:D63)</f>
        <v>0.15403320809290175</v>
      </c>
      <c r="E64" s="301">
        <f t="shared" si="89"/>
        <v>5.5370000000000053</v>
      </c>
      <c r="F64" s="301"/>
      <c r="G64" s="301">
        <f>SUM(G62:G63)</f>
        <v>6.3307242649088593</v>
      </c>
      <c r="H64" s="301">
        <f t="shared" ref="H64" si="96">SUM(H62:H63)</f>
        <v>0.4054342849003908</v>
      </c>
      <c r="I64" s="301">
        <f t="shared" ref="I64" si="97">SUM(I62:I63)</f>
        <v>0.55084145019075581</v>
      </c>
      <c r="J64" s="301">
        <f t="shared" si="90"/>
        <v>7.2870000000000061</v>
      </c>
      <c r="K64" s="301"/>
      <c r="L64" s="301">
        <f>SUM(L62:L63)</f>
        <v>5.5466322804609325</v>
      </c>
      <c r="M64" s="301">
        <f t="shared" ref="M64" si="98">SUM(M62:M63)</f>
        <v>0.86791128607582402</v>
      </c>
      <c r="N64" s="301">
        <f t="shared" ref="N64" si="99">SUM(N62:N63)</f>
        <v>0.30645643346323836</v>
      </c>
      <c r="O64" s="301">
        <f t="shared" si="91"/>
        <v>6.7209999999999948</v>
      </c>
      <c r="P64" s="301"/>
      <c r="Q64" s="301">
        <f>SUM(Q62:Q63)</f>
        <v>5.9582276202319768</v>
      </c>
      <c r="R64" s="301">
        <f t="shared" ref="R64" si="100">SUM(R62:R63)</f>
        <v>0.93689628710931716</v>
      </c>
      <c r="S64" s="301">
        <f t="shared" ref="S64" si="101">SUM(S62:S63)</f>
        <v>0.31687609265872074</v>
      </c>
      <c r="T64" s="301">
        <f t="shared" si="92"/>
        <v>7.212000000000014</v>
      </c>
      <c r="U64" s="301"/>
      <c r="V64" s="301">
        <f>SUM(V62:V63)</f>
        <v>6.6674452159059436</v>
      </c>
      <c r="W64" s="301">
        <f t="shared" ref="W64" si="102">SUM(W62:W63)</f>
        <v>1.0525031102460636</v>
      </c>
      <c r="X64" s="301">
        <f t="shared" ref="X64" si="103">SUM(X62:X63)</f>
        <v>0.32605167384798528</v>
      </c>
      <c r="Y64" s="301">
        <f t="shared" si="93"/>
        <v>8.0459999999999923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4.4659069138272107</v>
      </c>
      <c r="C71" s="300">
        <v>3.1424909672696479</v>
      </c>
      <c r="D71" s="300">
        <v>1.756677119659785</v>
      </c>
      <c r="E71" s="300">
        <f>SUM(B71:D71)</f>
        <v>9.3650750007566437</v>
      </c>
      <c r="F71" s="300"/>
      <c r="G71" s="300">
        <v>6.2022826206902222</v>
      </c>
      <c r="H71" s="300">
        <v>4.0142194878134942</v>
      </c>
      <c r="I71" s="300">
        <v>2.5651194976585794</v>
      </c>
      <c r="J71" s="300">
        <f>SUM(G71:I71)</f>
        <v>12.781621606162297</v>
      </c>
      <c r="K71" s="300"/>
      <c r="L71" s="300">
        <v>6.096792008742729</v>
      </c>
      <c r="M71" s="300">
        <v>4.8001396551289384</v>
      </c>
      <c r="N71" s="300">
        <v>2.012337094472946</v>
      </c>
      <c r="O71" s="300">
        <f>SUM(L71:N71)</f>
        <v>12.909268758344613</v>
      </c>
      <c r="P71" s="300"/>
      <c r="Q71" s="300">
        <v>6.5143134976989749</v>
      </c>
      <c r="R71" s="300">
        <v>5.1628861825607943</v>
      </c>
      <c r="S71" s="300">
        <v>2.1599249719629201</v>
      </c>
      <c r="T71" s="300">
        <f>SUM(Q71:S71)</f>
        <v>13.837124652222688</v>
      </c>
      <c r="U71" s="300"/>
      <c r="V71" s="300">
        <v>7.1113192876134752</v>
      </c>
      <c r="W71" s="300">
        <v>5.6991289561195932</v>
      </c>
      <c r="X71" s="300">
        <v>2.423968540987798</v>
      </c>
      <c r="Y71" s="300">
        <f>SUM(V71:X71)</f>
        <v>15.234416784720867</v>
      </c>
    </row>
    <row r="72" spans="1:25" x14ac:dyDescent="0.2">
      <c r="A72" s="260" t="s">
        <v>364</v>
      </c>
      <c r="B72" s="300">
        <v>28.07988465459222</v>
      </c>
      <c r="C72" s="300">
        <v>1.3766925597783539</v>
      </c>
      <c r="D72" s="300">
        <v>23.556347784872905</v>
      </c>
      <c r="E72" s="300">
        <f t="shared" ref="E72:E73" si="104">SUM(B72:D72)</f>
        <v>53.012924999243481</v>
      </c>
      <c r="F72" s="300"/>
      <c r="G72" s="300">
        <v>34.148008654276232</v>
      </c>
      <c r="H72" s="300">
        <v>1.295920842077551</v>
      </c>
      <c r="I72" s="300">
        <v>24.516448897483993</v>
      </c>
      <c r="J72" s="300">
        <f t="shared" ref="J72:J73" si="105">SUM(G72:I72)</f>
        <v>59.960378393837772</v>
      </c>
      <c r="K72" s="300"/>
      <c r="L72" s="300">
        <v>32.712686525036773</v>
      </c>
      <c r="M72" s="300">
        <v>2.4192249191323216</v>
      </c>
      <c r="N72" s="300">
        <v>26.766819797486182</v>
      </c>
      <c r="O72" s="300">
        <f t="shared" ref="O72:O73" si="106">SUM(L72:N72)</f>
        <v>61.89873124165527</v>
      </c>
      <c r="P72" s="300"/>
      <c r="Q72" s="300">
        <v>34.363151121145862</v>
      </c>
      <c r="R72" s="300">
        <v>2.6207201980191992</v>
      </c>
      <c r="S72" s="300">
        <v>28.762004028612449</v>
      </c>
      <c r="T72" s="300">
        <f t="shared" ref="T72:T73" si="107">SUM(Q72:S72)</f>
        <v>65.745875347777513</v>
      </c>
      <c r="U72" s="300"/>
      <c r="V72" s="300">
        <v>35.836041951147664</v>
      </c>
      <c r="W72" s="300">
        <v>2.9249051799939441</v>
      </c>
      <c r="X72" s="300">
        <v>31.657636084137504</v>
      </c>
      <c r="Y72" s="300">
        <f t="shared" ref="Y72:Y73" si="108">SUM(V72:X72)</f>
        <v>70.418583215279114</v>
      </c>
    </row>
    <row r="73" spans="1:25" x14ac:dyDescent="0.2">
      <c r="A73" s="264" t="s">
        <v>363</v>
      </c>
      <c r="B73" s="301">
        <f>SUM(B71:B72)</f>
        <v>32.545791568419432</v>
      </c>
      <c r="C73" s="301">
        <f t="shared" ref="C73" si="109">SUM(C71:C72)</f>
        <v>4.5191835270480016</v>
      </c>
      <c r="D73" s="301">
        <f t="shared" ref="D73" si="110">SUM(D71:D72)</f>
        <v>25.313024904532689</v>
      </c>
      <c r="E73" s="301">
        <f t="shared" si="104"/>
        <v>62.378000000000121</v>
      </c>
      <c r="F73" s="301"/>
      <c r="G73" s="301">
        <f>SUM(G71:G72)</f>
        <v>40.350291274966452</v>
      </c>
      <c r="H73" s="301">
        <f t="shared" ref="H73" si="111">SUM(H71:H72)</f>
        <v>5.3101403298910448</v>
      </c>
      <c r="I73" s="301">
        <f t="shared" ref="I73" si="112">SUM(I71:I72)</f>
        <v>27.081568395142572</v>
      </c>
      <c r="J73" s="301">
        <f t="shared" si="105"/>
        <v>72.742000000000061</v>
      </c>
      <c r="K73" s="301"/>
      <c r="L73" s="301">
        <f>SUM(L71:L72)</f>
        <v>38.809478533779505</v>
      </c>
      <c r="M73" s="301">
        <f t="shared" ref="M73" si="113">SUM(M71:M72)</f>
        <v>7.2193645742612595</v>
      </c>
      <c r="N73" s="301">
        <f t="shared" ref="N73" si="114">SUM(N71:N72)</f>
        <v>28.779156891959129</v>
      </c>
      <c r="O73" s="301">
        <f t="shared" si="106"/>
        <v>74.807999999999893</v>
      </c>
      <c r="P73" s="301"/>
      <c r="Q73" s="301">
        <f>SUM(Q71:Q72)</f>
        <v>40.87746461884484</v>
      </c>
      <c r="R73" s="301">
        <f t="shared" ref="R73" si="115">SUM(R71:R72)</f>
        <v>7.7836063805799931</v>
      </c>
      <c r="S73" s="301">
        <f t="shared" ref="S73" si="116">SUM(S71:S72)</f>
        <v>30.921929000575368</v>
      </c>
      <c r="T73" s="301">
        <f t="shared" si="107"/>
        <v>79.583000000000197</v>
      </c>
      <c r="U73" s="301"/>
      <c r="V73" s="301">
        <f>SUM(V71:V72)</f>
        <v>42.94736123876114</v>
      </c>
      <c r="W73" s="301">
        <f t="shared" ref="W73" si="117">SUM(W71:W72)</f>
        <v>8.6240341361135364</v>
      </c>
      <c r="X73" s="301">
        <f t="shared" ref="X73" si="118">SUM(X71:X72)</f>
        <v>34.081604625125301</v>
      </c>
      <c r="Y73" s="301">
        <f t="shared" si="108"/>
        <v>85.652999999999977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26.714344347889831</v>
      </c>
      <c r="C80" s="300">
        <v>33.3539410590068</v>
      </c>
      <c r="D80" s="300">
        <v>3.3514312459367344</v>
      </c>
      <c r="E80" s="300">
        <f>SUM(B80:D80)</f>
        <v>63.419716652833372</v>
      </c>
      <c r="F80" s="300"/>
      <c r="G80" s="300">
        <v>27.845353876410659</v>
      </c>
      <c r="H80" s="300">
        <v>32.970569803396849</v>
      </c>
      <c r="I80" s="300">
        <v>2.5572504675539363</v>
      </c>
      <c r="J80" s="300">
        <f>SUM(G80:I80)</f>
        <v>63.373174147361446</v>
      </c>
      <c r="K80" s="300"/>
      <c r="L80" s="300">
        <v>30.256245301623633</v>
      </c>
      <c r="M80" s="300">
        <v>34.170784737293687</v>
      </c>
      <c r="N80" s="300">
        <v>3.1547193000423981</v>
      </c>
      <c r="O80" s="300">
        <f>SUM(L80:N80)</f>
        <v>67.581749338959725</v>
      </c>
      <c r="P80" s="300"/>
      <c r="Q80" s="300">
        <v>31.519843198946109</v>
      </c>
      <c r="R80" s="300">
        <v>32.836839927293198</v>
      </c>
      <c r="S80" s="300">
        <v>3.2465458470146378</v>
      </c>
      <c r="T80" s="300">
        <f>SUM(Q80:S80)</f>
        <v>67.603228973253948</v>
      </c>
      <c r="U80" s="300"/>
      <c r="V80" s="300">
        <v>33.999054378759759</v>
      </c>
      <c r="W80" s="300">
        <v>30.573622274243473</v>
      </c>
      <c r="X80" s="300">
        <v>3.4611476822581673</v>
      </c>
      <c r="Y80" s="300">
        <f>SUM(V80:X80)</f>
        <v>68.0338243352614</v>
      </c>
    </row>
    <row r="81" spans="1:25" x14ac:dyDescent="0.2">
      <c r="A81" s="260" t="s">
        <v>364</v>
      </c>
      <c r="B81" s="300">
        <v>46.869093775087109</v>
      </c>
      <c r="C81" s="300">
        <v>15.515933078868468</v>
      </c>
      <c r="D81" s="300">
        <v>4.7892564932108845</v>
      </c>
      <c r="E81" s="300">
        <f t="shared" ref="E81:E82" si="119">SUM(B81:D81)</f>
        <v>67.174283347166465</v>
      </c>
      <c r="F81" s="300"/>
      <c r="G81" s="300">
        <v>51.592133180659651</v>
      </c>
      <c r="H81" s="300">
        <v>14.540968197321199</v>
      </c>
      <c r="I81" s="300">
        <v>4.2057244746577425</v>
      </c>
      <c r="J81" s="300">
        <f t="shared" ref="J81:J82" si="120">SUM(G81:I81)</f>
        <v>70.338825852638593</v>
      </c>
      <c r="K81" s="300"/>
      <c r="L81" s="300">
        <v>48.349541899283395</v>
      </c>
      <c r="M81" s="300">
        <v>17.458383392000346</v>
      </c>
      <c r="N81" s="300">
        <v>3.9553253697565007</v>
      </c>
      <c r="O81" s="300">
        <f t="shared" ref="O81:O82" si="121">SUM(L81:N81)</f>
        <v>69.763250661040232</v>
      </c>
      <c r="P81" s="300"/>
      <c r="Q81" s="300">
        <v>49.10734292142002</v>
      </c>
      <c r="R81" s="300">
        <v>17.432590979955471</v>
      </c>
      <c r="S81" s="300">
        <v>4.003837125370592</v>
      </c>
      <c r="T81" s="300">
        <f t="shared" ref="T81:T82" si="122">SUM(Q81:S81)</f>
        <v>70.543771026746086</v>
      </c>
      <c r="U81" s="300"/>
      <c r="V81" s="300">
        <v>50.099165422594304</v>
      </c>
      <c r="W81" s="300">
        <v>17.583123354838012</v>
      </c>
      <c r="X81" s="300">
        <v>4.0898868873062009</v>
      </c>
      <c r="Y81" s="300">
        <f t="shared" ref="Y81:Y82" si="123">SUM(V81:X81)</f>
        <v>71.772175664738526</v>
      </c>
    </row>
    <row r="82" spans="1:25" x14ac:dyDescent="0.2">
      <c r="A82" s="264" t="s">
        <v>363</v>
      </c>
      <c r="B82" s="301">
        <f>SUM(B80:B81)</f>
        <v>73.583438122976943</v>
      </c>
      <c r="C82" s="301">
        <f t="shared" ref="C82" si="124">SUM(C80:C81)</f>
        <v>48.869874137875271</v>
      </c>
      <c r="D82" s="301">
        <f t="shared" ref="D82" si="125">SUM(D80:D81)</f>
        <v>8.1406877391476193</v>
      </c>
      <c r="E82" s="301">
        <f t="shared" si="119"/>
        <v>130.59399999999982</v>
      </c>
      <c r="F82" s="301"/>
      <c r="G82" s="301">
        <f>SUM(G80:G81)</f>
        <v>79.437487057070314</v>
      </c>
      <c r="H82" s="301">
        <f t="shared" ref="H82" si="126">SUM(H80:H81)</f>
        <v>47.511538000718048</v>
      </c>
      <c r="I82" s="301">
        <f t="shared" ref="I82" si="127">SUM(I80:I81)</f>
        <v>6.7629749422116792</v>
      </c>
      <c r="J82" s="301">
        <f t="shared" si="120"/>
        <v>133.71200000000005</v>
      </c>
      <c r="K82" s="301"/>
      <c r="L82" s="301">
        <f>SUM(L80:L81)</f>
        <v>78.605787200907031</v>
      </c>
      <c r="M82" s="301">
        <f t="shared" ref="M82" si="128">SUM(M80:M81)</f>
        <v>51.62916812929403</v>
      </c>
      <c r="N82" s="301">
        <f t="shared" ref="N82" si="129">SUM(N80:N81)</f>
        <v>7.1100446697988993</v>
      </c>
      <c r="O82" s="301">
        <f t="shared" si="121"/>
        <v>137.34499999999994</v>
      </c>
      <c r="P82" s="301"/>
      <c r="Q82" s="301">
        <f>SUM(Q80:Q81)</f>
        <v>80.627186120366133</v>
      </c>
      <c r="R82" s="301">
        <f t="shared" ref="R82" si="130">SUM(R80:R81)</f>
        <v>50.269430907248669</v>
      </c>
      <c r="S82" s="301">
        <f t="shared" ref="S82" si="131">SUM(S80:S81)</f>
        <v>7.2503829723852302</v>
      </c>
      <c r="T82" s="301">
        <f t="shared" si="122"/>
        <v>138.14700000000005</v>
      </c>
      <c r="U82" s="301"/>
      <c r="V82" s="301">
        <f>SUM(V80:V81)</f>
        <v>84.098219801354062</v>
      </c>
      <c r="W82" s="301">
        <f t="shared" ref="W82" si="132">SUM(W80:W81)</f>
        <v>48.156745629081485</v>
      </c>
      <c r="X82" s="301">
        <f t="shared" ref="X82" si="133">SUM(X80:X81)</f>
        <v>7.5510345695643686</v>
      </c>
      <c r="Y82" s="301">
        <f t="shared" si="123"/>
        <v>139.80599999999993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5.9656686012788214</v>
      </c>
      <c r="C89" s="300">
        <v>3.2928399469133933</v>
      </c>
      <c r="D89" s="300">
        <v>0.57814623478880089</v>
      </c>
      <c r="E89" s="300">
        <f>SUM(B89:D89)</f>
        <v>9.8366547829810145</v>
      </c>
      <c r="F89" s="300"/>
      <c r="G89" s="300">
        <v>6.9676812528448062</v>
      </c>
      <c r="H89" s="300">
        <v>4.1563081285540822</v>
      </c>
      <c r="I89" s="300">
        <v>0.9298164302354498</v>
      </c>
      <c r="J89" s="300">
        <f>SUM(G89:I89)</f>
        <v>12.053805811634339</v>
      </c>
      <c r="K89" s="300"/>
      <c r="L89" s="300">
        <v>6.668843853202576</v>
      </c>
      <c r="M89" s="300">
        <v>4.0062258848493331</v>
      </c>
      <c r="N89" s="300">
        <v>0.3689679601964897</v>
      </c>
      <c r="O89" s="300">
        <f>SUM(L89:N89)</f>
        <v>11.044037698248399</v>
      </c>
      <c r="P89" s="300"/>
      <c r="Q89" s="300">
        <v>6.9531003534086082</v>
      </c>
      <c r="R89" s="300">
        <v>4.2936705352259672</v>
      </c>
      <c r="S89" s="300">
        <v>0.3721071907995448</v>
      </c>
      <c r="T89" s="300">
        <f>SUM(Q89:S89)</f>
        <v>11.61887807943412</v>
      </c>
      <c r="U89" s="300"/>
      <c r="V89" s="300">
        <v>7.1955469436750104</v>
      </c>
      <c r="W89" s="300">
        <v>4.635620375113235</v>
      </c>
      <c r="X89" s="300">
        <v>0.36599703887866214</v>
      </c>
      <c r="Y89" s="300">
        <f>SUM(V89:X89)</f>
        <v>12.197164357666908</v>
      </c>
    </row>
    <row r="90" spans="1:25" x14ac:dyDescent="0.2">
      <c r="A90" s="260" t="s">
        <v>364</v>
      </c>
      <c r="B90" s="300">
        <v>24.849056006960403</v>
      </c>
      <c r="C90" s="300">
        <v>2.5302832387924497</v>
      </c>
      <c r="D90" s="300">
        <v>6.7660059712661269</v>
      </c>
      <c r="E90" s="300">
        <f t="shared" ref="E90:E91" si="134">SUM(B90:D90)</f>
        <v>34.145345217018978</v>
      </c>
      <c r="F90" s="300"/>
      <c r="G90" s="300">
        <v>24.419667688162342</v>
      </c>
      <c r="H90" s="300">
        <v>3.6651732709972635</v>
      </c>
      <c r="I90" s="300">
        <v>8.5443532292059139</v>
      </c>
      <c r="J90" s="300">
        <f t="shared" ref="J90:J91" si="135">SUM(G90:I90)</f>
        <v>36.629194188365517</v>
      </c>
      <c r="K90" s="300"/>
      <c r="L90" s="300">
        <v>24.514997438398886</v>
      </c>
      <c r="M90" s="300">
        <v>3.9521912326615065</v>
      </c>
      <c r="N90" s="300">
        <v>4.173773630691163</v>
      </c>
      <c r="O90" s="300">
        <f t="shared" ref="O90:O91" si="136">SUM(L90:N90)</f>
        <v>32.640962301751557</v>
      </c>
      <c r="P90" s="300"/>
      <c r="Q90" s="300">
        <v>25.482482034991495</v>
      </c>
      <c r="R90" s="300">
        <v>4.1537975513874974</v>
      </c>
      <c r="S90" s="300">
        <v>4.3608423341867759</v>
      </c>
      <c r="T90" s="300">
        <f t="shared" ref="T90:T91" si="137">SUM(Q90:S90)</f>
        <v>33.997121920565768</v>
      </c>
      <c r="U90" s="300"/>
      <c r="V90" s="300">
        <v>25.086295074704218</v>
      </c>
      <c r="W90" s="300">
        <v>4.3141670028841741</v>
      </c>
      <c r="X90" s="300">
        <v>4.5013735647446573</v>
      </c>
      <c r="Y90" s="300">
        <f t="shared" ref="Y90:Y91" si="138">SUM(V90:X90)</f>
        <v>33.901835642333054</v>
      </c>
    </row>
    <row r="91" spans="1:25" x14ac:dyDescent="0.2">
      <c r="A91" s="264" t="s">
        <v>363</v>
      </c>
      <c r="B91" s="301">
        <f>SUM(B89:B90)</f>
        <v>30.814724608239224</v>
      </c>
      <c r="C91" s="301">
        <f t="shared" ref="C91" si="139">SUM(C89:C90)</f>
        <v>5.8231231857058425</v>
      </c>
      <c r="D91" s="301">
        <f t="shared" ref="D91" si="140">SUM(D89:D90)</f>
        <v>7.344152206054928</v>
      </c>
      <c r="E91" s="301">
        <f t="shared" si="134"/>
        <v>43.981999999999999</v>
      </c>
      <c r="F91" s="301"/>
      <c r="G91" s="301">
        <f>SUM(G89:G90)</f>
        <v>31.387348941007147</v>
      </c>
      <c r="H91" s="301">
        <f t="shared" ref="H91" si="141">SUM(H89:H90)</f>
        <v>7.8214813995513452</v>
      </c>
      <c r="I91" s="301">
        <f t="shared" ref="I91" si="142">SUM(I89:I90)</f>
        <v>9.4741696594413636</v>
      </c>
      <c r="J91" s="301">
        <f t="shared" si="135"/>
        <v>48.682999999999858</v>
      </c>
      <c r="K91" s="301"/>
      <c r="L91" s="301">
        <f>SUM(L89:L90)</f>
        <v>31.18384129160146</v>
      </c>
      <c r="M91" s="301">
        <f t="shared" ref="M91" si="143">SUM(M89:M90)</f>
        <v>7.9584171175108391</v>
      </c>
      <c r="N91" s="301">
        <f t="shared" ref="N91" si="144">SUM(N89:N90)</f>
        <v>4.5427415908876529</v>
      </c>
      <c r="O91" s="301">
        <f t="shared" si="136"/>
        <v>43.684999999999953</v>
      </c>
      <c r="P91" s="301"/>
      <c r="Q91" s="301">
        <f>SUM(Q89:Q90)</f>
        <v>32.435582388400107</v>
      </c>
      <c r="R91" s="301">
        <f t="shared" ref="R91" si="145">SUM(R89:R90)</f>
        <v>8.4474680866134655</v>
      </c>
      <c r="S91" s="301">
        <f t="shared" ref="S91" si="146">SUM(S89:S90)</f>
        <v>4.7329495249863207</v>
      </c>
      <c r="T91" s="301">
        <f t="shared" si="137"/>
        <v>45.6159999999999</v>
      </c>
      <c r="U91" s="301"/>
      <c r="V91" s="301">
        <f>SUM(V89:V90)</f>
        <v>32.28184201837923</v>
      </c>
      <c r="W91" s="301">
        <f t="shared" ref="W91" si="147">SUM(W89:W90)</f>
        <v>8.94978737799741</v>
      </c>
      <c r="X91" s="301">
        <f t="shared" ref="X91" si="148">SUM(X89:X90)</f>
        <v>4.8673706036233195</v>
      </c>
      <c r="Y91" s="301">
        <f t="shared" si="138"/>
        <v>46.098999999999961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9.8494958586395533</v>
      </c>
      <c r="C98" s="300">
        <v>16.009495470017665</v>
      </c>
      <c r="D98" s="300">
        <v>1.1129355009292174</v>
      </c>
      <c r="E98" s="300">
        <f>SUM(B98:D98)</f>
        <v>26.971926829586437</v>
      </c>
      <c r="F98" s="300"/>
      <c r="G98" s="300">
        <v>11.113717523419027</v>
      </c>
      <c r="H98" s="300">
        <v>18.50278339912936</v>
      </c>
      <c r="I98" s="300">
        <v>1.5854419978526288</v>
      </c>
      <c r="J98" s="300">
        <f>SUM(G98:I98)</f>
        <v>31.201942920401017</v>
      </c>
      <c r="K98" s="300"/>
      <c r="L98" s="300">
        <v>10.639833023077257</v>
      </c>
      <c r="M98" s="300">
        <v>18.18372520877595</v>
      </c>
      <c r="N98" s="300">
        <v>1.0347586209841708</v>
      </c>
      <c r="O98" s="300">
        <f>SUM(L98:N98)</f>
        <v>29.858316852837376</v>
      </c>
      <c r="P98" s="300"/>
      <c r="Q98" s="300">
        <v>11.250470509138829</v>
      </c>
      <c r="R98" s="300">
        <v>19.093917628824553</v>
      </c>
      <c r="S98" s="300">
        <v>1.1078903785647978</v>
      </c>
      <c r="T98" s="300">
        <f>SUM(Q98:S98)</f>
        <v>31.452278516528178</v>
      </c>
      <c r="U98" s="300"/>
      <c r="V98" s="300">
        <v>12.882409528922476</v>
      </c>
      <c r="W98" s="300">
        <v>21.747562851603519</v>
      </c>
      <c r="X98" s="300">
        <v>1.271343025628644</v>
      </c>
      <c r="Y98" s="300">
        <f>SUM(V98:X98)</f>
        <v>35.901315406154644</v>
      </c>
    </row>
    <row r="99" spans="1:25" x14ac:dyDescent="0.2">
      <c r="A99" s="260" t="s">
        <v>364</v>
      </c>
      <c r="B99" s="300">
        <v>13.041723052844805</v>
      </c>
      <c r="C99" s="300">
        <v>10.204688039988598</v>
      </c>
      <c r="D99" s="300">
        <v>1.2236620775801483</v>
      </c>
      <c r="E99" s="300">
        <f t="shared" ref="E99:E100" si="149">SUM(B99:D99)</f>
        <v>24.470073170413553</v>
      </c>
      <c r="F99" s="300"/>
      <c r="G99" s="300">
        <v>14.725706097580494</v>
      </c>
      <c r="H99" s="300">
        <v>12.676418592682914</v>
      </c>
      <c r="I99" s="300">
        <v>1.9109323893356516</v>
      </c>
      <c r="J99" s="300">
        <f t="shared" ref="J99:J100" si="150">SUM(G99:I99)</f>
        <v>29.313057079599059</v>
      </c>
      <c r="K99" s="300"/>
      <c r="L99" s="300">
        <v>12.497849006384538</v>
      </c>
      <c r="M99" s="300">
        <v>13.036673641523798</v>
      </c>
      <c r="N99" s="300">
        <v>0.68816049925418044</v>
      </c>
      <c r="O99" s="300">
        <f t="shared" ref="O99:O100" si="151">SUM(L99:N99)</f>
        <v>26.222683147162517</v>
      </c>
      <c r="P99" s="300"/>
      <c r="Q99" s="300">
        <v>13.242936684826979</v>
      </c>
      <c r="R99" s="300">
        <v>13.644590359677327</v>
      </c>
      <c r="S99" s="300">
        <v>0.73419443896752745</v>
      </c>
      <c r="T99" s="300">
        <f t="shared" ref="T99:T100" si="152">SUM(Q99:S99)</f>
        <v>27.621721483471834</v>
      </c>
      <c r="U99" s="300"/>
      <c r="V99" s="300">
        <v>15.31591967168133</v>
      </c>
      <c r="W99" s="300">
        <v>15.566085487806212</v>
      </c>
      <c r="X99" s="300">
        <v>0.84367943435778892</v>
      </c>
      <c r="Y99" s="300">
        <f t="shared" ref="Y99:Y100" si="153">SUM(V99:X99)</f>
        <v>31.72568459384533</v>
      </c>
    </row>
    <row r="100" spans="1:25" x14ac:dyDescent="0.2">
      <c r="A100" s="264" t="s">
        <v>363</v>
      </c>
      <c r="B100" s="301">
        <f>SUM(B98:B99)</f>
        <v>22.891218911484359</v>
      </c>
      <c r="C100" s="301">
        <f t="shared" ref="C100" si="154">SUM(C98:C99)</f>
        <v>26.214183510006265</v>
      </c>
      <c r="D100" s="301">
        <f t="shared" ref="D100" si="155">SUM(D98:D99)</f>
        <v>2.336597578509366</v>
      </c>
      <c r="E100" s="301">
        <f t="shared" si="149"/>
        <v>51.441999999999993</v>
      </c>
      <c r="F100" s="301"/>
      <c r="G100" s="301">
        <f>SUM(G98:G99)</f>
        <v>25.839423620999519</v>
      </c>
      <c r="H100" s="301">
        <f t="shared" ref="H100" si="156">SUM(H98:H99)</f>
        <v>31.179201991812274</v>
      </c>
      <c r="I100" s="301">
        <f t="shared" ref="I100" si="157">SUM(I98:I99)</f>
        <v>3.4963743871882804</v>
      </c>
      <c r="J100" s="301">
        <f t="shared" si="150"/>
        <v>60.515000000000072</v>
      </c>
      <c r="K100" s="301"/>
      <c r="L100" s="301">
        <f>SUM(L98:L99)</f>
        <v>23.137682029461793</v>
      </c>
      <c r="M100" s="301">
        <f t="shared" ref="M100" si="158">SUM(M98:M99)</f>
        <v>31.220398850299748</v>
      </c>
      <c r="N100" s="301">
        <f t="shared" ref="N100" si="159">SUM(N98:N99)</f>
        <v>1.7229191202383514</v>
      </c>
      <c r="O100" s="301">
        <f t="shared" si="151"/>
        <v>56.080999999999896</v>
      </c>
      <c r="P100" s="301"/>
      <c r="Q100" s="301">
        <f>SUM(Q98:Q99)</f>
        <v>24.493407193965808</v>
      </c>
      <c r="R100" s="301">
        <f t="shared" ref="R100" si="160">SUM(R98:R99)</f>
        <v>32.73850798850188</v>
      </c>
      <c r="S100" s="301">
        <f t="shared" ref="S100" si="161">SUM(S98:S99)</f>
        <v>1.8420848175323252</v>
      </c>
      <c r="T100" s="301">
        <f t="shared" si="152"/>
        <v>59.074000000000012</v>
      </c>
      <c r="U100" s="301"/>
      <c r="V100" s="301">
        <f>SUM(V98:V99)</f>
        <v>28.198329200603808</v>
      </c>
      <c r="W100" s="301">
        <f t="shared" ref="W100" si="162">SUM(W98:W99)</f>
        <v>37.313648339409731</v>
      </c>
      <c r="X100" s="301">
        <f t="shared" ref="X100" si="163">SUM(X98:X99)</f>
        <v>2.1150224599864327</v>
      </c>
      <c r="Y100" s="301">
        <f t="shared" si="153"/>
        <v>67.626999999999967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1.8468243275443612</v>
      </c>
      <c r="C107" s="300">
        <v>0.65881893330276209</v>
      </c>
      <c r="D107" s="300">
        <v>0.62415135225090912</v>
      </c>
      <c r="E107" s="300">
        <f>SUM(B107:D107)</f>
        <v>3.1297946130980328</v>
      </c>
      <c r="F107" s="300"/>
      <c r="G107" s="300">
        <v>1.2190481483341868</v>
      </c>
      <c r="H107" s="300">
        <v>0.62677475553203088</v>
      </c>
      <c r="I107" s="300">
        <v>0.32187580825842338</v>
      </c>
      <c r="J107" s="300">
        <f>SUM(G107:I107)</f>
        <v>2.1676987121246412</v>
      </c>
      <c r="K107" s="300"/>
      <c r="L107" s="300">
        <v>1.3485233717187006</v>
      </c>
      <c r="M107" s="300">
        <v>0.66120966806683212</v>
      </c>
      <c r="N107" s="300">
        <v>0.98681585692953155</v>
      </c>
      <c r="O107" s="300">
        <f>SUM(L107:N107)</f>
        <v>2.9965488967150646</v>
      </c>
      <c r="P107" s="300"/>
      <c r="Q107" s="300">
        <v>1.2902002203923362</v>
      </c>
      <c r="R107" s="300">
        <v>0.64213175228708408</v>
      </c>
      <c r="S107" s="300">
        <v>0.93496371236413855</v>
      </c>
      <c r="T107" s="300">
        <f>SUM(Q107:S107)</f>
        <v>2.8672956850435587</v>
      </c>
      <c r="U107" s="300"/>
      <c r="V107" s="300">
        <v>1.2691443961105755</v>
      </c>
      <c r="W107" s="300">
        <v>0.62776658137317598</v>
      </c>
      <c r="X107" s="300">
        <v>0.87276878198573837</v>
      </c>
      <c r="Y107" s="300">
        <f>SUM(V107:X107)</f>
        <v>2.76967975946949</v>
      </c>
    </row>
    <row r="108" spans="1:25" x14ac:dyDescent="0.2">
      <c r="A108" s="260" t="s">
        <v>364</v>
      </c>
      <c r="B108" s="300">
        <v>2.3698056961727683</v>
      </c>
      <c r="C108" s="300">
        <v>0.61619264687086417</v>
      </c>
      <c r="D108" s="300">
        <v>1.2112070438583342</v>
      </c>
      <c r="E108" s="300">
        <f t="shared" ref="E108:E109" si="164">SUM(B108:D108)</f>
        <v>4.1972053869019668</v>
      </c>
      <c r="F108" s="300"/>
      <c r="G108" s="300">
        <v>1.6536010260187977</v>
      </c>
      <c r="H108" s="300">
        <v>0.58405878266987055</v>
      </c>
      <c r="I108" s="300">
        <v>0.71864147918669341</v>
      </c>
      <c r="J108" s="300">
        <f t="shared" ref="J108:J109" si="165">SUM(G108:I108)</f>
        <v>2.9563012878753616</v>
      </c>
      <c r="K108" s="300"/>
      <c r="L108" s="300">
        <v>1.6391390448102128</v>
      </c>
      <c r="M108" s="300">
        <v>0.51708206716862859</v>
      </c>
      <c r="N108" s="300">
        <v>0.58622999130609421</v>
      </c>
      <c r="O108" s="300">
        <f t="shared" ref="O108:O109" si="166">SUM(L108:N108)</f>
        <v>2.7424511032849352</v>
      </c>
      <c r="P108" s="300"/>
      <c r="Q108" s="300">
        <v>1.5614943277012108</v>
      </c>
      <c r="R108" s="300">
        <v>0.51897941449075147</v>
      </c>
      <c r="S108" s="300">
        <v>0.56523057276447763</v>
      </c>
      <c r="T108" s="300">
        <f t="shared" ref="T108:T109" si="167">SUM(Q108:S108)</f>
        <v>2.6457043149564399</v>
      </c>
      <c r="U108" s="300"/>
      <c r="V108" s="300">
        <v>1.5069972620040011</v>
      </c>
      <c r="W108" s="300">
        <v>0.53977476970703719</v>
      </c>
      <c r="X108" s="300">
        <v>0.55654820881947387</v>
      </c>
      <c r="Y108" s="300">
        <f t="shared" ref="Y108:Y109" si="168">SUM(V108:X108)</f>
        <v>2.603320240530512</v>
      </c>
    </row>
    <row r="109" spans="1:25" x14ac:dyDescent="0.2">
      <c r="A109" s="264" t="s">
        <v>363</v>
      </c>
      <c r="B109" s="301">
        <f>SUM(B107:B108)</f>
        <v>4.2166300237171299</v>
      </c>
      <c r="C109" s="301">
        <f t="shared" ref="C109" si="169">SUM(C107:C108)</f>
        <v>1.2750115801736261</v>
      </c>
      <c r="D109" s="301">
        <f t="shared" ref="D109" si="170">SUM(D107:D108)</f>
        <v>1.8353583961092435</v>
      </c>
      <c r="E109" s="301">
        <f t="shared" si="164"/>
        <v>7.3269999999999991</v>
      </c>
      <c r="F109" s="301"/>
      <c r="G109" s="301">
        <f>SUM(G107:G108)</f>
        <v>2.8726491743529845</v>
      </c>
      <c r="H109" s="301">
        <f t="shared" ref="H109" si="171">SUM(H107:H108)</f>
        <v>1.2108335382019013</v>
      </c>
      <c r="I109" s="301">
        <f t="shared" ref="I109" si="172">SUM(I107:I108)</f>
        <v>1.0405172874451167</v>
      </c>
      <c r="J109" s="301">
        <f t="shared" si="165"/>
        <v>5.1240000000000032</v>
      </c>
      <c r="K109" s="301"/>
      <c r="L109" s="301">
        <f>SUM(L107:L108)</f>
        <v>2.9876624165289134</v>
      </c>
      <c r="M109" s="301">
        <f t="shared" ref="M109" si="173">SUM(M107:M108)</f>
        <v>1.1782917352354607</v>
      </c>
      <c r="N109" s="301">
        <f t="shared" ref="N109" si="174">SUM(N107:N108)</f>
        <v>1.5730458482356258</v>
      </c>
      <c r="O109" s="301">
        <f t="shared" si="166"/>
        <v>5.7390000000000008</v>
      </c>
      <c r="P109" s="301"/>
      <c r="Q109" s="301">
        <f>SUM(Q107:Q108)</f>
        <v>2.8516945480935467</v>
      </c>
      <c r="R109" s="301">
        <f t="shared" ref="R109" si="175">SUM(R107:R108)</f>
        <v>1.1611111667778355</v>
      </c>
      <c r="S109" s="301">
        <f t="shared" ref="S109" si="176">SUM(S107:S108)</f>
        <v>1.5001942851286163</v>
      </c>
      <c r="T109" s="301">
        <f t="shared" si="167"/>
        <v>5.5129999999999981</v>
      </c>
      <c r="U109" s="301"/>
      <c r="V109" s="301">
        <f>SUM(V107:V108)</f>
        <v>2.7761416581145766</v>
      </c>
      <c r="W109" s="301">
        <f t="shared" ref="W109" si="177">SUM(W107:W108)</f>
        <v>1.1675413510802133</v>
      </c>
      <c r="X109" s="301">
        <f t="shared" ref="X109" si="178">SUM(X107:X108)</f>
        <v>1.4293169908052121</v>
      </c>
      <c r="Y109" s="301">
        <f t="shared" si="168"/>
        <v>5.373000000000002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3.8445861002691695</v>
      </c>
      <c r="C116" s="300">
        <v>1.0379898618765002</v>
      </c>
      <c r="D116" s="300">
        <v>0.46093269136855131</v>
      </c>
      <c r="E116" s="300">
        <f>SUM(B116:D116)</f>
        <v>5.3435086535142213</v>
      </c>
      <c r="F116" s="300"/>
      <c r="G116" s="300">
        <v>3.4892556312288256</v>
      </c>
      <c r="H116" s="300">
        <v>1.2915338258259965</v>
      </c>
      <c r="I116" s="300">
        <v>0.10522146399420752</v>
      </c>
      <c r="J116" s="300">
        <f>SUM(G116:I116)</f>
        <v>4.8860109210490297</v>
      </c>
      <c r="K116" s="300"/>
      <c r="L116" s="300">
        <v>4.0246104541358712</v>
      </c>
      <c r="M116" s="300">
        <v>1.0729820145061479</v>
      </c>
      <c r="N116" s="300">
        <v>0.57505039626727994</v>
      </c>
      <c r="O116" s="300">
        <f>SUM(L116:N116)</f>
        <v>5.6726428649092995</v>
      </c>
      <c r="P116" s="300"/>
      <c r="Q116" s="300">
        <v>4.49391295329223</v>
      </c>
      <c r="R116" s="300">
        <v>1.1546443012644838</v>
      </c>
      <c r="S116" s="300">
        <v>0.63732098845708662</v>
      </c>
      <c r="T116" s="300">
        <f>SUM(Q116:S116)</f>
        <v>6.2858782430138005</v>
      </c>
      <c r="U116" s="300"/>
      <c r="V116" s="300">
        <v>5.1584321318555357</v>
      </c>
      <c r="W116" s="300">
        <v>1.2274435227275879</v>
      </c>
      <c r="X116" s="300">
        <v>0.70382869212741717</v>
      </c>
      <c r="Y116" s="300">
        <f>SUM(V116:X116)</f>
        <v>7.0897043467105414</v>
      </c>
    </row>
    <row r="117" spans="1:25" x14ac:dyDescent="0.2">
      <c r="A117" s="260" t="s">
        <v>364</v>
      </c>
      <c r="B117" s="300">
        <v>12.662576519846439</v>
      </c>
      <c r="C117" s="300">
        <v>0.65048383313073843</v>
      </c>
      <c r="D117" s="300">
        <v>2.0414309935085968</v>
      </c>
      <c r="E117" s="300">
        <f t="shared" ref="E117:E118" si="179">SUM(B117:D117)</f>
        <v>15.354491346485775</v>
      </c>
      <c r="F117" s="300"/>
      <c r="G117" s="300">
        <v>12.346780371116152</v>
      </c>
      <c r="H117" s="300">
        <v>0.94255067472495502</v>
      </c>
      <c r="I117" s="300">
        <v>1.1016580331098731</v>
      </c>
      <c r="J117" s="300">
        <f t="shared" ref="J117:J118" si="180">SUM(G117:I117)</f>
        <v>14.39098907895098</v>
      </c>
      <c r="K117" s="300"/>
      <c r="L117" s="300">
        <v>11.604850215947366</v>
      </c>
      <c r="M117" s="300">
        <v>0.87733951021772427</v>
      </c>
      <c r="N117" s="300">
        <v>1.5141674089256083</v>
      </c>
      <c r="O117" s="300">
        <f t="shared" ref="O117:O118" si="181">SUM(L117:N117)</f>
        <v>13.996357135090699</v>
      </c>
      <c r="P117" s="300"/>
      <c r="Q117" s="300">
        <v>12.570173183118095</v>
      </c>
      <c r="R117" s="300">
        <v>0.96473131321533345</v>
      </c>
      <c r="S117" s="300">
        <v>1.6902172606527766</v>
      </c>
      <c r="T117" s="300">
        <f t="shared" ref="T117:T118" si="182">SUM(Q117:S117)</f>
        <v>15.225121756986205</v>
      </c>
      <c r="U117" s="300"/>
      <c r="V117" s="300">
        <v>13.684621337008425</v>
      </c>
      <c r="W117" s="300">
        <v>1.0700724846055567</v>
      </c>
      <c r="X117" s="300">
        <v>1.9016018316755334</v>
      </c>
      <c r="Y117" s="300">
        <f t="shared" ref="Y117:Y118" si="183">SUM(V117:X117)</f>
        <v>16.656295653289515</v>
      </c>
    </row>
    <row r="118" spans="1:25" x14ac:dyDescent="0.2">
      <c r="A118" s="264" t="s">
        <v>363</v>
      </c>
      <c r="B118" s="301">
        <f>SUM(B116:B117)</f>
        <v>16.507162620115608</v>
      </c>
      <c r="C118" s="301">
        <f t="shared" ref="C118" si="184">SUM(C116:C117)</f>
        <v>1.6884736950072385</v>
      </c>
      <c r="D118" s="301">
        <f t="shared" ref="D118" si="185">SUM(D116:D117)</f>
        <v>2.5023636848771482</v>
      </c>
      <c r="E118" s="301">
        <f t="shared" si="179"/>
        <v>20.697999999999997</v>
      </c>
      <c r="F118" s="301"/>
      <c r="G118" s="301">
        <f>SUM(G116:G117)</f>
        <v>15.836036002344978</v>
      </c>
      <c r="H118" s="301">
        <f t="shared" ref="H118" si="186">SUM(H116:H117)</f>
        <v>2.2340845005509515</v>
      </c>
      <c r="I118" s="301">
        <f t="shared" ref="I118" si="187">SUM(I116:I117)</f>
        <v>1.2068794971040806</v>
      </c>
      <c r="J118" s="301">
        <f t="shared" si="180"/>
        <v>19.277000000000008</v>
      </c>
      <c r="K118" s="301"/>
      <c r="L118" s="301">
        <f>SUM(L116:L117)</f>
        <v>15.629460670083237</v>
      </c>
      <c r="M118" s="301">
        <f t="shared" ref="M118" si="188">SUM(M116:M117)</f>
        <v>1.9503215247238721</v>
      </c>
      <c r="N118" s="301">
        <f t="shared" ref="N118" si="189">SUM(N116:N117)</f>
        <v>2.089217805192888</v>
      </c>
      <c r="O118" s="301">
        <f t="shared" si="181"/>
        <v>19.668999999999997</v>
      </c>
      <c r="P118" s="301"/>
      <c r="Q118" s="301">
        <f>SUM(Q116:Q117)</f>
        <v>17.064086136410324</v>
      </c>
      <c r="R118" s="301">
        <f t="shared" ref="R118" si="190">SUM(R116:R117)</f>
        <v>2.119375614479817</v>
      </c>
      <c r="S118" s="301">
        <f t="shared" ref="S118" si="191">SUM(S116:S117)</f>
        <v>2.3275382491098631</v>
      </c>
      <c r="T118" s="301">
        <f t="shared" si="182"/>
        <v>21.511000000000006</v>
      </c>
      <c r="U118" s="301"/>
      <c r="V118" s="301">
        <f>SUM(V116:V117)</f>
        <v>18.84305346886396</v>
      </c>
      <c r="W118" s="301">
        <f t="shared" ref="W118" si="192">SUM(W116:W117)</f>
        <v>2.2975160073331446</v>
      </c>
      <c r="X118" s="301">
        <f t="shared" ref="X118" si="193">SUM(X116:X117)</f>
        <v>2.6054305238029505</v>
      </c>
      <c r="Y118" s="301">
        <f t="shared" si="183"/>
        <v>23.746000000000056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7.2978973614922937</v>
      </c>
      <c r="C125" s="300">
        <v>2.6528082407178282</v>
      </c>
      <c r="D125" s="300">
        <v>0.73772330675636411</v>
      </c>
      <c r="E125" s="300">
        <f>SUM(B125:D125)</f>
        <v>10.688428908966484</v>
      </c>
      <c r="F125" s="300"/>
      <c r="G125" s="300">
        <v>7.7003938720160114</v>
      </c>
      <c r="H125" s="300">
        <v>2.3803138907724373</v>
      </c>
      <c r="I125" s="300">
        <v>0.81655582309092489</v>
      </c>
      <c r="J125" s="300">
        <f>SUM(G125:I125)</f>
        <v>10.897263585879374</v>
      </c>
      <c r="K125" s="300"/>
      <c r="L125" s="300">
        <v>7.4646486656513282</v>
      </c>
      <c r="M125" s="300">
        <v>2.1036047845501273</v>
      </c>
      <c r="N125" s="300">
        <v>0.41142434901490993</v>
      </c>
      <c r="O125" s="300">
        <f>SUM(L125:N125)</f>
        <v>9.9796777992163648</v>
      </c>
      <c r="P125" s="300"/>
      <c r="Q125" s="300">
        <v>7.2003469426797384</v>
      </c>
      <c r="R125" s="300">
        <v>2.0073764259919473</v>
      </c>
      <c r="S125" s="300">
        <v>0.41466158950517862</v>
      </c>
      <c r="T125" s="300">
        <f>SUM(Q125:S125)</f>
        <v>9.6223849581768661</v>
      </c>
      <c r="U125" s="300"/>
      <c r="V125" s="300">
        <v>6.5904621917449608</v>
      </c>
      <c r="W125" s="300">
        <v>1.8204808026620118</v>
      </c>
      <c r="X125" s="300">
        <v>0.38651571315063815</v>
      </c>
      <c r="Y125" s="300">
        <f>SUM(V125:X125)</f>
        <v>8.7974587075576114</v>
      </c>
    </row>
    <row r="126" spans="1:25" x14ac:dyDescent="0.2">
      <c r="A126" s="260" t="s">
        <v>364</v>
      </c>
      <c r="B126" s="300">
        <v>9.361942490093849</v>
      </c>
      <c r="C126" s="300">
        <v>0.36112559906345859</v>
      </c>
      <c r="D126" s="300">
        <v>1.6035030018762348</v>
      </c>
      <c r="E126" s="300">
        <f t="shared" ref="E126:E127" si="194">SUM(B126:D126)</f>
        <v>11.326571091033541</v>
      </c>
      <c r="F126" s="300"/>
      <c r="G126" s="300">
        <v>9.0166257154958132</v>
      </c>
      <c r="H126" s="300">
        <v>0.32497105355572131</v>
      </c>
      <c r="I126" s="300">
        <v>1.0221396450691351</v>
      </c>
      <c r="J126" s="300">
        <f t="shared" ref="J126:J127" si="195">SUM(G126:I126)</f>
        <v>10.36373641412067</v>
      </c>
      <c r="K126" s="300"/>
      <c r="L126" s="300">
        <v>9.0575993503463526</v>
      </c>
      <c r="M126" s="300">
        <v>0.39032566445663636</v>
      </c>
      <c r="N126" s="300">
        <v>1.9873971859806931</v>
      </c>
      <c r="O126" s="300">
        <f t="shared" ref="O126:O127" si="196">SUM(L126:N126)</f>
        <v>11.435322200783682</v>
      </c>
      <c r="P126" s="300"/>
      <c r="Q126" s="300">
        <v>8.7739893188849347</v>
      </c>
      <c r="R126" s="300">
        <v>0.3939449518101692</v>
      </c>
      <c r="S126" s="300">
        <v>2.0216807711280356</v>
      </c>
      <c r="T126" s="300">
        <f t="shared" ref="T126:T127" si="197">SUM(Q126:S126)</f>
        <v>11.18961504182314</v>
      </c>
      <c r="U126" s="300"/>
      <c r="V126" s="300">
        <v>8.0567600180262531</v>
      </c>
      <c r="W126" s="300">
        <v>0.3865157131582565</v>
      </c>
      <c r="X126" s="300">
        <v>1.9312655612578831</v>
      </c>
      <c r="Y126" s="300">
        <f t="shared" ref="Y126:Y127" si="198">SUM(V126:X126)</f>
        <v>10.374541292442393</v>
      </c>
    </row>
    <row r="127" spans="1:25" x14ac:dyDescent="0.2">
      <c r="A127" s="264" t="s">
        <v>363</v>
      </c>
      <c r="B127" s="301">
        <f>SUM(B125:B126)</f>
        <v>16.659839851586142</v>
      </c>
      <c r="C127" s="301">
        <f t="shared" ref="C127" si="199">SUM(C125:C126)</f>
        <v>3.0139338397812869</v>
      </c>
      <c r="D127" s="301">
        <f t="shared" ref="D127" si="200">SUM(D125:D126)</f>
        <v>2.3412263086325988</v>
      </c>
      <c r="E127" s="301">
        <f t="shared" si="194"/>
        <v>22.015000000000029</v>
      </c>
      <c r="F127" s="301"/>
      <c r="G127" s="301">
        <f>SUM(G125:G126)</f>
        <v>16.717019587511825</v>
      </c>
      <c r="H127" s="301">
        <f t="shared" ref="H127" si="201">SUM(H125:H126)</f>
        <v>2.7052849443281586</v>
      </c>
      <c r="I127" s="301">
        <f t="shared" ref="I127" si="202">SUM(I125:I126)</f>
        <v>1.83869546816006</v>
      </c>
      <c r="J127" s="301">
        <f t="shared" si="195"/>
        <v>21.261000000000045</v>
      </c>
      <c r="K127" s="301"/>
      <c r="L127" s="301">
        <f>SUM(L125:L126)</f>
        <v>16.522248015997683</v>
      </c>
      <c r="M127" s="301">
        <f t="shared" ref="M127" si="203">SUM(M125:M126)</f>
        <v>2.4939304490067635</v>
      </c>
      <c r="N127" s="301">
        <f t="shared" ref="N127" si="204">SUM(N125:N126)</f>
        <v>2.3988215349956032</v>
      </c>
      <c r="O127" s="301">
        <f t="shared" si="196"/>
        <v>21.415000000000049</v>
      </c>
      <c r="P127" s="301"/>
      <c r="Q127" s="301">
        <f>SUM(Q125:Q126)</f>
        <v>15.974336261564673</v>
      </c>
      <c r="R127" s="301">
        <f t="shared" ref="R127" si="205">SUM(R125:R126)</f>
        <v>2.4013213778021165</v>
      </c>
      <c r="S127" s="301">
        <f t="shared" ref="S127" si="206">SUM(S125:S126)</f>
        <v>2.4363423606332142</v>
      </c>
      <c r="T127" s="301">
        <f t="shared" si="197"/>
        <v>20.812000000000005</v>
      </c>
      <c r="U127" s="301"/>
      <c r="V127" s="301">
        <f>SUM(V125:V126)</f>
        <v>14.647222209771215</v>
      </c>
      <c r="W127" s="301">
        <f t="shared" ref="W127" si="207">SUM(W125:W126)</f>
        <v>2.2069965158202685</v>
      </c>
      <c r="X127" s="301">
        <f t="shared" ref="X127" si="208">SUM(X125:X126)</f>
        <v>2.3177812744085213</v>
      </c>
      <c r="Y127" s="301">
        <f t="shared" si="198"/>
        <v>19.172000000000004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3.9983796708479349</v>
      </c>
      <c r="C134" s="300">
        <v>2.4059514037093566</v>
      </c>
      <c r="D134" s="300">
        <v>0.71432923524715308</v>
      </c>
      <c r="E134" s="300">
        <f>SUM(B134:D134)</f>
        <v>7.1186603098044436</v>
      </c>
      <c r="F134" s="300"/>
      <c r="G134" s="300">
        <v>4.016005809154076</v>
      </c>
      <c r="H134" s="300">
        <v>2.0583428103228427</v>
      </c>
      <c r="I134" s="300">
        <v>1.2365546063523616</v>
      </c>
      <c r="J134" s="300">
        <f>SUM(G134:I134)</f>
        <v>7.3109032258292803</v>
      </c>
      <c r="K134" s="300"/>
      <c r="L134" s="300">
        <v>4.4282225436301532</v>
      </c>
      <c r="M134" s="300">
        <v>3.3825881806544587</v>
      </c>
      <c r="N134" s="300">
        <v>0.91846027480424119</v>
      </c>
      <c r="O134" s="300">
        <f>SUM(L134:N134)</f>
        <v>8.729270999088854</v>
      </c>
      <c r="P134" s="300"/>
      <c r="Q134" s="300">
        <v>4.5632256021516309</v>
      </c>
      <c r="R134" s="300">
        <v>3.2192345922430938</v>
      </c>
      <c r="S134" s="300">
        <v>0.9269620739035056</v>
      </c>
      <c r="T134" s="300">
        <f>SUM(Q134:S134)</f>
        <v>8.7094222682982299</v>
      </c>
      <c r="U134" s="300"/>
      <c r="V134" s="300">
        <v>5.4024924681407773</v>
      </c>
      <c r="W134" s="300">
        <v>3.2584141698652127</v>
      </c>
      <c r="X134" s="300">
        <v>1.0321792749566419</v>
      </c>
      <c r="Y134" s="300">
        <f>SUM(V134:X134)</f>
        <v>9.6930859129626317</v>
      </c>
    </row>
    <row r="135" spans="1:25" x14ac:dyDescent="0.2">
      <c r="A135" s="260" t="s">
        <v>364</v>
      </c>
      <c r="B135" s="300">
        <v>4.295295643724037</v>
      </c>
      <c r="C135" s="300">
        <v>1.0456967812138893</v>
      </c>
      <c r="D135" s="300">
        <v>1.2943472652576411</v>
      </c>
      <c r="E135" s="300">
        <f t="shared" ref="E135:E136" si="209">SUM(B135:D135)</f>
        <v>6.6353396901955675</v>
      </c>
      <c r="F135" s="300"/>
      <c r="G135" s="300">
        <v>3.875742482200764</v>
      </c>
      <c r="H135" s="300">
        <v>0.53196802897408701</v>
      </c>
      <c r="I135" s="300">
        <v>0.87238626299586608</v>
      </c>
      <c r="J135" s="300">
        <f t="shared" ref="J135:J136" si="210">SUM(G135:I135)</f>
        <v>5.2800967741707172</v>
      </c>
      <c r="K135" s="300"/>
      <c r="L135" s="300">
        <v>4.5460405000294513</v>
      </c>
      <c r="M135" s="300">
        <v>1.1097411922695668</v>
      </c>
      <c r="N135" s="300">
        <v>0.7079473086121234</v>
      </c>
      <c r="O135" s="300">
        <f t="shared" ref="O135:O136" si="211">SUM(L135:N135)</f>
        <v>6.3637290009111416</v>
      </c>
      <c r="P135" s="300"/>
      <c r="Q135" s="300">
        <v>4.5202400758027856</v>
      </c>
      <c r="R135" s="300">
        <v>1.1063573144615302</v>
      </c>
      <c r="S135" s="300">
        <v>0.74098034143745928</v>
      </c>
      <c r="T135" s="300">
        <f t="shared" ref="T135:T136" si="212">SUM(Q135:S135)</f>
        <v>6.3675777317017745</v>
      </c>
      <c r="U135" s="300"/>
      <c r="V135" s="300">
        <v>4.9960609998005765</v>
      </c>
      <c r="W135" s="300">
        <v>1.2450553716165738</v>
      </c>
      <c r="X135" s="300">
        <v>0.88979771562020515</v>
      </c>
      <c r="Y135" s="300">
        <f t="shared" ref="Y135:Y136" si="213">SUM(V135:X135)</f>
        <v>7.1309140870373557</v>
      </c>
    </row>
    <row r="136" spans="1:25" x14ac:dyDescent="0.2">
      <c r="A136" s="264" t="s">
        <v>363</v>
      </c>
      <c r="B136" s="301">
        <f>SUM(B134:B135)</f>
        <v>8.2936753145719724</v>
      </c>
      <c r="C136" s="301">
        <f t="shared" ref="C136" si="214">SUM(C134:C135)</f>
        <v>3.4516481849232461</v>
      </c>
      <c r="D136" s="301">
        <f t="shared" ref="D136" si="215">SUM(D134:D135)</f>
        <v>2.0086765005047944</v>
      </c>
      <c r="E136" s="301">
        <f t="shared" si="209"/>
        <v>13.754000000000012</v>
      </c>
      <c r="F136" s="301"/>
      <c r="G136" s="301">
        <f>SUM(G134:G135)</f>
        <v>7.8917482913548405</v>
      </c>
      <c r="H136" s="301">
        <f t="shared" ref="H136" si="216">SUM(H134:H135)</f>
        <v>2.5903108392969298</v>
      </c>
      <c r="I136" s="301">
        <f t="shared" ref="I136" si="217">SUM(I134:I135)</f>
        <v>2.1089408693482277</v>
      </c>
      <c r="J136" s="301">
        <f t="shared" si="210"/>
        <v>12.590999999999998</v>
      </c>
      <c r="K136" s="301"/>
      <c r="L136" s="301">
        <f>SUM(L134:L135)</f>
        <v>8.9742630436596045</v>
      </c>
      <c r="M136" s="301">
        <f t="shared" ref="M136" si="218">SUM(M134:M135)</f>
        <v>4.4923293729240257</v>
      </c>
      <c r="N136" s="301">
        <f t="shared" ref="N136" si="219">SUM(N134:N135)</f>
        <v>1.6264075834163645</v>
      </c>
      <c r="O136" s="301">
        <f t="shared" si="211"/>
        <v>15.092999999999995</v>
      </c>
      <c r="P136" s="301"/>
      <c r="Q136" s="301">
        <f>SUM(Q134:Q135)</f>
        <v>9.0834656779544165</v>
      </c>
      <c r="R136" s="301">
        <f t="shared" ref="R136" si="220">SUM(R134:R135)</f>
        <v>4.3255919067046236</v>
      </c>
      <c r="S136" s="301">
        <f t="shared" ref="S136" si="221">SUM(S134:S135)</f>
        <v>1.6679424153409648</v>
      </c>
      <c r="T136" s="301">
        <f t="shared" si="212"/>
        <v>15.077000000000005</v>
      </c>
      <c r="U136" s="301"/>
      <c r="V136" s="301">
        <f>SUM(V134:V135)</f>
        <v>10.398553467941355</v>
      </c>
      <c r="W136" s="301">
        <f t="shared" ref="W136" si="222">SUM(W134:W135)</f>
        <v>4.5034695414817865</v>
      </c>
      <c r="X136" s="301">
        <f t="shared" ref="X136" si="223">SUM(X134:X135)</f>
        <v>1.9219769905768471</v>
      </c>
      <c r="Y136" s="301">
        <f t="shared" si="213"/>
        <v>16.823999999999987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14.262733053708823</v>
      </c>
      <c r="C143" s="300">
        <v>9.4063868920413434</v>
      </c>
      <c r="D143" s="300">
        <v>4.7914318914568357</v>
      </c>
      <c r="E143" s="300">
        <f>SUM(B143:D143)</f>
        <v>28.460551837207003</v>
      </c>
      <c r="F143" s="300"/>
      <c r="G143" s="300">
        <v>17.737964734479966</v>
      </c>
      <c r="H143" s="300">
        <v>7.6544796684832592</v>
      </c>
      <c r="I143" s="300">
        <v>6.9032147493613234</v>
      </c>
      <c r="J143" s="300">
        <f>SUM(G143:I143)</f>
        <v>32.295659152324546</v>
      </c>
      <c r="K143" s="300"/>
      <c r="L143" s="300">
        <v>16.40219933025849</v>
      </c>
      <c r="M143" s="300">
        <v>6.9439227766812088</v>
      </c>
      <c r="N143" s="300">
        <v>4.16493673733373</v>
      </c>
      <c r="O143" s="300">
        <f>SUM(L143:N143)</f>
        <v>27.511058844273428</v>
      </c>
      <c r="P143" s="300"/>
      <c r="Q143" s="300">
        <v>17.61757017099546</v>
      </c>
      <c r="R143" s="300">
        <v>7.4670848924784083</v>
      </c>
      <c r="S143" s="300">
        <v>4.6140353885459886</v>
      </c>
      <c r="T143" s="300">
        <f>SUM(Q143:S143)</f>
        <v>29.698690452019857</v>
      </c>
      <c r="U143" s="300"/>
      <c r="V143" s="300">
        <v>19.30656003831384</v>
      </c>
      <c r="W143" s="300">
        <v>8.2119941470441269</v>
      </c>
      <c r="X143" s="300">
        <v>5.3576662125028029</v>
      </c>
      <c r="Y143" s="300">
        <f>SUM(V143:X143)</f>
        <v>32.87622039786077</v>
      </c>
    </row>
    <row r="144" spans="1:25" x14ac:dyDescent="0.2">
      <c r="A144" s="260" t="s">
        <v>364</v>
      </c>
      <c r="B144" s="300">
        <v>23.368575304173362</v>
      </c>
      <c r="C144" s="300">
        <v>2.9672284884003877</v>
      </c>
      <c r="D144" s="300">
        <v>6.4186443702192539</v>
      </c>
      <c r="E144" s="300">
        <f t="shared" ref="E144:E145" si="224">SUM(B144:D144)</f>
        <v>32.754448162793004</v>
      </c>
      <c r="F144" s="300"/>
      <c r="G144" s="300">
        <v>25.042304810238107</v>
      </c>
      <c r="H144" s="300">
        <v>3.0578763884294426</v>
      </c>
      <c r="I144" s="300">
        <v>6.5571596490078852</v>
      </c>
      <c r="J144" s="300">
        <f t="shared" ref="J144:J145" si="225">SUM(G144:I144)</f>
        <v>34.657340847675435</v>
      </c>
      <c r="K144" s="300"/>
      <c r="L144" s="300">
        <v>24.520089166206219</v>
      </c>
      <c r="M144" s="300">
        <v>3.9275317315795681</v>
      </c>
      <c r="N144" s="300">
        <v>5.0373202579407756</v>
      </c>
      <c r="O144" s="300">
        <f t="shared" ref="O144:O145" si="226">SUM(L144:N144)</f>
        <v>33.48494115572656</v>
      </c>
      <c r="P144" s="300"/>
      <c r="Q144" s="300">
        <v>25.54032418160984</v>
      </c>
      <c r="R144" s="300">
        <v>4.2422093881449605</v>
      </c>
      <c r="S144" s="300">
        <v>5.390775978225232</v>
      </c>
      <c r="T144" s="300">
        <f t="shared" ref="T144:T145" si="227">SUM(Q144:S144)</f>
        <v>35.173309547980033</v>
      </c>
      <c r="U144" s="300"/>
      <c r="V144" s="300">
        <v>26.918763530168285</v>
      </c>
      <c r="W144" s="300">
        <v>4.7864032252488764</v>
      </c>
      <c r="X144" s="300">
        <v>5.9336128467222267</v>
      </c>
      <c r="Y144" s="300">
        <f t="shared" ref="Y144:Y145" si="228">SUM(V144:X144)</f>
        <v>37.638779602139387</v>
      </c>
    </row>
    <row r="145" spans="1:25" x14ac:dyDescent="0.2">
      <c r="A145" s="264" t="s">
        <v>363</v>
      </c>
      <c r="B145" s="301">
        <f>SUM(B143:B144)</f>
        <v>37.631308357882183</v>
      </c>
      <c r="C145" s="301">
        <f t="shared" ref="C145" si="229">SUM(C143:C144)</f>
        <v>12.373615380441731</v>
      </c>
      <c r="D145" s="301">
        <f t="shared" ref="D145" si="230">SUM(D143:D144)</f>
        <v>11.21007626167609</v>
      </c>
      <c r="E145" s="301">
        <f t="shared" si="224"/>
        <v>61.215000000000003</v>
      </c>
      <c r="F145" s="301"/>
      <c r="G145" s="301">
        <f>SUM(G143:G144)</f>
        <v>42.780269544718074</v>
      </c>
      <c r="H145" s="301">
        <f t="shared" ref="H145" si="231">SUM(H143:H144)</f>
        <v>10.712356056912702</v>
      </c>
      <c r="I145" s="301">
        <f t="shared" ref="I145" si="232">SUM(I143:I144)</f>
        <v>13.460374398369208</v>
      </c>
      <c r="J145" s="301">
        <f t="shared" si="225"/>
        <v>66.952999999999989</v>
      </c>
      <c r="K145" s="301"/>
      <c r="L145" s="301">
        <f>SUM(L143:L144)</f>
        <v>40.922288496464709</v>
      </c>
      <c r="M145" s="301">
        <f t="shared" ref="M145" si="233">SUM(M143:M144)</f>
        <v>10.871454508260777</v>
      </c>
      <c r="N145" s="301">
        <f t="shared" ref="N145" si="234">SUM(N143:N144)</f>
        <v>9.2022569952745066</v>
      </c>
      <c r="O145" s="301">
        <f t="shared" si="226"/>
        <v>60.995999999999995</v>
      </c>
      <c r="P145" s="301"/>
      <c r="Q145" s="301">
        <f>SUM(Q143:Q144)</f>
        <v>43.157894352605297</v>
      </c>
      <c r="R145" s="301">
        <f t="shared" ref="R145" si="235">SUM(R143:R144)</f>
        <v>11.709294280623368</v>
      </c>
      <c r="S145" s="301">
        <f t="shared" ref="S145" si="236">SUM(S143:S144)</f>
        <v>10.004811366771222</v>
      </c>
      <c r="T145" s="301">
        <f t="shared" si="227"/>
        <v>64.871999999999886</v>
      </c>
      <c r="U145" s="301"/>
      <c r="V145" s="301">
        <f>SUM(V143:V144)</f>
        <v>46.225323568482125</v>
      </c>
      <c r="W145" s="301">
        <f t="shared" ref="W145" si="237">SUM(W143:W144)</f>
        <v>12.998397372293002</v>
      </c>
      <c r="X145" s="301">
        <f t="shared" ref="X145" si="238">SUM(X143:X144)</f>
        <v>11.29127905922503</v>
      </c>
      <c r="Y145" s="301">
        <f t="shared" si="228"/>
        <v>70.515000000000157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14.226911428489531</v>
      </c>
      <c r="C152" s="300">
        <v>12.746774408545186</v>
      </c>
      <c r="D152" s="300">
        <v>4.4858387314466004</v>
      </c>
      <c r="E152" s="300">
        <f>SUM(B152:D152)</f>
        <v>31.459524568481314</v>
      </c>
      <c r="F152" s="300"/>
      <c r="G152" s="300">
        <v>15.549303919775847</v>
      </c>
      <c r="H152" s="300">
        <v>13.079171983760643</v>
      </c>
      <c r="I152" s="300">
        <v>5.8579599483177747</v>
      </c>
      <c r="J152" s="300">
        <f>SUM(G152:I152)</f>
        <v>34.486435851854267</v>
      </c>
      <c r="K152" s="300"/>
      <c r="L152" s="300">
        <v>12.91265908651706</v>
      </c>
      <c r="M152" s="300">
        <v>13.153396364853387</v>
      </c>
      <c r="N152" s="300">
        <v>5.2769759371426943</v>
      </c>
      <c r="O152" s="300">
        <f>SUM(L152:N152)</f>
        <v>31.34303138851314</v>
      </c>
      <c r="P152" s="300"/>
      <c r="Q152" s="300">
        <v>13.982521100242799</v>
      </c>
      <c r="R152" s="300">
        <v>13.729107732613542</v>
      </c>
      <c r="S152" s="300">
        <v>5.5198581893530285</v>
      </c>
      <c r="T152" s="300">
        <f>SUM(Q152:S152)</f>
        <v>33.231487022209372</v>
      </c>
      <c r="U152" s="300"/>
      <c r="V152" s="300">
        <v>15.595571906792896</v>
      </c>
      <c r="W152" s="300">
        <v>14.467174451373717</v>
      </c>
      <c r="X152" s="300">
        <v>6.0761871578753803</v>
      </c>
      <c r="Y152" s="300">
        <f>SUM(V152:X152)</f>
        <v>36.138933516041995</v>
      </c>
    </row>
    <row r="153" spans="1:25" x14ac:dyDescent="0.2">
      <c r="A153" s="260" t="s">
        <v>364</v>
      </c>
      <c r="B153" s="300">
        <v>25.512908288192815</v>
      </c>
      <c r="C153" s="300">
        <v>8.9339169096123392</v>
      </c>
      <c r="D153" s="300">
        <v>6.2406502337134269</v>
      </c>
      <c r="E153" s="300">
        <f t="shared" ref="E153:E154" si="239">SUM(B153:D153)</f>
        <v>40.687475431518578</v>
      </c>
      <c r="F153" s="300"/>
      <c r="G153" s="300">
        <v>25.985183457175204</v>
      </c>
      <c r="H153" s="300">
        <v>10.576083104631918</v>
      </c>
      <c r="I153" s="300">
        <v>7.0922975863387201</v>
      </c>
      <c r="J153" s="300">
        <f t="shared" ref="J153:J154" si="240">SUM(G153:I153)</f>
        <v>43.653564148145847</v>
      </c>
      <c r="K153" s="300"/>
      <c r="L153" s="300">
        <v>23.383342878684687</v>
      </c>
      <c r="M153" s="300">
        <v>10.251966295967852</v>
      </c>
      <c r="N153" s="300">
        <v>5.8226594368342006</v>
      </c>
      <c r="O153" s="300">
        <f t="shared" ref="O153:O154" si="241">SUM(L153:N153)</f>
        <v>39.457968611486741</v>
      </c>
      <c r="P153" s="300"/>
      <c r="Q153" s="300">
        <v>24.873697684349029</v>
      </c>
      <c r="R153" s="300">
        <v>10.882965842115652</v>
      </c>
      <c r="S153" s="300">
        <v>6.0968494513259399</v>
      </c>
      <c r="T153" s="300">
        <f t="shared" ref="T153:T154" si="242">SUM(Q153:S153)</f>
        <v>41.853512977790615</v>
      </c>
      <c r="U153" s="300"/>
      <c r="V153" s="300">
        <v>27.138238572790065</v>
      </c>
      <c r="W153" s="300">
        <v>11.765175453528167</v>
      </c>
      <c r="X153" s="300">
        <v>6.6726524576397601</v>
      </c>
      <c r="Y153" s="300">
        <f t="shared" ref="Y153:Y154" si="243">SUM(V153:X153)</f>
        <v>45.576066483957987</v>
      </c>
    </row>
    <row r="154" spans="1:25" x14ac:dyDescent="0.2">
      <c r="A154" s="264" t="s">
        <v>363</v>
      </c>
      <c r="B154" s="301">
        <f>SUM(B152:B153)</f>
        <v>39.739819716682348</v>
      </c>
      <c r="C154" s="301">
        <f t="shared" ref="C154" si="244">SUM(C152:C153)</f>
        <v>21.680691318157525</v>
      </c>
      <c r="D154" s="301">
        <f t="shared" ref="D154" si="245">SUM(D152:D153)</f>
        <v>10.726488965160026</v>
      </c>
      <c r="E154" s="301">
        <f t="shared" si="239"/>
        <v>72.146999999999906</v>
      </c>
      <c r="F154" s="301"/>
      <c r="G154" s="301">
        <f>SUM(G152:G153)</f>
        <v>41.534487376951049</v>
      </c>
      <c r="H154" s="301">
        <f t="shared" ref="H154" si="246">SUM(H152:H153)</f>
        <v>23.655255088392561</v>
      </c>
      <c r="I154" s="301">
        <f t="shared" ref="I154" si="247">SUM(I152:I153)</f>
        <v>12.950257534656494</v>
      </c>
      <c r="J154" s="301">
        <f t="shared" si="240"/>
        <v>78.1400000000001</v>
      </c>
      <c r="K154" s="301"/>
      <c r="L154" s="301">
        <f>SUM(L152:L153)</f>
        <v>36.296001965201746</v>
      </c>
      <c r="M154" s="301">
        <f t="shared" ref="M154" si="248">SUM(M152:M153)</f>
        <v>23.40536266082124</v>
      </c>
      <c r="N154" s="301">
        <f t="shared" ref="N154" si="249">SUM(N152:N153)</f>
        <v>11.099635373976895</v>
      </c>
      <c r="O154" s="301">
        <f t="shared" si="241"/>
        <v>70.800999999999874</v>
      </c>
      <c r="P154" s="301"/>
      <c r="Q154" s="301">
        <f>SUM(Q152:Q153)</f>
        <v>38.856218784591832</v>
      </c>
      <c r="R154" s="301">
        <f t="shared" ref="R154" si="250">SUM(R152:R153)</f>
        <v>24.612073574729195</v>
      </c>
      <c r="S154" s="301">
        <f t="shared" ref="S154" si="251">SUM(S152:S153)</f>
        <v>11.616707640678968</v>
      </c>
      <c r="T154" s="301">
        <f t="shared" si="242"/>
        <v>75.084999999999994</v>
      </c>
      <c r="U154" s="301"/>
      <c r="V154" s="301">
        <f>SUM(V152:V153)</f>
        <v>42.733810479582964</v>
      </c>
      <c r="W154" s="301">
        <f t="shared" ref="W154" si="252">SUM(W152:W153)</f>
        <v>26.232349904901884</v>
      </c>
      <c r="X154" s="301">
        <f t="shared" ref="X154" si="253">SUM(X152:X153)</f>
        <v>12.748839615515141</v>
      </c>
      <c r="Y154" s="301">
        <f t="shared" si="243"/>
        <v>81.714999999999989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11.096062301910141</v>
      </c>
      <c r="C161" s="300">
        <v>9.1865412681690746</v>
      </c>
      <c r="D161" s="300">
        <v>1.1056006337774265</v>
      </c>
      <c r="E161" s="300">
        <f>SUM(B161:D161)</f>
        <v>21.388204203856645</v>
      </c>
      <c r="F161" s="300"/>
      <c r="G161" s="300">
        <v>11.079060698064799</v>
      </c>
      <c r="H161" s="300">
        <v>8.9429163501312736</v>
      </c>
      <c r="I161" s="300">
        <v>0.8694540294014923</v>
      </c>
      <c r="J161" s="300">
        <f>SUM(G161:I161)</f>
        <v>20.891431077597563</v>
      </c>
      <c r="K161" s="300"/>
      <c r="L161" s="300">
        <v>11.312187792064258</v>
      </c>
      <c r="M161" s="300">
        <v>9.0040765859038352</v>
      </c>
      <c r="N161" s="300">
        <v>1.2162255624795684</v>
      </c>
      <c r="O161" s="300">
        <f>SUM(L161:N161)</f>
        <v>21.532489940447661</v>
      </c>
      <c r="P161" s="300"/>
      <c r="Q161" s="300">
        <v>11.709203087125298</v>
      </c>
      <c r="R161" s="300">
        <v>9.3392792473515023</v>
      </c>
      <c r="S161" s="300">
        <v>1.2605293693011754</v>
      </c>
      <c r="T161" s="300">
        <f>SUM(Q161:S161)</f>
        <v>22.309011703777976</v>
      </c>
      <c r="U161" s="300"/>
      <c r="V161" s="300">
        <v>11.663853189892412</v>
      </c>
      <c r="W161" s="300">
        <v>9.3072172139684302</v>
      </c>
      <c r="X161" s="300">
        <v>1.2660270736211896</v>
      </c>
      <c r="Y161" s="300">
        <f>SUM(V161:X161)</f>
        <v>22.237097477482031</v>
      </c>
    </row>
    <row r="162" spans="1:25" x14ac:dyDescent="0.2">
      <c r="A162" s="260" t="s">
        <v>364</v>
      </c>
      <c r="B162" s="300">
        <v>13.980091723110306</v>
      </c>
      <c r="C162" s="300">
        <v>2.0173640142994853</v>
      </c>
      <c r="D162" s="300">
        <v>1.1543400587335855</v>
      </c>
      <c r="E162" s="300">
        <f t="shared" ref="E162:E163" si="254">SUM(B162:D162)</f>
        <v>17.151795796143375</v>
      </c>
      <c r="F162" s="300"/>
      <c r="G162" s="300">
        <v>13.284948822274401</v>
      </c>
      <c r="H162" s="300">
        <v>1.9233293478783922</v>
      </c>
      <c r="I162" s="300">
        <v>0.90529075224969902</v>
      </c>
      <c r="J162" s="300">
        <f t="shared" ref="J162:J163" si="255">SUM(G162:I162)</f>
        <v>16.113568922402493</v>
      </c>
      <c r="K162" s="300"/>
      <c r="L162" s="300">
        <v>13.59285089274535</v>
      </c>
      <c r="M162" s="300">
        <v>1.9575988968008733</v>
      </c>
      <c r="N162" s="300">
        <v>0.73506027000606711</v>
      </c>
      <c r="O162" s="300">
        <f t="shared" ref="O162:O163" si="256">SUM(L162:N162)</f>
        <v>16.285510059552291</v>
      </c>
      <c r="P162" s="300"/>
      <c r="Q162" s="300">
        <v>13.785968098143719</v>
      </c>
      <c r="R162" s="300">
        <v>2.1354503707623578</v>
      </c>
      <c r="S162" s="300">
        <v>0.76156982731592293</v>
      </c>
      <c r="T162" s="300">
        <f t="shared" ref="T162:T163" si="257">SUM(Q162:S162)</f>
        <v>16.682988296222</v>
      </c>
      <c r="U162" s="300"/>
      <c r="V162" s="300">
        <v>13.173560709492564</v>
      </c>
      <c r="W162" s="300">
        <v>2.3465818424059668</v>
      </c>
      <c r="X162" s="300">
        <v>0.76675997061945012</v>
      </c>
      <c r="Y162" s="300">
        <f t="shared" ref="Y162:Y163" si="258">SUM(V162:X162)</f>
        <v>16.28690252251798</v>
      </c>
    </row>
    <row r="163" spans="1:25" x14ac:dyDescent="0.2">
      <c r="A163" s="264" t="s">
        <v>363</v>
      </c>
      <c r="B163" s="301">
        <f>SUM(B161:B162)</f>
        <v>25.076154025020447</v>
      </c>
      <c r="C163" s="301">
        <f t="shared" ref="C163" si="259">SUM(C161:C162)</f>
        <v>11.203905282468559</v>
      </c>
      <c r="D163" s="301">
        <f t="shared" ref="D163" si="260">SUM(D161:D162)</f>
        <v>2.2599406925110119</v>
      </c>
      <c r="E163" s="301">
        <f t="shared" si="254"/>
        <v>38.540000000000013</v>
      </c>
      <c r="F163" s="301"/>
      <c r="G163" s="301">
        <f>SUM(G161:G162)</f>
        <v>24.364009520339202</v>
      </c>
      <c r="H163" s="301">
        <f t="shared" ref="H163" si="261">SUM(H161:H162)</f>
        <v>10.866245698009665</v>
      </c>
      <c r="I163" s="301">
        <f t="shared" ref="I163" si="262">SUM(I161:I162)</f>
        <v>1.7747447816511914</v>
      </c>
      <c r="J163" s="301">
        <f t="shared" si="255"/>
        <v>37.005000000000059</v>
      </c>
      <c r="K163" s="301"/>
      <c r="L163" s="301">
        <f>SUM(L161:L162)</f>
        <v>24.905038684809607</v>
      </c>
      <c r="M163" s="301">
        <f t="shared" ref="M163" si="263">SUM(M161:M162)</f>
        <v>10.961675482704708</v>
      </c>
      <c r="N163" s="301">
        <f t="shared" ref="N163" si="264">SUM(N161:N162)</f>
        <v>1.9512858324856355</v>
      </c>
      <c r="O163" s="301">
        <f t="shared" si="256"/>
        <v>37.817999999999955</v>
      </c>
      <c r="P163" s="301"/>
      <c r="Q163" s="301">
        <f>SUM(Q161:Q162)</f>
        <v>25.495171185269015</v>
      </c>
      <c r="R163" s="301">
        <f t="shared" ref="R163" si="265">SUM(R161:R162)</f>
        <v>11.47472961811386</v>
      </c>
      <c r="S163" s="301">
        <f t="shared" ref="S163" si="266">SUM(S161:S162)</f>
        <v>2.0220991966170985</v>
      </c>
      <c r="T163" s="301">
        <f t="shared" si="257"/>
        <v>38.991999999999976</v>
      </c>
      <c r="U163" s="301"/>
      <c r="V163" s="301">
        <f>SUM(V161:V162)</f>
        <v>24.837413899384977</v>
      </c>
      <c r="W163" s="301">
        <f t="shared" ref="W163" si="267">SUM(W161:W162)</f>
        <v>11.653799056374396</v>
      </c>
      <c r="X163" s="301">
        <f t="shared" ref="X163" si="268">SUM(X161:X162)</f>
        <v>2.0327870442406395</v>
      </c>
      <c r="Y163" s="301">
        <f t="shared" si="258"/>
        <v>38.524000000000015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22.206368927475353</v>
      </c>
      <c r="C170" s="300">
        <v>28.310236403759532</v>
      </c>
      <c r="D170" s="300">
        <v>6.8366771442216265</v>
      </c>
      <c r="E170" s="300">
        <f>SUM(B170:D170)</f>
        <v>57.35328247545651</v>
      </c>
      <c r="F170" s="300"/>
      <c r="G170" s="300">
        <v>22.188342609950801</v>
      </c>
      <c r="H170" s="300">
        <v>29.336081563469477</v>
      </c>
      <c r="I170" s="300">
        <v>6.6587177407344669</v>
      </c>
      <c r="J170" s="300">
        <f>SUM(G170:I170)</f>
        <v>58.183141914154746</v>
      </c>
      <c r="K170" s="300"/>
      <c r="L170" s="300">
        <v>20.629495746056126</v>
      </c>
      <c r="M170" s="300">
        <v>28.426516583221055</v>
      </c>
      <c r="N170" s="300">
        <v>6.426562353831903</v>
      </c>
      <c r="O170" s="300">
        <f>SUM(L170:N170)</f>
        <v>55.482574683109085</v>
      </c>
      <c r="P170" s="300"/>
      <c r="Q170" s="300">
        <v>20.967723559367446</v>
      </c>
      <c r="R170" s="300">
        <v>27.656056736869413</v>
      </c>
      <c r="S170" s="300">
        <v>6.4612781605117542</v>
      </c>
      <c r="T170" s="300">
        <f>SUM(Q170:S170)</f>
        <v>55.085058456748612</v>
      </c>
      <c r="U170" s="300"/>
      <c r="V170" s="300">
        <v>22.621463685592829</v>
      </c>
      <c r="W170" s="300">
        <v>27.275120229958578</v>
      </c>
      <c r="X170" s="300">
        <v>6.6711814579147601</v>
      </c>
      <c r="Y170" s="300">
        <f>SUM(V170:X170)</f>
        <v>56.567765373466166</v>
      </c>
    </row>
    <row r="171" spans="1:25" x14ac:dyDescent="0.2">
      <c r="A171" s="260" t="s">
        <v>364</v>
      </c>
      <c r="B171" s="300">
        <v>14.571664427841631</v>
      </c>
      <c r="C171" s="300">
        <v>5.8050518854956685</v>
      </c>
      <c r="D171" s="300">
        <v>3.1130012112061154</v>
      </c>
      <c r="E171" s="300">
        <f t="shared" ref="E171" si="269">SUM(B171:D171)</f>
        <v>23.489717524543412</v>
      </c>
      <c r="F171" s="300"/>
      <c r="G171" s="300">
        <v>14.050967303837288</v>
      </c>
      <c r="H171" s="300">
        <v>6.4296080137359644</v>
      </c>
      <c r="I171" s="300">
        <v>3.9242827682718522</v>
      </c>
      <c r="J171" s="300">
        <f t="shared" ref="J171:J172" si="270">SUM(G171:I171)</f>
        <v>24.404858085845103</v>
      </c>
      <c r="K171" s="300"/>
      <c r="L171" s="300">
        <v>13.180596141843473</v>
      </c>
      <c r="M171" s="300">
        <v>6.6375344915797134</v>
      </c>
      <c r="N171" s="300">
        <v>4.2782946834677453</v>
      </c>
      <c r="O171" s="300">
        <f t="shared" ref="O171:O172" si="271">SUM(L171:N171)</f>
        <v>24.096425316890933</v>
      </c>
      <c r="P171" s="300"/>
      <c r="Q171" s="300">
        <v>12.934235398990173</v>
      </c>
      <c r="R171" s="300">
        <v>6.6883331773351813</v>
      </c>
      <c r="S171" s="300">
        <v>4.3363729669260138</v>
      </c>
      <c r="T171" s="300">
        <f t="shared" ref="T171:T172" si="272">SUM(Q171:S171)</f>
        <v>23.95894154325137</v>
      </c>
      <c r="U171" s="300"/>
      <c r="V171" s="300">
        <v>12.998826314840537</v>
      </c>
      <c r="W171" s="300">
        <v>7.0451667205069528</v>
      </c>
      <c r="X171" s="300">
        <v>4.6082415911863208</v>
      </c>
      <c r="Y171" s="300">
        <f t="shared" ref="Y171:Y172" si="273">SUM(V171:X171)</f>
        <v>24.652234626533811</v>
      </c>
    </row>
    <row r="172" spans="1:25" x14ac:dyDescent="0.2">
      <c r="A172" s="264" t="s">
        <v>363</v>
      </c>
      <c r="B172" s="301">
        <f>SUM(B170:B171)</f>
        <v>36.778033355316985</v>
      </c>
      <c r="C172" s="301">
        <f t="shared" ref="C172" si="274">SUM(C170:C171)</f>
        <v>34.115288289255204</v>
      </c>
      <c r="D172" s="301">
        <f t="shared" ref="D172" si="275">SUM(D170:D171)</f>
        <v>9.9496783554277428</v>
      </c>
      <c r="E172" s="301">
        <f>SUM(B172:D172)</f>
        <v>80.842999999999932</v>
      </c>
      <c r="F172" s="301"/>
      <c r="G172" s="301">
        <f>SUM(G170:G171)</f>
        <v>36.239309913788091</v>
      </c>
      <c r="H172" s="301">
        <f t="shared" ref="H172" si="276">SUM(H170:H171)</f>
        <v>35.765689577205443</v>
      </c>
      <c r="I172" s="301">
        <f t="shared" ref="I172" si="277">SUM(I170:I171)</f>
        <v>10.583000509006318</v>
      </c>
      <c r="J172" s="301">
        <f t="shared" si="270"/>
        <v>82.587999999999852</v>
      </c>
      <c r="K172" s="301"/>
      <c r="L172" s="301">
        <f>SUM(L170:L171)</f>
        <v>33.810091887899603</v>
      </c>
      <c r="M172" s="301">
        <f t="shared" ref="M172" si="278">SUM(M170:M171)</f>
        <v>35.064051074800766</v>
      </c>
      <c r="N172" s="301">
        <f t="shared" ref="N172" si="279">SUM(N170:N171)</f>
        <v>10.704857037299648</v>
      </c>
      <c r="O172" s="301">
        <f t="shared" si="271"/>
        <v>79.579000000000022</v>
      </c>
      <c r="P172" s="301"/>
      <c r="Q172" s="301">
        <f>SUM(Q170:Q171)</f>
        <v>33.901958958357618</v>
      </c>
      <c r="R172" s="301">
        <f t="shared" ref="R172" si="280">SUM(R170:R171)</f>
        <v>34.344389914204598</v>
      </c>
      <c r="S172" s="301">
        <f t="shared" ref="S172" si="281">SUM(S170:S171)</f>
        <v>10.797651127437767</v>
      </c>
      <c r="T172" s="301">
        <f t="shared" si="272"/>
        <v>79.043999999999983</v>
      </c>
      <c r="U172" s="301"/>
      <c r="V172" s="301">
        <f>SUM(V170:V171)</f>
        <v>35.620290000433364</v>
      </c>
      <c r="W172" s="301">
        <f t="shared" ref="W172" si="282">SUM(W170:W171)</f>
        <v>34.32028695046553</v>
      </c>
      <c r="X172" s="301">
        <f t="shared" ref="X172" si="283">SUM(X170:X171)</f>
        <v>11.27942304910108</v>
      </c>
      <c r="Y172" s="301">
        <f t="shared" si="273"/>
        <v>81.219999999999985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37.114541172880664</v>
      </c>
      <c r="C179" s="300">
        <v>35.045650921782439</v>
      </c>
      <c r="D179" s="300">
        <v>8.1696553008367712</v>
      </c>
      <c r="E179" s="300">
        <f>SUM(B179:D179)</f>
        <v>80.329847395499868</v>
      </c>
      <c r="F179" s="300"/>
      <c r="G179" s="300">
        <v>40.780585372708316</v>
      </c>
      <c r="H179" s="300">
        <v>38.498373345311649</v>
      </c>
      <c r="I179" s="300">
        <v>7.9201530131043905</v>
      </c>
      <c r="J179" s="300">
        <f>SUM(G179:I179)</f>
        <v>87.199111731124361</v>
      </c>
      <c r="K179" s="300"/>
      <c r="L179" s="300">
        <v>39.932457714211296</v>
      </c>
      <c r="M179" s="300">
        <v>37.290233790649197</v>
      </c>
      <c r="N179" s="300">
        <v>7.7105332915830802</v>
      </c>
      <c r="O179" s="300">
        <f>SUM(L179:N179)</f>
        <v>84.933224796443568</v>
      </c>
      <c r="P179" s="300"/>
      <c r="Q179" s="300">
        <v>42.159424824185983</v>
      </c>
      <c r="R179" s="300">
        <v>37.076542159132174</v>
      </c>
      <c r="S179" s="300">
        <v>8.3397813686011215</v>
      </c>
      <c r="T179" s="300">
        <f>SUM(Q179:S179)</f>
        <v>87.575748351919273</v>
      </c>
      <c r="U179" s="300"/>
      <c r="V179" s="300">
        <v>44.703141926322544</v>
      </c>
      <c r="W179" s="300">
        <v>34.727209176035984</v>
      </c>
      <c r="X179" s="300">
        <v>9.0657971097123067</v>
      </c>
      <c r="Y179" s="300">
        <f>SUM(V179:X179)</f>
        <v>88.496148212070835</v>
      </c>
    </row>
    <row r="180" spans="1:25" x14ac:dyDescent="0.2">
      <c r="A180" s="260" t="s">
        <v>364</v>
      </c>
      <c r="B180" s="300">
        <v>15.523016306046335</v>
      </c>
      <c r="C180" s="300">
        <v>5.8003881407196136</v>
      </c>
      <c r="D180" s="300">
        <v>1.2477481577342258</v>
      </c>
      <c r="E180" s="300">
        <f t="shared" ref="E180:E181" si="284">SUM(B180:D180)</f>
        <v>22.571152604500174</v>
      </c>
      <c r="F180" s="300"/>
      <c r="G180" s="300">
        <v>14.142946465733552</v>
      </c>
      <c r="H180" s="300">
        <v>4.6324729265765496</v>
      </c>
      <c r="I180" s="300">
        <v>2.1054688765656255</v>
      </c>
      <c r="J180" s="300">
        <f t="shared" ref="J180:J181" si="285">SUM(G180:I180)</f>
        <v>20.880888268875729</v>
      </c>
      <c r="K180" s="300"/>
      <c r="L180" s="300">
        <v>14.256678010963075</v>
      </c>
      <c r="M180" s="300">
        <v>6.1035666944289089</v>
      </c>
      <c r="N180" s="300">
        <v>1.9305304981645166</v>
      </c>
      <c r="O180" s="300">
        <f t="shared" ref="O180:O181" si="286">SUM(L180:N180)</f>
        <v>22.2907752035565</v>
      </c>
      <c r="P180" s="300"/>
      <c r="Q180" s="300">
        <v>14.7131747236271</v>
      </c>
      <c r="R180" s="300">
        <v>6.377598164010073</v>
      </c>
      <c r="S180" s="300">
        <v>1.9164787604436264</v>
      </c>
      <c r="T180" s="300">
        <f t="shared" ref="T180:T181" si="287">SUM(Q180:S180)</f>
        <v>23.0072516480808</v>
      </c>
      <c r="U180" s="300"/>
      <c r="V180" s="300">
        <v>14.938187018553108</v>
      </c>
      <c r="W180" s="300">
        <v>6.625152867238449</v>
      </c>
      <c r="X180" s="300">
        <v>1.7785119021376394</v>
      </c>
      <c r="Y180" s="300">
        <f t="shared" ref="Y180:Y181" si="288">SUM(V180:X180)</f>
        <v>23.341851787929198</v>
      </c>
    </row>
    <row r="181" spans="1:25" x14ac:dyDescent="0.2">
      <c r="A181" s="264" t="s">
        <v>363</v>
      </c>
      <c r="B181" s="301">
        <f>SUM(B179:B180)</f>
        <v>52.637557478927</v>
      </c>
      <c r="C181" s="301">
        <f t="shared" ref="C181" si="289">SUM(C179:C180)</f>
        <v>40.846039062502051</v>
      </c>
      <c r="D181" s="301">
        <f t="shared" ref="D181" si="290">SUM(D179:D180)</f>
        <v>9.4174034585709965</v>
      </c>
      <c r="E181" s="301">
        <f t="shared" si="284"/>
        <v>102.90100000000005</v>
      </c>
      <c r="F181" s="301"/>
      <c r="G181" s="301">
        <f>SUM(G179:G180)</f>
        <v>54.923531838441868</v>
      </c>
      <c r="H181" s="301">
        <f t="shared" ref="H181" si="291">SUM(H179:H180)</f>
        <v>43.130846271888196</v>
      </c>
      <c r="I181" s="301">
        <f t="shared" ref="I181" si="292">SUM(I179:I180)</f>
        <v>10.025621889670017</v>
      </c>
      <c r="J181" s="301">
        <f t="shared" si="285"/>
        <v>108.08000000000008</v>
      </c>
      <c r="K181" s="301"/>
      <c r="L181" s="301">
        <f>SUM(L179:L180)</f>
        <v>54.189135725174367</v>
      </c>
      <c r="M181" s="301">
        <f t="shared" ref="M181" si="293">SUM(M179:M180)</f>
        <v>43.393800485078103</v>
      </c>
      <c r="N181" s="301">
        <f t="shared" ref="N181" si="294">SUM(N179:N180)</f>
        <v>9.6410637897475961</v>
      </c>
      <c r="O181" s="301">
        <f t="shared" si="286"/>
        <v>107.22400000000006</v>
      </c>
      <c r="P181" s="301"/>
      <c r="Q181" s="301">
        <f>SUM(Q179:Q180)</f>
        <v>56.872599547813081</v>
      </c>
      <c r="R181" s="301">
        <f t="shared" ref="R181" si="295">SUM(R179:R180)</f>
        <v>43.454140323142248</v>
      </c>
      <c r="S181" s="301">
        <f t="shared" ref="S181" si="296">SUM(S179:S180)</f>
        <v>10.256260129044747</v>
      </c>
      <c r="T181" s="301">
        <f t="shared" si="287"/>
        <v>110.58300000000007</v>
      </c>
      <c r="U181" s="301"/>
      <c r="V181" s="301">
        <f>SUM(V179:V180)</f>
        <v>59.641328944875653</v>
      </c>
      <c r="W181" s="301">
        <f t="shared" ref="W181" si="297">SUM(W179:W180)</f>
        <v>41.352362043274432</v>
      </c>
      <c r="X181" s="301">
        <f t="shared" ref="X181" si="298">SUM(X179:X180)</f>
        <v>10.844309011849946</v>
      </c>
      <c r="Y181" s="301">
        <f t="shared" si="288"/>
        <v>111.83800000000004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3.044736884498406</v>
      </c>
      <c r="C188" s="300">
        <v>5.1015981839645823</v>
      </c>
      <c r="D188" s="300">
        <v>3.3796432242811814</v>
      </c>
      <c r="E188" s="300">
        <f>SUM(B188:D188)</f>
        <v>11.525978292744171</v>
      </c>
      <c r="F188" s="300"/>
      <c r="G188" s="300">
        <v>2.7615295700393627</v>
      </c>
      <c r="H188" s="300">
        <v>5.5035648142207236</v>
      </c>
      <c r="I188" s="300">
        <v>3.2790456099085166</v>
      </c>
      <c r="J188" s="300">
        <f>SUM(G188:I188)</f>
        <v>11.544139994168603</v>
      </c>
      <c r="K188" s="300"/>
      <c r="L188" s="300">
        <v>3.0807725922585893</v>
      </c>
      <c r="M188" s="300">
        <v>5.1874393202756783</v>
      </c>
      <c r="N188" s="300">
        <v>3.8663687683163905</v>
      </c>
      <c r="O188" s="300">
        <f>SUM(L188:N188)</f>
        <v>12.134580680850657</v>
      </c>
      <c r="P188" s="300"/>
      <c r="Q188" s="300">
        <v>3.1983757734717453</v>
      </c>
      <c r="R188" s="300">
        <v>5.6177665517425783</v>
      </c>
      <c r="S188" s="300">
        <v>3.9087196756281681</v>
      </c>
      <c r="T188" s="300">
        <f>SUM(Q188:S188)</f>
        <v>12.724862000842492</v>
      </c>
      <c r="U188" s="300"/>
      <c r="V188" s="300">
        <v>3.2549487510482678</v>
      </c>
      <c r="W188" s="300">
        <v>6.0475156750209687</v>
      </c>
      <c r="X188" s="300">
        <v>4.2714245031171894</v>
      </c>
      <c r="Y188" s="300">
        <f>SUM(V188:X188)</f>
        <v>13.573888929186424</v>
      </c>
    </row>
    <row r="189" spans="1:25" x14ac:dyDescent="0.2">
      <c r="A189" s="260" t="s">
        <v>364</v>
      </c>
      <c r="B189" s="300">
        <v>4.9747000786208115</v>
      </c>
      <c r="C189" s="300">
        <v>3.5081766144371014</v>
      </c>
      <c r="D189" s="300">
        <v>4.934145014197977</v>
      </c>
      <c r="E189" s="300">
        <f t="shared" ref="E189:E190" si="299">SUM(B189:D189)</f>
        <v>13.417021707255889</v>
      </c>
      <c r="F189" s="300"/>
      <c r="G189" s="300">
        <v>4.140461555236902</v>
      </c>
      <c r="H189" s="300">
        <v>3.5681281370740288</v>
      </c>
      <c r="I189" s="300">
        <v>3.6522703135204622</v>
      </c>
      <c r="J189" s="300">
        <f t="shared" ref="J189:J190" si="300">SUM(G189:I189)</f>
        <v>11.360860005831393</v>
      </c>
      <c r="K189" s="300"/>
      <c r="L189" s="300">
        <v>4.1595689566433496</v>
      </c>
      <c r="M189" s="300">
        <v>3.3323971273769306</v>
      </c>
      <c r="N189" s="300">
        <v>3.0884532351290739</v>
      </c>
      <c r="O189" s="300">
        <f t="shared" ref="O189:O190" si="301">SUM(L189:N189)</f>
        <v>10.580419319149353</v>
      </c>
      <c r="P189" s="300"/>
      <c r="Q189" s="300">
        <v>4.5229992880482683</v>
      </c>
      <c r="R189" s="300">
        <v>3.7164248945718814</v>
      </c>
      <c r="S189" s="300">
        <v>3.3157138165373383</v>
      </c>
      <c r="T189" s="300">
        <f t="shared" ref="T189:T190" si="302">SUM(Q189:S189)</f>
        <v>11.555137999157488</v>
      </c>
      <c r="U189" s="300"/>
      <c r="V189" s="300">
        <v>4.9401585505145658</v>
      </c>
      <c r="W189" s="300">
        <v>4.2023081395239643</v>
      </c>
      <c r="X189" s="300">
        <v>3.7766443807750232</v>
      </c>
      <c r="Y189" s="300">
        <f t="shared" ref="Y189:Y190" si="303">SUM(V189:X189)</f>
        <v>12.919111070813553</v>
      </c>
    </row>
    <row r="190" spans="1:25" x14ac:dyDescent="0.2">
      <c r="A190" s="264" t="s">
        <v>363</v>
      </c>
      <c r="B190" s="301">
        <f>SUM(B188:B189)</f>
        <v>8.0194369631192171</v>
      </c>
      <c r="C190" s="301">
        <f t="shared" ref="C190" si="304">SUM(C188:C189)</f>
        <v>8.6097747984016841</v>
      </c>
      <c r="D190" s="301">
        <f t="shared" ref="D190" si="305">SUM(D188:D189)</f>
        <v>8.3137882384791588</v>
      </c>
      <c r="E190" s="301">
        <f t="shared" si="299"/>
        <v>24.943000000000058</v>
      </c>
      <c r="F190" s="301"/>
      <c r="G190" s="301">
        <f>SUM(G188:G189)</f>
        <v>6.9019911252762647</v>
      </c>
      <c r="H190" s="301">
        <f t="shared" ref="H190" si="306">SUM(H188:H189)</f>
        <v>9.0716929512947519</v>
      </c>
      <c r="I190" s="301">
        <f t="shared" ref="I190" si="307">SUM(I188:I189)</f>
        <v>6.9313159234289792</v>
      </c>
      <c r="J190" s="301">
        <f t="shared" si="300"/>
        <v>22.904999999999994</v>
      </c>
      <c r="K190" s="301"/>
      <c r="L190" s="301">
        <f>SUM(L188:L189)</f>
        <v>7.2403415489019389</v>
      </c>
      <c r="M190" s="301">
        <f t="shared" ref="M190" si="308">SUM(M188:M189)</f>
        <v>8.5198364476526081</v>
      </c>
      <c r="N190" s="301">
        <f t="shared" ref="N190" si="309">SUM(N188:N189)</f>
        <v>6.9548220034454644</v>
      </c>
      <c r="O190" s="301">
        <f t="shared" si="301"/>
        <v>22.715000000000011</v>
      </c>
      <c r="P190" s="301"/>
      <c r="Q190" s="301">
        <f>SUM(Q188:Q189)</f>
        <v>7.7213750615200141</v>
      </c>
      <c r="R190" s="301">
        <f t="shared" ref="R190" si="310">SUM(R188:R189)</f>
        <v>9.3341914463144597</v>
      </c>
      <c r="S190" s="301">
        <f t="shared" ref="S190" si="311">SUM(S188:S189)</f>
        <v>7.224433492165506</v>
      </c>
      <c r="T190" s="301">
        <f t="shared" si="302"/>
        <v>24.27999999999998</v>
      </c>
      <c r="U190" s="301"/>
      <c r="V190" s="301">
        <f>SUM(V188:V189)</f>
        <v>8.1951073015628335</v>
      </c>
      <c r="W190" s="301">
        <f t="shared" ref="W190" si="312">SUM(W188:W189)</f>
        <v>10.249823814544932</v>
      </c>
      <c r="X190" s="301">
        <f t="shared" ref="X190" si="313">SUM(X188:X189)</f>
        <v>8.0480688838922134</v>
      </c>
      <c r="Y190" s="301">
        <f t="shared" si="303"/>
        <v>26.492999999999981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4.1258115008519756</v>
      </c>
      <c r="C197" s="300">
        <v>5.1653260831587433</v>
      </c>
      <c r="D197" s="300">
        <v>6.175024502821838</v>
      </c>
      <c r="E197" s="300">
        <f>SUM(B197:D197)</f>
        <v>15.466162086832558</v>
      </c>
      <c r="F197" s="300"/>
      <c r="G197" s="300">
        <v>5.2129223218171514</v>
      </c>
      <c r="H197" s="300">
        <v>5.0741798106561546</v>
      </c>
      <c r="I197" s="300">
        <v>6.0856899837493286</v>
      </c>
      <c r="J197" s="300">
        <f>SUM(G197:I197)</f>
        <v>16.372792116222634</v>
      </c>
      <c r="K197" s="300"/>
      <c r="L197" s="300">
        <v>5.031754240538219</v>
      </c>
      <c r="M197" s="300">
        <v>6.4312108888105559</v>
      </c>
      <c r="N197" s="300">
        <v>6.591966068926995</v>
      </c>
      <c r="O197" s="300">
        <f>SUM(L197:N197)</f>
        <v>18.054931198275767</v>
      </c>
      <c r="P197" s="300"/>
      <c r="Q197" s="300">
        <v>4.6138441462426982</v>
      </c>
      <c r="R197" s="300">
        <v>6.0008269482614214</v>
      </c>
      <c r="S197" s="300">
        <v>6.2591489579819477</v>
      </c>
      <c r="T197" s="300">
        <f>SUM(Q197:S197)</f>
        <v>16.873820052486067</v>
      </c>
      <c r="U197" s="300"/>
      <c r="V197" s="300">
        <v>4.3848969000889717</v>
      </c>
      <c r="W197" s="300">
        <v>5.7825994065364403</v>
      </c>
      <c r="X197" s="300">
        <v>6.133770083962502</v>
      </c>
      <c r="Y197" s="300">
        <f>SUM(V197:X197)</f>
        <v>16.301266390587916</v>
      </c>
    </row>
    <row r="198" spans="1:25" x14ac:dyDescent="0.2">
      <c r="A198" s="260" t="s">
        <v>364</v>
      </c>
      <c r="B198" s="300">
        <v>6.3266980255094039</v>
      </c>
      <c r="C198" s="300">
        <v>1.4418707330801346</v>
      </c>
      <c r="D198" s="300">
        <v>3.4962691545778917</v>
      </c>
      <c r="E198" s="300">
        <f t="shared" ref="E198:E199" si="314">SUM(B198:D198)</f>
        <v>11.26483791316743</v>
      </c>
      <c r="F198" s="300"/>
      <c r="G198" s="300">
        <v>6.0628461803200571</v>
      </c>
      <c r="H198" s="300">
        <v>1.5903318364271006</v>
      </c>
      <c r="I198" s="300">
        <v>2.7550298670302773</v>
      </c>
      <c r="J198" s="300">
        <f t="shared" ref="J198:J199" si="315">SUM(G198:I198)</f>
        <v>10.408207883777436</v>
      </c>
      <c r="K198" s="300"/>
      <c r="L198" s="300">
        <v>4.2838495460778852</v>
      </c>
      <c r="M198" s="300">
        <v>1.2688116992972058</v>
      </c>
      <c r="N198" s="300">
        <v>2.0234075563491487</v>
      </c>
      <c r="O198" s="300">
        <f t="shared" ref="O198:O199" si="316">SUM(L198:N198)</f>
        <v>7.5760688017242401</v>
      </c>
      <c r="P198" s="300"/>
      <c r="Q198" s="300">
        <v>4.1879124300506971</v>
      </c>
      <c r="R198" s="300">
        <v>1.1967366309893714</v>
      </c>
      <c r="S198" s="300">
        <v>1.9755308864738845</v>
      </c>
      <c r="T198" s="300">
        <f t="shared" ref="T198:T199" si="317">SUM(Q198:S198)</f>
        <v>7.3601799475139531</v>
      </c>
      <c r="U198" s="300"/>
      <c r="V198" s="300">
        <v>4.3684435649655526</v>
      </c>
      <c r="W198" s="300">
        <v>1.1952766262022085</v>
      </c>
      <c r="X198" s="300">
        <v>2.0520134182443064</v>
      </c>
      <c r="Y198" s="300">
        <f t="shared" ref="Y198:Y199" si="318">SUM(V198:X198)</f>
        <v>7.6157336094120671</v>
      </c>
    </row>
    <row r="199" spans="1:25" x14ac:dyDescent="0.2">
      <c r="A199" s="264" t="s">
        <v>363</v>
      </c>
      <c r="B199" s="301">
        <f>SUM(B197:B198)</f>
        <v>10.452509526361379</v>
      </c>
      <c r="C199" s="301">
        <f t="shared" ref="C199" si="319">SUM(C197:C198)</f>
        <v>6.6071968162388774</v>
      </c>
      <c r="D199" s="301">
        <f t="shared" ref="D199" si="320">SUM(D197:D198)</f>
        <v>9.6712936573997297</v>
      </c>
      <c r="E199" s="301">
        <f t="shared" si="314"/>
        <v>26.730999999999987</v>
      </c>
      <c r="F199" s="301"/>
      <c r="G199" s="301">
        <f>SUM(G197:G198)</f>
        <v>11.275768502137208</v>
      </c>
      <c r="H199" s="301">
        <f t="shared" ref="H199" si="321">SUM(H197:H198)</f>
        <v>6.6645116470832555</v>
      </c>
      <c r="I199" s="301">
        <f t="shared" ref="I199" si="322">SUM(I197:I198)</f>
        <v>8.8407198507796068</v>
      </c>
      <c r="J199" s="301">
        <f t="shared" si="315"/>
        <v>26.78100000000007</v>
      </c>
      <c r="K199" s="301"/>
      <c r="L199" s="301">
        <f>SUM(L197:L198)</f>
        <v>9.315603786616105</v>
      </c>
      <c r="M199" s="301">
        <f t="shared" ref="M199" si="323">SUM(M197:M198)</f>
        <v>7.7000225881077622</v>
      </c>
      <c r="N199" s="301">
        <f t="shared" ref="N199" si="324">SUM(N197:N198)</f>
        <v>8.6153736252761437</v>
      </c>
      <c r="O199" s="301">
        <f t="shared" si="316"/>
        <v>25.631000000000007</v>
      </c>
      <c r="P199" s="301"/>
      <c r="Q199" s="301">
        <f>SUM(Q197:Q198)</f>
        <v>8.8017565762933963</v>
      </c>
      <c r="R199" s="301">
        <f t="shared" ref="R199" si="325">SUM(R197:R198)</f>
        <v>7.1975635792507928</v>
      </c>
      <c r="S199" s="301">
        <f t="shared" ref="S199" si="326">SUM(S197:S198)</f>
        <v>8.2346798444558331</v>
      </c>
      <c r="T199" s="301">
        <f t="shared" si="317"/>
        <v>24.234000000000023</v>
      </c>
      <c r="U199" s="301"/>
      <c r="V199" s="301">
        <f>SUM(V197:V198)</f>
        <v>8.7533404650545243</v>
      </c>
      <c r="W199" s="301">
        <f t="shared" ref="W199" si="327">SUM(W197:W198)</f>
        <v>6.9778760327386493</v>
      </c>
      <c r="X199" s="301">
        <f t="shared" ref="X199" si="328">SUM(X197:X198)</f>
        <v>8.1857835022068084</v>
      </c>
      <c r="Y199" s="301">
        <f t="shared" si="318"/>
        <v>23.91699999999998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Kent and Medway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0.52033492707621587</v>
      </c>
      <c r="N7">
        <f>'Ind T4'!C122</f>
        <v>0.42416716541802124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0.82645127246263606</v>
      </c>
      <c r="N9">
        <f>'Ind T4'!C120</f>
        <v>0.28127010057141799</v>
      </c>
    </row>
    <row r="10" spans="1:16" x14ac:dyDescent="0.2">
      <c r="L10" s="13" t="str">
        <f>'Ind T4'!A80</f>
        <v>Education</v>
      </c>
      <c r="M10">
        <f>'Ind T4'!B119</f>
        <v>-0.31467910894835693</v>
      </c>
      <c r="N10">
        <f>'Ind T4'!C119</f>
        <v>0.13616784640293478</v>
      </c>
    </row>
    <row r="11" spans="1:16" x14ac:dyDescent="0.2">
      <c r="L11" s="13" t="str">
        <f>'Ind T4'!A79</f>
        <v>Public admin. and defence</v>
      </c>
      <c r="M11">
        <f>'Ind T4'!B118</f>
        <v>-0.37751527710705446</v>
      </c>
      <c r="N11">
        <f>'Ind T4'!C118</f>
        <v>0.12338434886400851</v>
      </c>
    </row>
    <row r="12" spans="1:16" x14ac:dyDescent="0.2">
      <c r="L12" s="1" t="str">
        <f>CONCATENATE("[",'Ind T4'!A78,"]")</f>
        <v>[Non-marketed services]</v>
      </c>
      <c r="M12">
        <f>'Ind T4'!B117</f>
        <v>0.20939279951772694</v>
      </c>
      <c r="N12">
        <f>'Ind T4'!C117</f>
        <v>0.20367036010768835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-0.83690596343312107</v>
      </c>
      <c r="N14" s="13">
        <f>'Ind T4'!C115</f>
        <v>-0.4603574466360838</v>
      </c>
    </row>
    <row r="15" spans="1:16" x14ac:dyDescent="0.2">
      <c r="L15" s="13" t="str">
        <f>'Ind T4'!A75</f>
        <v>Arts and entertainment</v>
      </c>
      <c r="M15" s="13">
        <f>'Ind T4'!B114</f>
        <v>-1.8539533272211473</v>
      </c>
      <c r="N15" s="13">
        <f>'Ind T4'!C114</f>
        <v>1.0309786565547485</v>
      </c>
    </row>
    <row r="16" spans="1:16" x14ac:dyDescent="0.2">
      <c r="L16" s="13" t="str">
        <f>'Ind T4'!A74</f>
        <v>Support services</v>
      </c>
      <c r="M16" s="13">
        <f>'Ind T4'!B113</f>
        <v>-0.37594314603925927</v>
      </c>
      <c r="N16" s="13">
        <f>'Ind T4'!C113</f>
        <v>0.96034505884494692</v>
      </c>
    </row>
    <row r="17" spans="12:14" x14ac:dyDescent="0.2">
      <c r="L17" s="13" t="str">
        <f>'Ind T4'!A73</f>
        <v>Professional services</v>
      </c>
      <c r="M17" s="13">
        <f>'Ind T4'!B112</f>
        <v>-7.165370192775411E-2</v>
      </c>
      <c r="N17" s="13">
        <f>'Ind T4'!C112</f>
        <v>0.97146952450180013</v>
      </c>
    </row>
    <row r="18" spans="12:14" x14ac:dyDescent="0.2">
      <c r="L18" s="13" t="str">
        <f>'Ind T4'!A72</f>
        <v>Real estate</v>
      </c>
      <c r="M18" s="13">
        <f>'Ind T4'!B111</f>
        <v>1.8753961196001034</v>
      </c>
      <c r="N18" s="13">
        <f>'Ind T4'!C111</f>
        <v>0.72646187875489154</v>
      </c>
    </row>
    <row r="19" spans="12:14" x14ac:dyDescent="0.2">
      <c r="L19" t="str">
        <f>'Ind T4'!A71</f>
        <v>Finance and insurance</v>
      </c>
      <c r="M19">
        <f>'Ind T4'!B110</f>
        <v>-0.55112426992469654</v>
      </c>
      <c r="N19">
        <f>'Ind T4'!C110</f>
        <v>-0.73489123649899124</v>
      </c>
    </row>
    <row r="20" spans="12:14" x14ac:dyDescent="0.2">
      <c r="L20" t="str">
        <f>'Ind T4'!A70</f>
        <v>Information technology</v>
      </c>
      <c r="M20">
        <f>'Ind T4'!B109</f>
        <v>-1.0146827041676021</v>
      </c>
      <c r="N20">
        <f>'Ind T4'!C109</f>
        <v>1.2637203247654272</v>
      </c>
    </row>
    <row r="21" spans="12:14" x14ac:dyDescent="0.2">
      <c r="L21" t="str">
        <f>'Ind T4'!A69</f>
        <v>Media</v>
      </c>
      <c r="M21">
        <f>'Ind T4'!B108</f>
        <v>-4.7681970341185709</v>
      </c>
      <c r="N21">
        <f>'Ind T4'!C108</f>
        <v>-0.43836016724762006</v>
      </c>
    </row>
    <row r="22" spans="12:14" x14ac:dyDescent="0.2">
      <c r="L22" s="1" t="str">
        <f>CONCATENATE("[",'Ind T4'!A68,"]")</f>
        <v>[Business and other services]</v>
      </c>
      <c r="M22">
        <f>'Ind T4'!B107</f>
        <v>-0.55024923807114323</v>
      </c>
      <c r="N22">
        <f>'Ind T4'!C107</f>
        <v>0.67487297476562791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1.7418384132650511</v>
      </c>
      <c r="N24">
        <f>'Ind T4'!C105</f>
        <v>1.2558891235489256</v>
      </c>
    </row>
    <row r="25" spans="12:14" x14ac:dyDescent="0.2">
      <c r="L25" s="13" t="str">
        <f>'Ind T4'!A65</f>
        <v>Transport and storage</v>
      </c>
      <c r="M25">
        <f>'Ind T4'!B104</f>
        <v>-0.13542153334619167</v>
      </c>
      <c r="N25">
        <f>'Ind T4'!C104</f>
        <v>0.35922008132618366</v>
      </c>
    </row>
    <row r="26" spans="12:14" x14ac:dyDescent="0.2">
      <c r="L26" s="13" t="str">
        <f>'Ind T4'!A64</f>
        <v>Wholesale and retail trade</v>
      </c>
      <c r="M26">
        <f>'Ind T4'!B103</f>
        <v>1.0131526780588374</v>
      </c>
      <c r="N26">
        <f>'Ind T4'!C103</f>
        <v>0.11846837710269842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0.96288103121071611</v>
      </c>
      <c r="N27">
        <f>'Ind T4'!C102</f>
        <v>0.44740897784483202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3.701089597982099</v>
      </c>
      <c r="N29">
        <f>'Ind T4'!C100</f>
        <v>0.90661453953118087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0.21689158707538514</v>
      </c>
      <c r="N31">
        <f>'Ind T4'!C98</f>
        <v>-0.98770698798122947</v>
      </c>
    </row>
    <row r="32" spans="12:14" x14ac:dyDescent="0.2">
      <c r="L32" s="13" t="str">
        <f>'Ind T4'!A58</f>
        <v>Engineering</v>
      </c>
      <c r="M32">
        <f>'Ind T4'!B97</f>
        <v>0.39207932909610665</v>
      </c>
      <c r="N32">
        <f>'Ind T4'!C97</f>
        <v>-2.0137138892627249</v>
      </c>
    </row>
    <row r="33" spans="12:14" x14ac:dyDescent="0.2">
      <c r="L33" s="13" t="str">
        <f>'Ind T4'!A57</f>
        <v>Food drink and tobacco</v>
      </c>
      <c r="M33">
        <f>'Ind T4'!B96</f>
        <v>5.822268250959195</v>
      </c>
      <c r="N33">
        <f>'Ind T4'!C96</f>
        <v>1.438045011386313</v>
      </c>
    </row>
    <row r="34" spans="12:14" x14ac:dyDescent="0.2">
      <c r="L34" s="1" t="str">
        <f>CONCATENATE("[",'Ind T4'!A56,"]")</f>
        <v>[Manufacturing]</v>
      </c>
      <c r="M34">
        <f>'Ind T4'!B95</f>
        <v>0.90178629367165808</v>
      </c>
      <c r="N34">
        <f>'Ind T4'!C95</f>
        <v>-0.79968124382995276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3.9517666154765596</v>
      </c>
      <c r="N36">
        <f>'Ind T4'!C93</f>
        <v>1.2068113775559386</v>
      </c>
    </row>
    <row r="37" spans="12:14" x14ac:dyDescent="0.2">
      <c r="L37" s="13" t="str">
        <f>'Ind T4'!A53</f>
        <v>Electricity and gas</v>
      </c>
      <c r="M37">
        <f>'Ind T4'!B92</f>
        <v>10.849435143441877</v>
      </c>
      <c r="N37">
        <f>'Ind T4'!C92</f>
        <v>-0.10028302881720519</v>
      </c>
    </row>
    <row r="38" spans="12:14" x14ac:dyDescent="0.2">
      <c r="L38" s="13" t="str">
        <f>'Ind T4'!A52</f>
        <v>Mining and quarrying</v>
      </c>
      <c r="M38">
        <f>'Ind T4'!B91</f>
        <v>-3.350984271657953</v>
      </c>
      <c r="N38">
        <f>'Ind T4'!C91</f>
        <v>-1.2439601574706027</v>
      </c>
    </row>
    <row r="39" spans="12:14" x14ac:dyDescent="0.2">
      <c r="L39" s="45" t="str">
        <f>'Ind T4'!A51</f>
        <v>Agriculture</v>
      </c>
      <c r="M39">
        <f>'Ind T4'!B90</f>
        <v>-3.463106348474676</v>
      </c>
      <c r="N39">
        <f>'Ind T4'!C90</f>
        <v>0.42873396560720867</v>
      </c>
    </row>
    <row r="40" spans="12:14" x14ac:dyDescent="0.2">
      <c r="L40" s="1" t="str">
        <f>CONCATENATE("[",'Ind T4'!A50,"]")</f>
        <v>[Primary sector and utilities]</v>
      </c>
      <c r="M40">
        <f>'Ind T4'!B89</f>
        <v>0.42618051332796725</v>
      </c>
      <c r="N40">
        <f>'Ind T4'!C89</f>
        <v>0.55889633843362319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Kent and Medway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22.296000000000006</v>
      </c>
      <c r="N5" s="11">
        <f t="shared" ref="N5:AL5" si="1">SUM(N6:N9)</f>
        <v>22.172999999999973</v>
      </c>
      <c r="O5" s="11">
        <f t="shared" si="1"/>
        <v>24.613000000000014</v>
      </c>
      <c r="P5" s="11">
        <f t="shared" si="1"/>
        <v>19.516000000000005</v>
      </c>
      <c r="Q5" s="11">
        <f t="shared" si="1"/>
        <v>25.402000000000026</v>
      </c>
      <c r="R5" s="11">
        <f t="shared" si="1"/>
        <v>21.590000000000018</v>
      </c>
      <c r="S5" s="11">
        <f t="shared" si="1"/>
        <v>22.452999999999996</v>
      </c>
      <c r="T5" s="11">
        <f t="shared" si="1"/>
        <v>25.536000000000016</v>
      </c>
      <c r="U5" s="11">
        <f t="shared" si="1"/>
        <v>22.985999999999954</v>
      </c>
      <c r="V5" s="11">
        <f t="shared" si="1"/>
        <v>25.594000000000037</v>
      </c>
      <c r="W5" s="11">
        <f t="shared" si="1"/>
        <v>22.054000000000013</v>
      </c>
      <c r="X5" s="11">
        <f t="shared" si="1"/>
        <v>22.003000000000007</v>
      </c>
      <c r="Y5" s="11">
        <f t="shared" si="1"/>
        <v>22.004000000000019</v>
      </c>
      <c r="Z5" s="11">
        <f t="shared" si="1"/>
        <v>22.244999999999983</v>
      </c>
      <c r="AA5" s="11">
        <f t="shared" si="1"/>
        <v>22.630000000000006</v>
      </c>
      <c r="AB5" s="11">
        <f t="shared" si="1"/>
        <v>22.826999999999998</v>
      </c>
      <c r="AC5" s="11">
        <f t="shared" si="1"/>
        <v>22.988999999999979</v>
      </c>
      <c r="AD5" s="11">
        <f t="shared" si="1"/>
        <v>23.123000000000005</v>
      </c>
      <c r="AE5" s="11">
        <f t="shared" si="1"/>
        <v>23.236000000000004</v>
      </c>
      <c r="AF5" s="11">
        <f t="shared" si="1"/>
        <v>23.339999999999975</v>
      </c>
      <c r="AG5" s="11">
        <f t="shared" si="1"/>
        <v>23.455000000000027</v>
      </c>
      <c r="AH5" s="11">
        <f t="shared" si="1"/>
        <v>23.565000000000012</v>
      </c>
      <c r="AI5" s="11">
        <f t="shared" si="1"/>
        <v>23.669999999999991</v>
      </c>
      <c r="AJ5" s="11">
        <f t="shared" si="1"/>
        <v>23.77399999999998</v>
      </c>
      <c r="AK5" s="11">
        <f t="shared" si="1"/>
        <v>23.874999999999979</v>
      </c>
      <c r="AL5" s="11">
        <f t="shared" si="1"/>
        <v>23.976999999999961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11.155000000000001</v>
      </c>
      <c r="N6" s="11">
        <v>11.310999999999988</v>
      </c>
      <c r="O6" s="11">
        <v>13.700000000000031</v>
      </c>
      <c r="P6" s="11">
        <v>10.45400000000001</v>
      </c>
      <c r="Q6" s="11">
        <v>16.386000000000021</v>
      </c>
      <c r="R6" s="11">
        <v>13.245000000000001</v>
      </c>
      <c r="S6" s="11">
        <v>13.463000000000022</v>
      </c>
      <c r="T6" s="11">
        <v>15.03</v>
      </c>
      <c r="U6" s="11">
        <v>13.01499999999996</v>
      </c>
      <c r="V6" s="11">
        <v>14.431000000000026</v>
      </c>
      <c r="W6" s="11">
        <v>11.105000000000008</v>
      </c>
      <c r="X6" s="11">
        <v>11.193000000000014</v>
      </c>
      <c r="Y6" s="11">
        <v>11.271000000000019</v>
      </c>
      <c r="Z6" s="11">
        <v>11.399000000000003</v>
      </c>
      <c r="AA6" s="11">
        <v>11.480000000000011</v>
      </c>
      <c r="AB6" s="11">
        <v>11.505000000000015</v>
      </c>
      <c r="AC6" s="11">
        <v>11.537999999999997</v>
      </c>
      <c r="AD6" s="11">
        <v>11.569000000000022</v>
      </c>
      <c r="AE6" s="11">
        <v>11.596000000000014</v>
      </c>
      <c r="AF6" s="11">
        <v>11.622</v>
      </c>
      <c r="AG6" s="11">
        <v>11.662000000000033</v>
      </c>
      <c r="AH6" s="11">
        <v>11.701000000000006</v>
      </c>
      <c r="AI6" s="11">
        <v>11.739000000000004</v>
      </c>
      <c r="AJ6" s="11">
        <v>11.773999999999999</v>
      </c>
      <c r="AK6" s="172">
        <v>11.807999999999971</v>
      </c>
      <c r="AL6" s="11">
        <v>11.840999999999973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0.48600000000000038</v>
      </c>
      <c r="N7" s="11">
        <v>0.45900000000000168</v>
      </c>
      <c r="O7" s="11">
        <v>0.83999999999999853</v>
      </c>
      <c r="P7" s="11">
        <v>0.91400000000000192</v>
      </c>
      <c r="Q7" s="11">
        <v>0.51199999999999979</v>
      </c>
      <c r="R7" s="11">
        <v>0.5680000000000005</v>
      </c>
      <c r="S7" s="11">
        <v>0.61500000000000055</v>
      </c>
      <c r="T7" s="11">
        <v>0.59799999999999898</v>
      </c>
      <c r="U7" s="11">
        <v>0.40700000000000036</v>
      </c>
      <c r="V7" s="11">
        <v>0.6419999999999989</v>
      </c>
      <c r="W7" s="11">
        <v>0.4789999999999992</v>
      </c>
      <c r="X7" s="11">
        <v>0.46899999999999964</v>
      </c>
      <c r="Y7" s="11">
        <v>0.46700000000000008</v>
      </c>
      <c r="Z7" s="11">
        <v>0.45599999999999946</v>
      </c>
      <c r="AA7" s="11">
        <v>0.44399999999999967</v>
      </c>
      <c r="AB7" s="11">
        <v>0.43599999999999883</v>
      </c>
      <c r="AC7" s="11">
        <v>0.4310000000000006</v>
      </c>
      <c r="AD7" s="11">
        <v>0.42499999999999999</v>
      </c>
      <c r="AE7" s="11">
        <v>0.42100000000000026</v>
      </c>
      <c r="AF7" s="11">
        <v>0.41700000000000059</v>
      </c>
      <c r="AG7" s="11">
        <v>0.4130000000000002</v>
      </c>
      <c r="AH7" s="11">
        <v>0.40900000000000042</v>
      </c>
      <c r="AI7" s="11">
        <v>0.40499999999999925</v>
      </c>
      <c r="AJ7" s="11">
        <v>0.40200000000000002</v>
      </c>
      <c r="AK7" s="172">
        <v>0.3990000000000008</v>
      </c>
      <c r="AL7" s="11">
        <v>0.39700000000000008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3.2950000000000048</v>
      </c>
      <c r="N8" s="11">
        <v>3.2319999999999891</v>
      </c>
      <c r="O8" s="11">
        <v>4.5539999999999914</v>
      </c>
      <c r="P8" s="11">
        <v>2.694999999999999</v>
      </c>
      <c r="Q8" s="11">
        <v>3.0639999999999974</v>
      </c>
      <c r="R8" s="11">
        <v>2.2400000000000011</v>
      </c>
      <c r="S8" s="11">
        <v>2.7109999999999927</v>
      </c>
      <c r="T8" s="11">
        <v>3.3370000000000082</v>
      </c>
      <c r="U8" s="11">
        <v>3.1389999999999967</v>
      </c>
      <c r="V8" s="11">
        <v>3.2339999999999969</v>
      </c>
      <c r="W8" s="11">
        <v>3.7490000000000139</v>
      </c>
      <c r="X8" s="11">
        <v>3.7319999999999891</v>
      </c>
      <c r="Y8" s="11">
        <v>3.6870000000000092</v>
      </c>
      <c r="Z8" s="11">
        <v>3.6759999999999993</v>
      </c>
      <c r="AA8" s="11">
        <v>3.6749999999999945</v>
      </c>
      <c r="AB8" s="11">
        <v>3.6739999999999893</v>
      </c>
      <c r="AC8" s="11">
        <v>3.6709999999999972</v>
      </c>
      <c r="AD8" s="11">
        <v>3.6710000000000007</v>
      </c>
      <c r="AE8" s="11">
        <v>3.669999999999999</v>
      </c>
      <c r="AF8" s="11">
        <v>3.6709999999999989</v>
      </c>
      <c r="AG8" s="11">
        <v>3.6739999999999968</v>
      </c>
      <c r="AH8" s="11">
        <v>3.6770000000000023</v>
      </c>
      <c r="AI8" s="11">
        <v>3.6799999999999882</v>
      </c>
      <c r="AJ8" s="11">
        <v>3.6839999999999891</v>
      </c>
      <c r="AK8" s="172">
        <v>3.6880000000000042</v>
      </c>
      <c r="AL8" s="11">
        <v>3.6929999999999974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7.36</v>
      </c>
      <c r="N9" s="11">
        <v>7.1709999999999958</v>
      </c>
      <c r="O9" s="11">
        <v>5.5189999999999895</v>
      </c>
      <c r="P9" s="11">
        <v>5.452999999999995</v>
      </c>
      <c r="Q9" s="11">
        <v>5.4400000000000075</v>
      </c>
      <c r="R9" s="11">
        <v>5.5370000000000141</v>
      </c>
      <c r="S9" s="11">
        <v>5.6639999999999793</v>
      </c>
      <c r="T9" s="11">
        <v>6.5710000000000068</v>
      </c>
      <c r="U9" s="11">
        <v>6.4249999999999972</v>
      </c>
      <c r="V9" s="11">
        <v>7.2870000000000132</v>
      </c>
      <c r="W9" s="11">
        <v>6.7209999999999921</v>
      </c>
      <c r="X9" s="11">
        <v>6.6090000000000062</v>
      </c>
      <c r="Y9" s="11">
        <v>6.57899999999999</v>
      </c>
      <c r="Z9" s="11">
        <v>6.71399999999998</v>
      </c>
      <c r="AA9" s="11">
        <v>7.0310000000000015</v>
      </c>
      <c r="AB9" s="11">
        <v>7.211999999999998</v>
      </c>
      <c r="AC9" s="11">
        <v>7.3489999999999851</v>
      </c>
      <c r="AD9" s="11">
        <v>7.4579999999999798</v>
      </c>
      <c r="AE9" s="11">
        <v>7.5489999999999933</v>
      </c>
      <c r="AF9" s="11">
        <v>7.6299999999999777</v>
      </c>
      <c r="AG9" s="11">
        <v>7.7059999999999969</v>
      </c>
      <c r="AH9" s="11">
        <v>7.7780000000000005</v>
      </c>
      <c r="AI9" s="11">
        <v>7.846000000000001</v>
      </c>
      <c r="AJ9" s="11">
        <v>7.9139999999999935</v>
      </c>
      <c r="AK9" s="172">
        <v>7.9800000000000031</v>
      </c>
      <c r="AL9" s="11">
        <v>8.0459999999999887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52.670000000000087</v>
      </c>
      <c r="N11" s="11">
        <f t="shared" si="2"/>
        <v>51.791999999999987</v>
      </c>
      <c r="O11" s="11">
        <f t="shared" si="2"/>
        <v>52.923999999999936</v>
      </c>
      <c r="P11" s="11">
        <f t="shared" si="2"/>
        <v>47.278000000000034</v>
      </c>
      <c r="Q11" s="11">
        <f t="shared" si="2"/>
        <v>49.748000000000097</v>
      </c>
      <c r="R11" s="11">
        <f t="shared" ref="R11" si="3">SUM(R12:R14)</f>
        <v>50.010999999999996</v>
      </c>
      <c r="S11" s="11">
        <f t="shared" ref="S11" si="4">SUM(S12:S14)</f>
        <v>52.943000000000048</v>
      </c>
      <c r="T11" s="11">
        <f t="shared" ref="T11" si="5">SUM(T12:T14)</f>
        <v>53.000999999999848</v>
      </c>
      <c r="U11" s="11">
        <f t="shared" ref="U11" si="6">SUM(U12:U14)</f>
        <v>51.85499999999989</v>
      </c>
      <c r="V11" s="11">
        <f t="shared" ref="V11" si="7">SUM(V12:V14)</f>
        <v>52.980000000000047</v>
      </c>
      <c r="W11" s="11">
        <f t="shared" ref="W11" si="8">SUM(W12:W14)</f>
        <v>52.306999999999981</v>
      </c>
      <c r="X11" s="11">
        <f t="shared" ref="X11" si="9">SUM(X12:X14)</f>
        <v>52.623999999999995</v>
      </c>
      <c r="Y11" s="11">
        <f t="shared" ref="Y11" si="10">SUM(Y12:Y14)</f>
        <v>52.201000000000022</v>
      </c>
      <c r="Z11" s="11">
        <f t="shared" ref="Z11" si="11">SUM(Z12:Z14)</f>
        <v>51.700999999999986</v>
      </c>
      <c r="AA11" s="11">
        <f t="shared" ref="AA11" si="12">SUM(AA12:AA14)</f>
        <v>51.436999999999983</v>
      </c>
      <c r="AB11" s="11">
        <f t="shared" ref="AB11" si="13">SUM(AB12:AB14)</f>
        <v>50.914999999999914</v>
      </c>
      <c r="AC11" s="11">
        <f t="shared" ref="AC11" si="14">SUM(AC12:AC14)</f>
        <v>50.352999999999952</v>
      </c>
      <c r="AD11" s="11">
        <f>SUM(AD12:AD14)</f>
        <v>49.803000000000047</v>
      </c>
      <c r="AE11" s="11">
        <f t="shared" ref="AE11" si="15">SUM(AE12:AE14)</f>
        <v>49.284999999999975</v>
      </c>
      <c r="AF11" s="11">
        <f t="shared" ref="AF11" si="16">SUM(AF12:AF14)</f>
        <v>48.795000000000037</v>
      </c>
      <c r="AG11" s="11">
        <f t="shared" ref="AG11:AL11" si="17">SUM(AG12:AG14)</f>
        <v>48.370999999999938</v>
      </c>
      <c r="AH11" s="11">
        <f t="shared" si="17"/>
        <v>47.937000000000047</v>
      </c>
      <c r="AI11" s="11">
        <f t="shared" si="17"/>
        <v>47.521000000000029</v>
      </c>
      <c r="AJ11" s="11">
        <f t="shared" si="17"/>
        <v>47.120999999999917</v>
      </c>
      <c r="AK11" s="11">
        <f t="shared" si="17"/>
        <v>46.737999999999886</v>
      </c>
      <c r="AL11" s="11">
        <f t="shared" si="17"/>
        <v>46.372000000000092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4.961000000000003</v>
      </c>
      <c r="N12" s="11">
        <v>6.1999999999999842</v>
      </c>
      <c r="O12" s="11">
        <v>5.4639999999999942</v>
      </c>
      <c r="P12" s="11">
        <v>4.4260000000000224</v>
      </c>
      <c r="Q12" s="11">
        <v>5.3030000000000221</v>
      </c>
      <c r="R12" s="11">
        <v>5.2469999999999901</v>
      </c>
      <c r="S12" s="11">
        <v>5.2600000000000104</v>
      </c>
      <c r="T12" s="11">
        <v>6.8149999999999995</v>
      </c>
      <c r="U12" s="11">
        <v>6.3549999999999915</v>
      </c>
      <c r="V12" s="11">
        <v>6.9939999999999953</v>
      </c>
      <c r="W12" s="11">
        <v>6.9630000000000045</v>
      </c>
      <c r="X12" s="11">
        <v>7.1480000000000121</v>
      </c>
      <c r="Y12" s="11">
        <v>7.3610000000000051</v>
      </c>
      <c r="Z12" s="11">
        <v>7.4889999999999919</v>
      </c>
      <c r="AA12" s="11">
        <v>7.6059999999999857</v>
      </c>
      <c r="AB12" s="11">
        <v>7.712999999999985</v>
      </c>
      <c r="AC12" s="11">
        <v>7.7999999999999909</v>
      </c>
      <c r="AD12" s="11">
        <v>7.8880000000000035</v>
      </c>
      <c r="AE12" s="11">
        <v>7.9779999999999989</v>
      </c>
      <c r="AF12" s="11">
        <v>8.0659999999999901</v>
      </c>
      <c r="AG12" s="11">
        <v>8.1619999999999671</v>
      </c>
      <c r="AH12" s="11">
        <v>8.2579999999999973</v>
      </c>
      <c r="AI12" s="11">
        <v>8.3529999999999891</v>
      </c>
      <c r="AJ12" s="11">
        <v>8.4459999999999837</v>
      </c>
      <c r="AK12" s="172">
        <v>8.5369999999999955</v>
      </c>
      <c r="AL12" s="11">
        <v>8.6260000000000101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10.622000000000007</v>
      </c>
      <c r="N13" s="11">
        <v>10.740999999999991</v>
      </c>
      <c r="O13" s="11">
        <v>9.5770000000000035</v>
      </c>
      <c r="P13" s="11">
        <v>9.983999999999984</v>
      </c>
      <c r="Q13" s="11">
        <v>10.30200000000003</v>
      </c>
      <c r="R13" s="11">
        <v>10.425999999999988</v>
      </c>
      <c r="S13" s="11">
        <v>10.767999999999974</v>
      </c>
      <c r="T13" s="11">
        <v>10.188999999999986</v>
      </c>
      <c r="U13" s="11">
        <v>9.2370000000000143</v>
      </c>
      <c r="V13" s="11">
        <v>10.959000000000028</v>
      </c>
      <c r="W13" s="11">
        <v>10.632000000000003</v>
      </c>
      <c r="X13" s="11">
        <v>10.679000000000009</v>
      </c>
      <c r="Y13" s="11">
        <v>10.478999999999965</v>
      </c>
      <c r="Z13" s="11">
        <v>10.361000000000002</v>
      </c>
      <c r="AA13" s="11">
        <v>10.208</v>
      </c>
      <c r="AB13" s="11">
        <v>10.020000000000003</v>
      </c>
      <c r="AC13" s="11">
        <v>9.7739999999999885</v>
      </c>
      <c r="AD13" s="11">
        <v>9.5330000000000013</v>
      </c>
      <c r="AE13" s="11">
        <v>9.2979999999999965</v>
      </c>
      <c r="AF13" s="11">
        <v>9.070000000000018</v>
      </c>
      <c r="AG13" s="11">
        <v>8.8550000000000093</v>
      </c>
      <c r="AH13" s="11">
        <v>8.642000000000035</v>
      </c>
      <c r="AI13" s="11">
        <v>8.4339999999999957</v>
      </c>
      <c r="AJ13" s="11">
        <v>8.229999999999972</v>
      </c>
      <c r="AK13" s="172">
        <v>8.0310000000000095</v>
      </c>
      <c r="AL13" s="11">
        <v>7.8360000000000092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37.087000000000074</v>
      </c>
      <c r="N14" s="11">
        <v>34.851000000000013</v>
      </c>
      <c r="O14" s="11">
        <v>37.882999999999939</v>
      </c>
      <c r="P14" s="11">
        <v>32.868000000000031</v>
      </c>
      <c r="Q14" s="11">
        <v>34.143000000000043</v>
      </c>
      <c r="R14" s="11">
        <v>34.338000000000015</v>
      </c>
      <c r="S14" s="11">
        <v>36.915000000000063</v>
      </c>
      <c r="T14" s="11">
        <v>35.996999999999865</v>
      </c>
      <c r="U14" s="11">
        <v>36.262999999999884</v>
      </c>
      <c r="V14" s="11">
        <v>35.027000000000022</v>
      </c>
      <c r="W14" s="11">
        <v>34.711999999999975</v>
      </c>
      <c r="X14" s="11">
        <v>34.796999999999976</v>
      </c>
      <c r="Y14" s="11">
        <v>34.361000000000047</v>
      </c>
      <c r="Z14" s="11">
        <v>33.850999999999992</v>
      </c>
      <c r="AA14" s="11">
        <v>33.622999999999998</v>
      </c>
      <c r="AB14" s="11">
        <v>33.181999999999924</v>
      </c>
      <c r="AC14" s="11">
        <v>32.778999999999968</v>
      </c>
      <c r="AD14" s="11">
        <v>32.382000000000041</v>
      </c>
      <c r="AE14" s="11">
        <v>32.008999999999979</v>
      </c>
      <c r="AF14" s="11">
        <v>31.659000000000027</v>
      </c>
      <c r="AG14" s="11">
        <v>31.35399999999996</v>
      </c>
      <c r="AH14" s="11">
        <v>31.037000000000013</v>
      </c>
      <c r="AI14" s="11">
        <v>30.734000000000044</v>
      </c>
      <c r="AJ14" s="11">
        <v>30.444999999999961</v>
      </c>
      <c r="AK14" s="172">
        <v>30.169999999999884</v>
      </c>
      <c r="AL14" s="11">
        <v>29.910000000000075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68.156999999999897</v>
      </c>
      <c r="N16" s="11">
        <v>61.82</v>
      </c>
      <c r="O16" s="11">
        <v>59.851000000000077</v>
      </c>
      <c r="P16" s="11">
        <v>66.730000000000132</v>
      </c>
      <c r="Q16" s="11">
        <v>64.898999999999887</v>
      </c>
      <c r="R16" s="11">
        <v>62.378000000000128</v>
      </c>
      <c r="S16" s="11">
        <v>76.341999999999913</v>
      </c>
      <c r="T16" s="11">
        <v>80.573999999999884</v>
      </c>
      <c r="U16" s="11">
        <v>67.942999999999969</v>
      </c>
      <c r="V16" s="11">
        <v>72.742000000000189</v>
      </c>
      <c r="W16" s="11">
        <v>74.807999999999907</v>
      </c>
      <c r="X16" s="11">
        <v>74.095000000000056</v>
      </c>
      <c r="Y16" s="11">
        <v>75.041999999999774</v>
      </c>
      <c r="Z16" s="11">
        <v>77.210999999999927</v>
      </c>
      <c r="AA16" s="11">
        <v>78.872000000000114</v>
      </c>
      <c r="AB16" s="11">
        <v>79.583000000000283</v>
      </c>
      <c r="AC16" s="11">
        <v>80.21399999999997</v>
      </c>
      <c r="AD16" s="11">
        <v>80.678000000000054</v>
      </c>
      <c r="AE16" s="11">
        <v>81.231000000000094</v>
      </c>
      <c r="AF16" s="11">
        <v>81.74600000000008</v>
      </c>
      <c r="AG16" s="11">
        <v>82.355999999999966</v>
      </c>
      <c r="AH16" s="11">
        <v>82.983000000000075</v>
      </c>
      <c r="AI16" s="11">
        <v>83.630999999999915</v>
      </c>
      <c r="AJ16" s="11">
        <v>84.293999999999969</v>
      </c>
      <c r="AK16" s="172">
        <v>84.969000000000008</v>
      </c>
      <c r="AL16" s="11">
        <v>85.652999999999835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205.75499999999974</v>
      </c>
      <c r="N18" s="11">
        <f t="shared" ref="N18:AL18" si="18">SUM(N19:N21)</f>
        <v>217.97800000000024</v>
      </c>
      <c r="O18" s="11">
        <f t="shared" si="18"/>
        <v>221.42399999999998</v>
      </c>
      <c r="P18" s="11">
        <f t="shared" si="18"/>
        <v>218.25799999999964</v>
      </c>
      <c r="Q18" s="11">
        <f t="shared" si="18"/>
        <v>224.07500000000022</v>
      </c>
      <c r="R18" s="11">
        <f t="shared" si="18"/>
        <v>226.01799999999994</v>
      </c>
      <c r="S18" s="11">
        <f t="shared" si="18"/>
        <v>237.49399999999989</v>
      </c>
      <c r="T18" s="11">
        <f t="shared" si="18"/>
        <v>228.31700000000029</v>
      </c>
      <c r="U18" s="11">
        <f t="shared" si="18"/>
        <v>231.92400000000012</v>
      </c>
      <c r="V18" s="11">
        <f t="shared" si="18"/>
        <v>242.90999999999968</v>
      </c>
      <c r="W18" s="11">
        <f t="shared" si="18"/>
        <v>237.11099999999968</v>
      </c>
      <c r="X18" s="11">
        <f t="shared" si="18"/>
        <v>236.36900000000034</v>
      </c>
      <c r="Y18" s="11">
        <f t="shared" si="18"/>
        <v>237.54099999999983</v>
      </c>
      <c r="Z18" s="11">
        <f t="shared" si="18"/>
        <v>239.26599999999999</v>
      </c>
      <c r="AA18" s="11">
        <f t="shared" si="18"/>
        <v>241.22000000000008</v>
      </c>
      <c r="AB18" s="11">
        <f t="shared" si="18"/>
        <v>242.8370000000001</v>
      </c>
      <c r="AC18" s="11">
        <f t="shared" si="18"/>
        <v>244.14000000000038</v>
      </c>
      <c r="AD18" s="11">
        <f t="shared" si="18"/>
        <v>245.30999999999958</v>
      </c>
      <c r="AE18" s="11">
        <f t="shared" si="18"/>
        <v>246.39999999999964</v>
      </c>
      <c r="AF18" s="11">
        <f t="shared" si="18"/>
        <v>247.45100000000028</v>
      </c>
      <c r="AG18" s="11">
        <f t="shared" si="18"/>
        <v>248.5160000000001</v>
      </c>
      <c r="AH18" s="11">
        <f t="shared" si="18"/>
        <v>249.5499999999999</v>
      </c>
      <c r="AI18" s="11">
        <f t="shared" si="18"/>
        <v>250.54799999999983</v>
      </c>
      <c r="AJ18" s="11">
        <f t="shared" si="18"/>
        <v>251.57599999999979</v>
      </c>
      <c r="AK18" s="11">
        <f t="shared" si="18"/>
        <v>252.56599999999986</v>
      </c>
      <c r="AL18" s="11">
        <f t="shared" si="18"/>
        <v>253.53199999999964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125.84399999999967</v>
      </c>
      <c r="N19" s="11">
        <v>128.41400000000019</v>
      </c>
      <c r="O19" s="11">
        <v>129.07400000000001</v>
      </c>
      <c r="P19" s="11">
        <v>132.06199999999995</v>
      </c>
      <c r="Q19" s="11">
        <v>131.07900000000006</v>
      </c>
      <c r="R19" s="11">
        <v>130.59399999999994</v>
      </c>
      <c r="S19" s="11">
        <v>136.14899999999986</v>
      </c>
      <c r="T19" s="11">
        <v>129.67400000000043</v>
      </c>
      <c r="U19" s="11">
        <v>130.92700000000019</v>
      </c>
      <c r="V19" s="11">
        <v>133.71199999999979</v>
      </c>
      <c r="W19" s="11">
        <v>137.34499999999983</v>
      </c>
      <c r="X19" s="11">
        <v>137.54900000000023</v>
      </c>
      <c r="Y19" s="11">
        <v>137.57399999999978</v>
      </c>
      <c r="Z19" s="11">
        <v>137.65199999999993</v>
      </c>
      <c r="AA19" s="11">
        <v>137.85900000000004</v>
      </c>
      <c r="AB19" s="11">
        <v>138.14700000000016</v>
      </c>
      <c r="AC19" s="11">
        <v>138.32700000000051</v>
      </c>
      <c r="AD19" s="11">
        <v>138.4719999999997</v>
      </c>
      <c r="AE19" s="11">
        <v>138.59899999999976</v>
      </c>
      <c r="AF19" s="11">
        <v>138.72100000000032</v>
      </c>
      <c r="AG19" s="11">
        <v>138.86700000000022</v>
      </c>
      <c r="AH19" s="11">
        <v>139.02300000000002</v>
      </c>
      <c r="AI19" s="11">
        <v>139.17399999999981</v>
      </c>
      <c r="AJ19" s="11">
        <v>139.38799999999975</v>
      </c>
      <c r="AK19" s="172">
        <v>139.59599999999978</v>
      </c>
      <c r="AL19" s="11">
        <v>139.80599999999984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37.733000000000004</v>
      </c>
      <c r="N20" s="11">
        <v>40.630000000000095</v>
      </c>
      <c r="O20" s="11">
        <v>43.093000000000004</v>
      </c>
      <c r="P20" s="11">
        <v>38.876999999999867</v>
      </c>
      <c r="Q20" s="11">
        <v>42.820000000000022</v>
      </c>
      <c r="R20" s="11">
        <v>43.982000000000021</v>
      </c>
      <c r="S20" s="11">
        <v>49.212999999999987</v>
      </c>
      <c r="T20" s="11">
        <v>47.561999999999891</v>
      </c>
      <c r="U20" s="11">
        <v>46.458999999999975</v>
      </c>
      <c r="V20" s="11">
        <v>48.682999999999851</v>
      </c>
      <c r="W20" s="11">
        <v>43.684999999999995</v>
      </c>
      <c r="X20" s="11">
        <v>45.366000000000014</v>
      </c>
      <c r="Y20" s="11">
        <v>45.283999999999949</v>
      </c>
      <c r="Z20" s="11">
        <v>45.342000000000063</v>
      </c>
      <c r="AA20" s="11">
        <v>45.512999999999991</v>
      </c>
      <c r="AB20" s="11">
        <v>45.615999999999893</v>
      </c>
      <c r="AC20" s="11">
        <v>45.671999999999912</v>
      </c>
      <c r="AD20" s="11">
        <v>45.7259999999999</v>
      </c>
      <c r="AE20" s="11">
        <v>45.774000000000001</v>
      </c>
      <c r="AF20" s="11">
        <v>45.825000000000024</v>
      </c>
      <c r="AG20" s="11">
        <v>45.884</v>
      </c>
      <c r="AH20" s="11">
        <v>45.932000000000002</v>
      </c>
      <c r="AI20" s="11">
        <v>45.977999999999959</v>
      </c>
      <c r="AJ20" s="11">
        <v>46.019999999999996</v>
      </c>
      <c r="AK20" s="172">
        <v>46.060000000000024</v>
      </c>
      <c r="AL20" s="11">
        <v>46.09899999999994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42.178000000000083</v>
      </c>
      <c r="N21" s="11">
        <v>48.933999999999955</v>
      </c>
      <c r="O21" s="11">
        <v>49.256999999999955</v>
      </c>
      <c r="P21" s="11">
        <v>47.318999999999832</v>
      </c>
      <c r="Q21" s="11">
        <v>50.176000000000123</v>
      </c>
      <c r="R21" s="11">
        <v>51.441999999999972</v>
      </c>
      <c r="S21" s="11">
        <v>52.132000000000026</v>
      </c>
      <c r="T21" s="11">
        <v>51.08099999999996</v>
      </c>
      <c r="U21" s="11">
        <v>54.537999999999947</v>
      </c>
      <c r="V21" s="11">
        <v>60.51500000000005</v>
      </c>
      <c r="W21" s="11">
        <v>56.080999999999854</v>
      </c>
      <c r="X21" s="11">
        <v>53.454000000000093</v>
      </c>
      <c r="Y21" s="11">
        <v>54.683000000000092</v>
      </c>
      <c r="Z21" s="11">
        <v>56.271999999999984</v>
      </c>
      <c r="AA21" s="11">
        <v>57.848000000000077</v>
      </c>
      <c r="AB21" s="11">
        <v>59.074000000000026</v>
      </c>
      <c r="AC21" s="11">
        <v>60.140999999999948</v>
      </c>
      <c r="AD21" s="11">
        <v>61.112000000000002</v>
      </c>
      <c r="AE21" s="11">
        <v>62.02699999999988</v>
      </c>
      <c r="AF21" s="11">
        <v>62.904999999999937</v>
      </c>
      <c r="AG21" s="11">
        <v>63.764999999999894</v>
      </c>
      <c r="AH21" s="11">
        <v>64.594999999999857</v>
      </c>
      <c r="AI21" s="11">
        <v>65.396000000000072</v>
      </c>
      <c r="AJ21" s="11">
        <v>66.168000000000077</v>
      </c>
      <c r="AK21" s="172">
        <v>66.910000000000068</v>
      </c>
      <c r="AL21" s="11">
        <v>67.626999999999853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194.82499999999985</v>
      </c>
      <c r="N23" s="11">
        <f t="shared" ref="N23:AL23" si="19">SUM(N24:N31)</f>
        <v>209.91200000000003</v>
      </c>
      <c r="O23" s="11">
        <f t="shared" si="19"/>
        <v>222.69199999999998</v>
      </c>
      <c r="P23" s="11">
        <f t="shared" si="19"/>
        <v>220.65599999999992</v>
      </c>
      <c r="Q23" s="11">
        <f t="shared" si="19"/>
        <v>239.39699999999976</v>
      </c>
      <c r="R23" s="11">
        <f t="shared" si="19"/>
        <v>248.83000000000007</v>
      </c>
      <c r="S23" s="11">
        <f t="shared" si="19"/>
        <v>252.39299999999952</v>
      </c>
      <c r="T23" s="11">
        <f t="shared" si="19"/>
        <v>246.92699999999985</v>
      </c>
      <c r="U23" s="11">
        <f t="shared" si="19"/>
        <v>230.66900000000021</v>
      </c>
      <c r="V23" s="11">
        <f t="shared" si="19"/>
        <v>253.03200000000018</v>
      </c>
      <c r="W23" s="11">
        <f t="shared" si="19"/>
        <v>242.05900000000011</v>
      </c>
      <c r="X23" s="11">
        <f t="shared" si="19"/>
        <v>244.94400000000005</v>
      </c>
      <c r="Y23" s="11">
        <f t="shared" si="19"/>
        <v>246.31199999999967</v>
      </c>
      <c r="Z23" s="11">
        <f t="shared" si="19"/>
        <v>248.00699999999983</v>
      </c>
      <c r="AA23" s="11">
        <f t="shared" si="19"/>
        <v>249.92400000000023</v>
      </c>
      <c r="AB23" s="11">
        <f t="shared" si="19"/>
        <v>251.38399999999967</v>
      </c>
      <c r="AC23" s="11">
        <f t="shared" si="19"/>
        <v>252.97300000000013</v>
      </c>
      <c r="AD23" s="11">
        <f t="shared" si="19"/>
        <v>254.54299999999995</v>
      </c>
      <c r="AE23" s="11">
        <f t="shared" si="19"/>
        <v>256.11599999999987</v>
      </c>
      <c r="AF23" s="11">
        <f t="shared" si="19"/>
        <v>257.70500000000015</v>
      </c>
      <c r="AG23" s="11">
        <f t="shared" si="19"/>
        <v>259.38799999999975</v>
      </c>
      <c r="AH23" s="11">
        <f t="shared" si="19"/>
        <v>261.05199999999985</v>
      </c>
      <c r="AI23" s="11">
        <f t="shared" si="19"/>
        <v>262.72900000000033</v>
      </c>
      <c r="AJ23" s="11">
        <f t="shared" si="19"/>
        <v>264.40800000000002</v>
      </c>
      <c r="AK23" s="11">
        <f t="shared" si="19"/>
        <v>266.08100000000007</v>
      </c>
      <c r="AL23" s="11">
        <f t="shared" si="19"/>
        <v>267.75500000000005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4.3609999999999998</v>
      </c>
      <c r="N24" s="11">
        <v>4.8780000000000037</v>
      </c>
      <c r="O24" s="11">
        <v>7.8670000000000035</v>
      </c>
      <c r="P24" s="11">
        <v>5.2709999999999955</v>
      </c>
      <c r="Q24" s="11">
        <v>5.599000000000002</v>
      </c>
      <c r="R24" s="11">
        <v>7.3269999999999973</v>
      </c>
      <c r="S24" s="11">
        <v>5.1679999999999984</v>
      </c>
      <c r="T24" s="11">
        <v>6.3129999999999828</v>
      </c>
      <c r="U24" s="11">
        <v>6.0859999999999879</v>
      </c>
      <c r="V24" s="11">
        <v>5.1239999999999934</v>
      </c>
      <c r="W24" s="11">
        <v>5.7390000000000008</v>
      </c>
      <c r="X24" s="11">
        <v>5.6329999999999867</v>
      </c>
      <c r="Y24" s="11">
        <v>5.5939999999999968</v>
      </c>
      <c r="Z24" s="11">
        <v>5.5509999999999966</v>
      </c>
      <c r="AA24" s="11">
        <v>5.5190000000000019</v>
      </c>
      <c r="AB24" s="11">
        <v>5.5130000000000035</v>
      </c>
      <c r="AC24" s="11">
        <v>5.5000000000000222</v>
      </c>
      <c r="AD24" s="11">
        <v>5.4869999999999939</v>
      </c>
      <c r="AE24" s="11">
        <v>5.4740000000000055</v>
      </c>
      <c r="AF24" s="11">
        <v>5.4599999999999991</v>
      </c>
      <c r="AG24" s="11">
        <v>5.4450000000000012</v>
      </c>
      <c r="AH24" s="11">
        <v>5.4309999999999965</v>
      </c>
      <c r="AI24" s="11">
        <v>5.4159999999999959</v>
      </c>
      <c r="AJ24" s="11">
        <v>5.4020000000000028</v>
      </c>
      <c r="AK24" s="172">
        <v>5.388000000000007</v>
      </c>
      <c r="AL24" s="11">
        <v>5.3730000000000055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13.816999999999977</v>
      </c>
      <c r="N25" s="11">
        <v>16.791000000000004</v>
      </c>
      <c r="O25" s="11">
        <v>14.201999999999988</v>
      </c>
      <c r="P25" s="11">
        <v>17.464999999999936</v>
      </c>
      <c r="Q25" s="11">
        <v>17.068999999999956</v>
      </c>
      <c r="R25" s="11">
        <v>20.698000000000025</v>
      </c>
      <c r="S25" s="11">
        <v>22.032999999999994</v>
      </c>
      <c r="T25" s="11">
        <v>21.09499999999997</v>
      </c>
      <c r="U25" s="11">
        <v>19.352000000000036</v>
      </c>
      <c r="V25" s="11">
        <v>19.276999999999997</v>
      </c>
      <c r="W25" s="11">
        <v>19.669000000000008</v>
      </c>
      <c r="X25" s="11">
        <v>20.236999999999966</v>
      </c>
      <c r="Y25" s="11">
        <v>20.45299999999996</v>
      </c>
      <c r="Z25" s="11">
        <v>20.888000000000044</v>
      </c>
      <c r="AA25" s="11">
        <v>21.229000000000003</v>
      </c>
      <c r="AB25" s="11">
        <v>21.51100000000001</v>
      </c>
      <c r="AC25" s="11">
        <v>21.776000000000003</v>
      </c>
      <c r="AD25" s="11">
        <v>22.008999999999975</v>
      </c>
      <c r="AE25" s="11">
        <v>22.230000000000008</v>
      </c>
      <c r="AF25" s="11">
        <v>22.450000000000014</v>
      </c>
      <c r="AG25" s="11">
        <v>22.681999999999967</v>
      </c>
      <c r="AH25" s="11">
        <v>22.909000000000017</v>
      </c>
      <c r="AI25" s="11">
        <v>23.132000000000048</v>
      </c>
      <c r="AJ25" s="11">
        <v>23.346999999999948</v>
      </c>
      <c r="AK25" s="172">
        <v>23.551000000000009</v>
      </c>
      <c r="AL25" s="11">
        <v>23.745999999999999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21.967000000000066</v>
      </c>
      <c r="N26" s="11">
        <v>21.21299999999999</v>
      </c>
      <c r="O26" s="11">
        <v>21.200999999999976</v>
      </c>
      <c r="P26" s="11">
        <v>22.541999999999963</v>
      </c>
      <c r="Q26" s="11">
        <v>26.343999999999934</v>
      </c>
      <c r="R26" s="11">
        <v>22.015000000000001</v>
      </c>
      <c r="S26" s="11">
        <v>22.454999999999981</v>
      </c>
      <c r="T26" s="11">
        <v>19.656999999999989</v>
      </c>
      <c r="U26" s="11">
        <v>20.67100000000001</v>
      </c>
      <c r="V26" s="11">
        <v>21.261000000000084</v>
      </c>
      <c r="W26" s="11">
        <v>21.415000000000056</v>
      </c>
      <c r="X26" s="11">
        <v>21.631999999999955</v>
      </c>
      <c r="Y26" s="11">
        <v>21.448000000000004</v>
      </c>
      <c r="Z26" s="11">
        <v>21.227999999999966</v>
      </c>
      <c r="AA26" s="11">
        <v>20.991000000000025</v>
      </c>
      <c r="AB26" s="11">
        <v>20.812000000000005</v>
      </c>
      <c r="AC26" s="11">
        <v>20.653000000000027</v>
      </c>
      <c r="AD26" s="11">
        <v>20.492000000000012</v>
      </c>
      <c r="AE26" s="11">
        <v>20.330999999999978</v>
      </c>
      <c r="AF26" s="11">
        <v>20.168999999999983</v>
      </c>
      <c r="AG26" s="11">
        <v>20.007999999999981</v>
      </c>
      <c r="AH26" s="11">
        <v>19.839999999999975</v>
      </c>
      <c r="AI26" s="11">
        <v>19.671999999999979</v>
      </c>
      <c r="AJ26" s="11">
        <v>19.505000000000038</v>
      </c>
      <c r="AK26" s="172">
        <v>19.338000000000026</v>
      </c>
      <c r="AL26" s="11">
        <v>19.171999999999983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9.9779999999999962</v>
      </c>
      <c r="N27" s="11">
        <v>10.488000000000003</v>
      </c>
      <c r="O27" s="11">
        <v>11.876000000000007</v>
      </c>
      <c r="P27" s="11">
        <v>12.022000000000006</v>
      </c>
      <c r="Q27" s="11">
        <v>13.039000000000053</v>
      </c>
      <c r="R27" s="11">
        <v>13.754000000000012</v>
      </c>
      <c r="S27" s="11">
        <v>15.012999999999991</v>
      </c>
      <c r="T27" s="11">
        <v>13.320999999999996</v>
      </c>
      <c r="U27" s="11">
        <v>11.300000000000026</v>
      </c>
      <c r="V27" s="11">
        <v>12.591000000000017</v>
      </c>
      <c r="W27" s="11">
        <v>15.092999999999998</v>
      </c>
      <c r="X27" s="11">
        <v>15.006000000000006</v>
      </c>
      <c r="Y27" s="11">
        <v>14.896000000000008</v>
      </c>
      <c r="Z27" s="11">
        <v>14.879000000000003</v>
      </c>
      <c r="AA27" s="11">
        <v>14.975000000000005</v>
      </c>
      <c r="AB27" s="11">
        <v>15.077000000000025</v>
      </c>
      <c r="AC27" s="11">
        <v>15.220000000000006</v>
      </c>
      <c r="AD27" s="11">
        <v>15.382000000000032</v>
      </c>
      <c r="AE27" s="11">
        <v>15.555999999999989</v>
      </c>
      <c r="AF27" s="11">
        <v>15.733999999999998</v>
      </c>
      <c r="AG27" s="11">
        <v>15.914999999999999</v>
      </c>
      <c r="AH27" s="11">
        <v>16.097999999999981</v>
      </c>
      <c r="AI27" s="11">
        <v>16.281000000000009</v>
      </c>
      <c r="AJ27" s="11">
        <v>16.463999999999999</v>
      </c>
      <c r="AK27" s="172">
        <v>16.644999999999985</v>
      </c>
      <c r="AL27" s="11">
        <v>16.823999999999998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52.433999999999855</v>
      </c>
      <c r="N28" s="11">
        <v>52.303000000000068</v>
      </c>
      <c r="O28" s="11">
        <v>56.194999999999979</v>
      </c>
      <c r="P28" s="11">
        <v>52.182000000000002</v>
      </c>
      <c r="Q28" s="11">
        <v>58.524999999999913</v>
      </c>
      <c r="R28" s="11">
        <v>61.21500000000011</v>
      </c>
      <c r="S28" s="11">
        <v>62.408999999999864</v>
      </c>
      <c r="T28" s="11">
        <v>57.536999999999978</v>
      </c>
      <c r="U28" s="11">
        <v>56.027999999999992</v>
      </c>
      <c r="V28" s="11">
        <v>66.952999999999946</v>
      </c>
      <c r="W28" s="11">
        <v>60.996000000000016</v>
      </c>
      <c r="X28" s="11">
        <v>62.501000000000012</v>
      </c>
      <c r="Y28" s="11">
        <v>63.028999999999876</v>
      </c>
      <c r="Z28" s="11">
        <v>63.647999999999996</v>
      </c>
      <c r="AA28" s="11">
        <v>64.326000000000036</v>
      </c>
      <c r="AB28" s="11">
        <v>64.871999999999844</v>
      </c>
      <c r="AC28" s="11">
        <v>65.382000000000062</v>
      </c>
      <c r="AD28" s="11">
        <v>65.911000000000001</v>
      </c>
      <c r="AE28" s="11">
        <v>66.456999999999866</v>
      </c>
      <c r="AF28" s="11">
        <v>67.020000000000039</v>
      </c>
      <c r="AG28" s="11">
        <v>67.611000000000004</v>
      </c>
      <c r="AH28" s="11">
        <v>68.188999999999993</v>
      </c>
      <c r="AI28" s="11">
        <v>68.770000000000053</v>
      </c>
      <c r="AJ28" s="11">
        <v>69.351000000000042</v>
      </c>
      <c r="AK28" s="172">
        <v>69.933000000000021</v>
      </c>
      <c r="AL28" s="11">
        <v>70.515000000000214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53.507999999999988</v>
      </c>
      <c r="N29" s="11">
        <v>59.698999999999934</v>
      </c>
      <c r="O29" s="11">
        <v>65.755000000000038</v>
      </c>
      <c r="P29" s="11">
        <v>66.527999999999992</v>
      </c>
      <c r="Q29" s="11">
        <v>69.593999999999951</v>
      </c>
      <c r="R29" s="11">
        <v>72.146999999999878</v>
      </c>
      <c r="S29" s="11">
        <v>78.920999999999708</v>
      </c>
      <c r="T29" s="11">
        <v>77.295999999999893</v>
      </c>
      <c r="U29" s="11">
        <v>71.290000000000177</v>
      </c>
      <c r="V29" s="11">
        <v>78.140000000000072</v>
      </c>
      <c r="W29" s="11">
        <v>70.800999999999959</v>
      </c>
      <c r="X29" s="11">
        <v>71.81100000000005</v>
      </c>
      <c r="Y29" s="11">
        <v>73.148999999999802</v>
      </c>
      <c r="Z29" s="11">
        <v>73.759999999999806</v>
      </c>
      <c r="AA29" s="11">
        <v>74.482000000000113</v>
      </c>
      <c r="AB29" s="11">
        <v>75.084999999999752</v>
      </c>
      <c r="AC29" s="11">
        <v>75.75</v>
      </c>
      <c r="AD29" s="11">
        <v>76.408999999999921</v>
      </c>
      <c r="AE29" s="11">
        <v>77.064999999999969</v>
      </c>
      <c r="AF29" s="11">
        <v>77.722000000000122</v>
      </c>
      <c r="AG29" s="11">
        <v>78.396999999999835</v>
      </c>
      <c r="AH29" s="11">
        <v>79.054999999999922</v>
      </c>
      <c r="AI29" s="11">
        <v>79.716000000000165</v>
      </c>
      <c r="AJ29" s="11">
        <v>80.378999999999962</v>
      </c>
      <c r="AK29" s="172">
        <v>81.045000000000002</v>
      </c>
      <c r="AL29" s="11">
        <v>81.714999999999918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17.821999999999996</v>
      </c>
      <c r="N30" s="11">
        <v>23.380000000000027</v>
      </c>
      <c r="O30" s="11">
        <v>22.156999999999979</v>
      </c>
      <c r="P30" s="11">
        <v>21.203000000000007</v>
      </c>
      <c r="Q30" s="11">
        <v>24.167999999999967</v>
      </c>
      <c r="R30" s="11">
        <v>24.943000000000044</v>
      </c>
      <c r="S30" s="11">
        <v>21.822000000000052</v>
      </c>
      <c r="T30" s="11">
        <v>27.077000000000016</v>
      </c>
      <c r="U30" s="11">
        <v>24.228000000000016</v>
      </c>
      <c r="V30" s="11">
        <v>22.905000000000001</v>
      </c>
      <c r="W30" s="11">
        <v>22.715000000000028</v>
      </c>
      <c r="X30" s="11">
        <v>23.303000000000026</v>
      </c>
      <c r="Y30" s="11">
        <v>23.424000000000035</v>
      </c>
      <c r="Z30" s="11">
        <v>23.76599999999997</v>
      </c>
      <c r="AA30" s="11">
        <v>24.114000000000022</v>
      </c>
      <c r="AB30" s="11">
        <v>24.280000000000022</v>
      </c>
      <c r="AC30" s="11">
        <v>24.524000000000019</v>
      </c>
      <c r="AD30" s="11">
        <v>24.747000000000003</v>
      </c>
      <c r="AE30" s="11">
        <v>24.951000000000008</v>
      </c>
      <c r="AF30" s="11">
        <v>25.141999999999992</v>
      </c>
      <c r="AG30" s="11">
        <v>25.352999999999977</v>
      </c>
      <c r="AH30" s="11">
        <v>25.574999999999992</v>
      </c>
      <c r="AI30" s="11">
        <v>25.804000000000016</v>
      </c>
      <c r="AJ30" s="11">
        <v>26.034000000000042</v>
      </c>
      <c r="AK30" s="172">
        <v>26.263000000000016</v>
      </c>
      <c r="AL30" s="11">
        <v>26.492999999999924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20.93799999999997</v>
      </c>
      <c r="N31" s="11">
        <v>21.159999999999986</v>
      </c>
      <c r="O31" s="11">
        <v>23.438999999999986</v>
      </c>
      <c r="P31" s="11">
        <v>23.443000000000044</v>
      </c>
      <c r="Q31" s="11">
        <v>25.059000000000005</v>
      </c>
      <c r="R31" s="11">
        <v>26.731000000000027</v>
      </c>
      <c r="S31" s="11">
        <v>24.571999999999907</v>
      </c>
      <c r="T31" s="11">
        <v>24.631000000000004</v>
      </c>
      <c r="U31" s="11">
        <v>21.713999999999956</v>
      </c>
      <c r="V31" s="11">
        <v>26.781000000000056</v>
      </c>
      <c r="W31" s="11">
        <v>25.63100000000005</v>
      </c>
      <c r="X31" s="11">
        <v>24.821000000000037</v>
      </c>
      <c r="Y31" s="11">
        <v>24.318999999999981</v>
      </c>
      <c r="Z31" s="11">
        <v>24.28700000000002</v>
      </c>
      <c r="AA31" s="11">
        <v>24.288000000000011</v>
      </c>
      <c r="AB31" s="11">
        <v>24.234000000000012</v>
      </c>
      <c r="AC31" s="11">
        <v>24.167999999999967</v>
      </c>
      <c r="AD31" s="11">
        <v>24.106000000000002</v>
      </c>
      <c r="AE31" s="11">
        <v>24.052000000000032</v>
      </c>
      <c r="AF31" s="11">
        <v>24.007999999999992</v>
      </c>
      <c r="AG31" s="11">
        <v>23.977000000000022</v>
      </c>
      <c r="AH31" s="11">
        <v>23.954999999999945</v>
      </c>
      <c r="AI31" s="11">
        <v>23.938000000000031</v>
      </c>
      <c r="AJ31" s="11">
        <v>23.925999999999984</v>
      </c>
      <c r="AK31" s="172">
        <v>23.918000000000021</v>
      </c>
      <c r="AL31" s="11">
        <v>23.917000000000012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228.58999999999997</v>
      </c>
      <c r="N33" s="11">
        <f t="shared" ref="N33:AK33" si="20">SUM(N34:N36)</f>
        <v>228.24400000000009</v>
      </c>
      <c r="O33" s="11">
        <f t="shared" si="20"/>
        <v>211.02200000000028</v>
      </c>
      <c r="P33" s="11">
        <f t="shared" si="20"/>
        <v>215.63799999999992</v>
      </c>
      <c r="Q33" s="11">
        <f t="shared" si="20"/>
        <v>214.28999999999971</v>
      </c>
      <c r="R33" s="11">
        <f t="shared" si="20"/>
        <v>222.28400000000002</v>
      </c>
      <c r="S33" s="11">
        <f t="shared" si="20"/>
        <v>228.43299999999999</v>
      </c>
      <c r="T33" s="11">
        <f t="shared" si="20"/>
        <v>225.88200000000009</v>
      </c>
      <c r="U33" s="11">
        <f t="shared" si="20"/>
        <v>221.80100000000019</v>
      </c>
      <c r="V33" s="11">
        <f t="shared" si="20"/>
        <v>227.673</v>
      </c>
      <c r="W33" s="11">
        <f t="shared" si="20"/>
        <v>224.62100000000015</v>
      </c>
      <c r="X33" s="11">
        <f t="shared" si="20"/>
        <v>225.4289999999998</v>
      </c>
      <c r="Y33" s="11">
        <f t="shared" si="20"/>
        <v>226.14900000000006</v>
      </c>
      <c r="Z33" s="11">
        <f t="shared" si="20"/>
        <v>226.83500000000009</v>
      </c>
      <c r="AA33" s="11">
        <f t="shared" si="20"/>
        <v>227.91299999999976</v>
      </c>
      <c r="AB33" s="11">
        <f t="shared" si="20"/>
        <v>228.61900000000014</v>
      </c>
      <c r="AC33" s="11">
        <f t="shared" si="20"/>
        <v>228.98100000000017</v>
      </c>
      <c r="AD33" s="11">
        <f t="shared" si="20"/>
        <v>229.27800000000002</v>
      </c>
      <c r="AE33" s="11">
        <f t="shared" si="20"/>
        <v>229.55100000000013</v>
      </c>
      <c r="AF33" s="11">
        <f t="shared" si="20"/>
        <v>229.83099999999973</v>
      </c>
      <c r="AG33" s="11">
        <f t="shared" si="20"/>
        <v>230.16599999999994</v>
      </c>
      <c r="AH33" s="11">
        <f t="shared" si="20"/>
        <v>230.46100000000007</v>
      </c>
      <c r="AI33" s="11">
        <f t="shared" si="20"/>
        <v>230.73699999999994</v>
      </c>
      <c r="AJ33" s="11">
        <f t="shared" si="20"/>
        <v>231.01399999999995</v>
      </c>
      <c r="AK33" s="11">
        <f t="shared" si="20"/>
        <v>231.29699999999974</v>
      </c>
      <c r="AL33" s="11">
        <f>SUM(AL34:AL36)</f>
        <v>231.58200000000002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46.492999999999952</v>
      </c>
      <c r="N34" s="11">
        <v>43.968000000000075</v>
      </c>
      <c r="O34" s="11">
        <v>40.335000000000065</v>
      </c>
      <c r="P34" s="11">
        <v>40.557999999999971</v>
      </c>
      <c r="Q34" s="11">
        <v>40.611000000000061</v>
      </c>
      <c r="R34" s="11">
        <v>38.54000000000002</v>
      </c>
      <c r="S34" s="11">
        <v>38.573000000000036</v>
      </c>
      <c r="T34" s="11">
        <v>38.015999999999927</v>
      </c>
      <c r="U34" s="11">
        <v>37.263000000000083</v>
      </c>
      <c r="V34" s="11">
        <v>37.005000000000031</v>
      </c>
      <c r="W34" s="11">
        <v>37.817999999999955</v>
      </c>
      <c r="X34" s="11">
        <v>38.198999999999955</v>
      </c>
      <c r="Y34" s="11">
        <v>38.642999999999965</v>
      </c>
      <c r="Z34" s="11">
        <v>38.781000000000041</v>
      </c>
      <c r="AA34" s="11">
        <v>39.002999999999936</v>
      </c>
      <c r="AB34" s="11">
        <v>38.991999999999955</v>
      </c>
      <c r="AC34" s="11">
        <v>38.959000000000046</v>
      </c>
      <c r="AD34" s="11">
        <v>38.925999999999974</v>
      </c>
      <c r="AE34" s="11">
        <v>38.891000000000012</v>
      </c>
      <c r="AF34" s="11">
        <v>38.85499999999994</v>
      </c>
      <c r="AG34" s="11">
        <v>38.819000000000038</v>
      </c>
      <c r="AH34" s="11">
        <v>38.760000000000041</v>
      </c>
      <c r="AI34" s="11">
        <v>38.699999999999982</v>
      </c>
      <c r="AJ34" s="11">
        <v>38.640000000000029</v>
      </c>
      <c r="AK34" s="172">
        <v>38.581999999999994</v>
      </c>
      <c r="AL34" s="11">
        <v>38.524000000000022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78.454999999999998</v>
      </c>
      <c r="N35" s="11">
        <v>77.694999999999908</v>
      </c>
      <c r="O35" s="11">
        <v>73.959000000000088</v>
      </c>
      <c r="P35" s="11">
        <v>78.584999999999908</v>
      </c>
      <c r="Q35" s="11">
        <v>80.793999999999784</v>
      </c>
      <c r="R35" s="11">
        <v>80.842999999999961</v>
      </c>
      <c r="S35" s="11">
        <v>85.012999999999991</v>
      </c>
      <c r="T35" s="11">
        <v>82.719000000000065</v>
      </c>
      <c r="U35" s="11">
        <v>83.572000000000074</v>
      </c>
      <c r="V35" s="11">
        <v>82.587999999999838</v>
      </c>
      <c r="W35" s="11">
        <v>79.578999999999937</v>
      </c>
      <c r="X35" s="11">
        <v>79.022999999999996</v>
      </c>
      <c r="Y35" s="11">
        <v>78.567000000000164</v>
      </c>
      <c r="Z35" s="11">
        <v>78.587000000000131</v>
      </c>
      <c r="AA35" s="11">
        <v>78.750999999999863</v>
      </c>
      <c r="AB35" s="11">
        <v>79.044000000000011</v>
      </c>
      <c r="AC35" s="11">
        <v>79.206000000000088</v>
      </c>
      <c r="AD35" s="11">
        <v>79.368000000000137</v>
      </c>
      <c r="AE35" s="11">
        <v>79.536000000000129</v>
      </c>
      <c r="AF35" s="11">
        <v>79.723999999999791</v>
      </c>
      <c r="AG35" s="11">
        <v>79.979999999999976</v>
      </c>
      <c r="AH35" s="11">
        <v>80.2319999999998</v>
      </c>
      <c r="AI35" s="11">
        <v>80.478000000000009</v>
      </c>
      <c r="AJ35" s="11">
        <v>80.725000000000023</v>
      </c>
      <c r="AK35" s="172">
        <v>80.972999999999786</v>
      </c>
      <c r="AL35" s="11">
        <v>81.219999999999956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103.64200000000002</v>
      </c>
      <c r="N36" s="11">
        <v>106.5810000000001</v>
      </c>
      <c r="O36" s="11">
        <v>96.728000000000108</v>
      </c>
      <c r="P36" s="11">
        <v>96.495000000000047</v>
      </c>
      <c r="Q36" s="11">
        <v>92.884999999999863</v>
      </c>
      <c r="R36" s="11">
        <v>102.90100000000004</v>
      </c>
      <c r="S36" s="11">
        <v>104.84699999999997</v>
      </c>
      <c r="T36" s="11">
        <v>105.14700000000011</v>
      </c>
      <c r="U36" s="11">
        <v>100.96600000000004</v>
      </c>
      <c r="V36" s="11">
        <v>108.08000000000013</v>
      </c>
      <c r="W36" s="11">
        <v>107.22400000000025</v>
      </c>
      <c r="X36" s="11">
        <v>108.20699999999987</v>
      </c>
      <c r="Y36" s="11">
        <v>108.93899999999994</v>
      </c>
      <c r="Z36" s="11">
        <v>109.46699999999993</v>
      </c>
      <c r="AA36" s="11">
        <v>110.15899999999996</v>
      </c>
      <c r="AB36" s="11">
        <v>110.58300000000017</v>
      </c>
      <c r="AC36" s="11">
        <v>110.81600000000002</v>
      </c>
      <c r="AD36" s="11">
        <v>110.9839999999999</v>
      </c>
      <c r="AE36" s="11">
        <v>111.124</v>
      </c>
      <c r="AF36" s="11">
        <v>111.252</v>
      </c>
      <c r="AG36" s="11">
        <v>111.36699999999993</v>
      </c>
      <c r="AH36" s="11">
        <v>111.46900000000024</v>
      </c>
      <c r="AI36" s="11">
        <v>111.55899999999994</v>
      </c>
      <c r="AJ36" s="11">
        <v>111.64899999999989</v>
      </c>
      <c r="AK36" s="172">
        <v>111.74199999999998</v>
      </c>
      <c r="AL36" s="11">
        <v>111.83800000000005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772.29299999999944</v>
      </c>
      <c r="N38" s="11">
        <f t="shared" ref="N38:AL38" si="21">SUM(N5,N11,N16,N18,N23,N33)</f>
        <v>791.91900000000032</v>
      </c>
      <c r="O38" s="11">
        <f t="shared" si="21"/>
        <v>792.52600000000029</v>
      </c>
      <c r="P38" s="11">
        <f t="shared" si="21"/>
        <v>788.07599999999968</v>
      </c>
      <c r="Q38" s="11">
        <f t="shared" si="21"/>
        <v>817.81099999999969</v>
      </c>
      <c r="R38" s="11">
        <f t="shared" si="21"/>
        <v>831.1110000000001</v>
      </c>
      <c r="S38" s="11">
        <f t="shared" si="21"/>
        <v>870.05799999999931</v>
      </c>
      <c r="T38" s="11">
        <f t="shared" si="21"/>
        <v>860.23699999999997</v>
      </c>
      <c r="U38" s="11">
        <f t="shared" si="21"/>
        <v>827.17800000000034</v>
      </c>
      <c r="V38" s="11">
        <f t="shared" si="21"/>
        <v>874.93100000000015</v>
      </c>
      <c r="W38" s="11">
        <f t="shared" si="21"/>
        <v>852.95999999999981</v>
      </c>
      <c r="X38" s="11">
        <f t="shared" si="21"/>
        <v>855.46400000000017</v>
      </c>
      <c r="Y38" s="11">
        <f t="shared" si="21"/>
        <v>859.24899999999934</v>
      </c>
      <c r="Z38" s="11">
        <f t="shared" si="21"/>
        <v>865.26499999999987</v>
      </c>
      <c r="AA38" s="11">
        <f t="shared" si="21"/>
        <v>871.99600000000021</v>
      </c>
      <c r="AB38" s="11">
        <f t="shared" si="21"/>
        <v>876.16500000000008</v>
      </c>
      <c r="AC38" s="11">
        <f t="shared" si="21"/>
        <v>879.65000000000055</v>
      </c>
      <c r="AD38" s="11">
        <f t="shared" si="21"/>
        <v>882.73499999999967</v>
      </c>
      <c r="AE38" s="11">
        <f t="shared" si="21"/>
        <v>885.81899999999973</v>
      </c>
      <c r="AF38" s="11">
        <f t="shared" si="21"/>
        <v>888.86800000000017</v>
      </c>
      <c r="AG38" s="11">
        <f t="shared" si="21"/>
        <v>892.25199999999973</v>
      </c>
      <c r="AH38" s="11">
        <f t="shared" si="21"/>
        <v>895.548</v>
      </c>
      <c r="AI38" s="11">
        <f t="shared" si="21"/>
        <v>898.83600000000013</v>
      </c>
      <c r="AJ38" s="11">
        <f t="shared" si="21"/>
        <v>902.18699999999967</v>
      </c>
      <c r="AK38" s="11">
        <f t="shared" si="21"/>
        <v>905.52599999999961</v>
      </c>
      <c r="AL38" s="11">
        <f t="shared" si="21"/>
        <v>908.87099999999953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Kent and Medway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Kent and Medway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Kent and Medway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Kent and Medway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Kent and Medway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Kent and Medway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Kent and Medway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26.745404645107573</v>
      </c>
      <c r="N231" s="40">
        <f>'Ind T1'!D25</f>
        <v>26.334294691427523</v>
      </c>
      <c r="O231" s="40">
        <f>'Ind T1'!F25</f>
        <v>25.480183656426505</v>
      </c>
    </row>
    <row r="232" spans="1:15" x14ac:dyDescent="0.2">
      <c r="L232" t="str">
        <f>L23</f>
        <v>Business and other services</v>
      </c>
      <c r="M232" s="40">
        <f>'Ind T1'!B24</f>
        <v>29.939442505273067</v>
      </c>
      <c r="N232" s="40">
        <f>'Ind T1'!D24</f>
        <v>28.378704745826315</v>
      </c>
      <c r="O232" s="40">
        <f>'Ind T1'!F24</f>
        <v>29.460176416675214</v>
      </c>
    </row>
    <row r="233" spans="1:15" x14ac:dyDescent="0.2">
      <c r="L233" t="str">
        <f>L18</f>
        <v>Trade, accomod. and transport</v>
      </c>
      <c r="M233" s="40">
        <f>'Ind T1'!B23</f>
        <v>27.194682780037795</v>
      </c>
      <c r="N233" s="40">
        <f>'Ind T1'!D23</f>
        <v>27.798607203151349</v>
      </c>
      <c r="O233" s="40">
        <f>'Ind T1'!F23</f>
        <v>27.895267865296592</v>
      </c>
    </row>
    <row r="234" spans="1:15" x14ac:dyDescent="0.2">
      <c r="L234" t="str">
        <f>L16</f>
        <v>Construction</v>
      </c>
      <c r="M234" s="40">
        <f>'Ind T1'!B22</f>
        <v>7.5053753349432411</v>
      </c>
      <c r="N234" s="40">
        <f>'Ind T1'!D22</f>
        <v>8.7703995498030309</v>
      </c>
      <c r="O234" s="40">
        <f>'Ind T1'!F22</f>
        <v>9.4241096921345129</v>
      </c>
    </row>
    <row r="235" spans="1:15" x14ac:dyDescent="0.2">
      <c r="L235" t="str">
        <f>L11</f>
        <v>Manufacturing</v>
      </c>
      <c r="M235" s="40">
        <f>'Ind T1'!B21</f>
        <v>6.0173671146212708</v>
      </c>
      <c r="N235" s="40">
        <f>'Ind T1'!D21</f>
        <v>6.1324094916525969</v>
      </c>
      <c r="O235" s="40">
        <f>'Ind T1'!F21</f>
        <v>5.1021542111036791</v>
      </c>
    </row>
    <row r="236" spans="1:15" x14ac:dyDescent="0.2">
      <c r="L236" t="str">
        <f>L5</f>
        <v>Primary sector and utilities</v>
      </c>
      <c r="M236" s="40">
        <f>'Ind T1'!B20</f>
        <v>2.5977276200170634</v>
      </c>
      <c r="N236" s="40">
        <f>'Ind T1'!D20</f>
        <v>2.5855843181391882</v>
      </c>
      <c r="O236" s="40">
        <f>'Ind T1'!F20</f>
        <v>2.6381081583635053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Kent and Medway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2.3370000000001312</v>
      </c>
      <c r="O261" s="11">
        <f>'Ind T1'!F50</f>
        <v>6.9609999999998706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-6.7709999999999582</v>
      </c>
      <c r="O262" s="11">
        <f>'Ind T1'!F49</f>
        <v>25.695999999999941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11.092999999999734</v>
      </c>
      <c r="O263" s="11">
        <f>'Ind T1'!F48</f>
        <v>16.420999999999964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12.429999999999779</v>
      </c>
      <c r="O264" s="11">
        <f>'Ind T1'!F47</f>
        <v>10.844999999999928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2.2959999999999852</v>
      </c>
      <c r="O265" s="11">
        <f>'Ind T1'!F46</f>
        <v>-5.9349999999998886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0.46399999999999508</v>
      </c>
      <c r="O266" s="11">
        <f>'Ind T1'!F45</f>
        <v>1.9229999999999485</v>
      </c>
    </row>
    <row r="268" spans="1:16" x14ac:dyDescent="0.2">
      <c r="L268" t="str">
        <f>L38</f>
        <v>All industries</v>
      </c>
      <c r="N268" s="11">
        <f>'Ind T1'!D14-'Ind T1'!B14</f>
        <v>21.848999999999705</v>
      </c>
      <c r="O268" s="11">
        <f>SUM(O261:O266)</f>
        <v>55.91099999999976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Kent and Medway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31.797196756196062</v>
      </c>
      <c r="C9" s="249">
        <f>SUM(C26,C43,C60,C77,C94,C111,C128,C145,C162,C179,C196,C213,C230,C247,C264,C281,C298,C315,C332,C349,C366,C383)</f>
        <v>59.031334145160045</v>
      </c>
      <c r="D9" s="249">
        <f>SUM(B9:C9)</f>
        <v>90.828530901356103</v>
      </c>
      <c r="E9" s="238"/>
      <c r="F9" s="249">
        <f>SUM(F26,F43,F60,F77,F94,F111,F128,F145,F162,F179,F196,F213,F230,F247,F264,F281,F298,F315,F332,F349,F366,F383)</f>
        <v>39.172567403438023</v>
      </c>
      <c r="G9" s="249">
        <f>SUM(G26,G43,G60,G77,G94,G111,G128,G145,G162,G179,G196,G213,G230,G247,G264,G281,G298,G315,G332,G349,G366,G383)</f>
        <v>64.517607577098246</v>
      </c>
      <c r="H9" s="249">
        <f>SUM(F9:G9)</f>
        <v>103.69017498053627</v>
      </c>
      <c r="I9" s="238"/>
      <c r="J9" s="249">
        <f>SUM(J26,J43,J60,J77,J94,J111,J128,J145,J162,J179,J196,J213,J230,J247,J264,J281,J298,J315,J332,J349,J366,J383)</f>
        <v>49.185611503273442</v>
      </c>
      <c r="K9" s="249">
        <f>SUM(K26,K43,K60,K77,K94,K111,K128,K145,K162,K179,K196,K213,K230,K247,K264,K281,K298,K315,K332,K349,K366,K383)</f>
        <v>70.52619791317565</v>
      </c>
      <c r="L9" s="249">
        <f>SUM(J9:K9)</f>
        <v>119.71180941644909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80.561485277663834</v>
      </c>
      <c r="C10" s="249">
        <f t="shared" si="0"/>
        <v>82.943989735001267</v>
      </c>
      <c r="D10" s="249">
        <f t="shared" ref="D10:D17" si="1">SUM(B10:C10)</f>
        <v>163.5054750126651</v>
      </c>
      <c r="E10" s="238"/>
      <c r="F10" s="249">
        <f t="shared" ref="F10:G17" si="2">SUM(F27,F44,F61,F78,F95,F112,F129,F146,F163,F180,F197,F214,F231,F248,F265,F282,F299,F316,F333,F350,F367,F384)</f>
        <v>96.019439246284321</v>
      </c>
      <c r="G10" s="249">
        <f t="shared" si="2"/>
        <v>93.914180446708386</v>
      </c>
      <c r="H10" s="249">
        <f t="shared" ref="H10:H17" si="3">SUM(F10:G10)</f>
        <v>189.93361969299269</v>
      </c>
      <c r="I10" s="238"/>
      <c r="J10" s="249">
        <f t="shared" ref="J10:K17" si="4">SUM(J27,J44,J61,J78,J95,J112,J129,J146,J163,J180,J197,J214,J231,J248,J265,J282,J299,J316,J333,J350,J367,J384)</f>
        <v>113.39838265613996</v>
      </c>
      <c r="K10" s="249">
        <f t="shared" si="4"/>
        <v>109.30623709432466</v>
      </c>
      <c r="L10" s="249">
        <f t="shared" ref="L10:L17" si="5">SUM(J10:K10)</f>
        <v>222.70461975046462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51.140578070338329</v>
      </c>
      <c r="C11" s="249">
        <f t="shared" si="0"/>
        <v>58.668720020192424</v>
      </c>
      <c r="D11" s="249">
        <f t="shared" si="1"/>
        <v>109.80929809053075</v>
      </c>
      <c r="E11" s="238"/>
      <c r="F11" s="249">
        <f t="shared" si="2"/>
        <v>57.698526018187167</v>
      </c>
      <c r="G11" s="249">
        <f t="shared" si="2"/>
        <v>61.738204458318442</v>
      </c>
      <c r="H11" s="249">
        <f t="shared" si="3"/>
        <v>119.4367304765056</v>
      </c>
      <c r="I11" s="238"/>
      <c r="J11" s="249">
        <f t="shared" si="4"/>
        <v>64.649853783205501</v>
      </c>
      <c r="K11" s="249">
        <f t="shared" si="4"/>
        <v>61.518995466251326</v>
      </c>
      <c r="L11" s="249">
        <f t="shared" si="5"/>
        <v>126.16884924945683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72.699256584875329</v>
      </c>
      <c r="C12" s="249">
        <f t="shared" si="0"/>
        <v>18.725689947240024</v>
      </c>
      <c r="D12" s="249">
        <f t="shared" si="1"/>
        <v>91.424946532115356</v>
      </c>
      <c r="E12" s="238"/>
      <c r="F12" s="249">
        <f t="shared" si="2"/>
        <v>69.155295964381807</v>
      </c>
      <c r="G12" s="249">
        <f t="shared" si="2"/>
        <v>19.818109320996829</v>
      </c>
      <c r="H12" s="249">
        <f t="shared" si="3"/>
        <v>88.973405285378632</v>
      </c>
      <c r="I12" s="238"/>
      <c r="J12" s="249">
        <f t="shared" si="4"/>
        <v>53.704442926190474</v>
      </c>
      <c r="K12" s="249">
        <f t="shared" si="4"/>
        <v>20.14087340092366</v>
      </c>
      <c r="L12" s="249">
        <f t="shared" si="5"/>
        <v>73.845316327114134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10.764504468116556</v>
      </c>
      <c r="C13" s="249">
        <f t="shared" si="0"/>
        <v>73.288225332678266</v>
      </c>
      <c r="D13" s="249">
        <f t="shared" si="1"/>
        <v>84.052729800794822</v>
      </c>
      <c r="E13" s="238"/>
      <c r="F13" s="249">
        <f t="shared" si="2"/>
        <v>10.297528639918065</v>
      </c>
      <c r="G13" s="249">
        <f t="shared" si="2"/>
        <v>64.066826264672798</v>
      </c>
      <c r="H13" s="249">
        <f t="shared" si="3"/>
        <v>74.364354904590869</v>
      </c>
      <c r="I13" s="238"/>
      <c r="J13" s="249">
        <f t="shared" si="4"/>
        <v>13.695734273338624</v>
      </c>
      <c r="K13" s="249">
        <f t="shared" si="4"/>
        <v>63.732548545654808</v>
      </c>
      <c r="L13" s="249">
        <f t="shared" si="5"/>
        <v>77.428282818993438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64.882043557487009</v>
      </c>
      <c r="C14" s="249">
        <f t="shared" si="0"/>
        <v>18.722923748709572</v>
      </c>
      <c r="D14" s="249">
        <f t="shared" si="1"/>
        <v>83.604967306196585</v>
      </c>
      <c r="E14" s="238"/>
      <c r="F14" s="249">
        <f t="shared" si="2"/>
        <v>63.774048690070927</v>
      </c>
      <c r="G14" s="249">
        <f t="shared" si="2"/>
        <v>18.53564828824819</v>
      </c>
      <c r="H14" s="249">
        <f t="shared" si="3"/>
        <v>82.309696978319124</v>
      </c>
      <c r="I14" s="238"/>
      <c r="J14" s="249">
        <f t="shared" si="4"/>
        <v>67.654560698091927</v>
      </c>
      <c r="K14" s="249">
        <f t="shared" si="4"/>
        <v>24.190957480165725</v>
      </c>
      <c r="L14" s="249">
        <f t="shared" si="5"/>
        <v>91.845518178257649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38.372278839742755</v>
      </c>
      <c r="C15" s="249">
        <f t="shared" si="0"/>
        <v>27.595069950464627</v>
      </c>
      <c r="D15" s="249">
        <f t="shared" si="1"/>
        <v>65.967348790207382</v>
      </c>
      <c r="E15" s="238"/>
      <c r="F15" s="249">
        <f t="shared" si="2"/>
        <v>37.360382736862967</v>
      </c>
      <c r="G15" s="249">
        <f t="shared" si="2"/>
        <v>28.071886025498792</v>
      </c>
      <c r="H15" s="249">
        <f t="shared" si="3"/>
        <v>65.432268762361758</v>
      </c>
      <c r="I15" s="238"/>
      <c r="J15" s="249">
        <f t="shared" si="4"/>
        <v>35.536740105760572</v>
      </c>
      <c r="K15" s="249">
        <f t="shared" si="4"/>
        <v>29.845509433030152</v>
      </c>
      <c r="L15" s="249">
        <f t="shared" si="5"/>
        <v>65.382249538790717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4.8054272226495138</v>
      </c>
      <c r="C16" s="249">
        <f t="shared" si="0"/>
        <v>38.619230249613935</v>
      </c>
      <c r="D16" s="249">
        <f t="shared" si="1"/>
        <v>43.424657472263448</v>
      </c>
      <c r="E16" s="238"/>
      <c r="F16" s="249">
        <f t="shared" si="2"/>
        <v>4.1432710236646875</v>
      </c>
      <c r="G16" s="249">
        <f t="shared" si="2"/>
        <v>34.9652878440263</v>
      </c>
      <c r="H16" s="249">
        <f t="shared" si="3"/>
        <v>39.108558867690988</v>
      </c>
      <c r="I16" s="238"/>
      <c r="J16" s="249">
        <f t="shared" si="4"/>
        <v>6.1531418516634018</v>
      </c>
      <c r="K16" s="249">
        <f t="shared" si="4"/>
        <v>37.712764450324798</v>
      </c>
      <c r="L16" s="249">
        <f t="shared" si="5"/>
        <v>43.865906301988197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46.914451905071935</v>
      </c>
      <c r="C17" s="249">
        <f t="shared" si="0"/>
        <v>51.578594188798462</v>
      </c>
      <c r="D17" s="249">
        <f t="shared" si="1"/>
        <v>98.49304609387039</v>
      </c>
      <c r="E17" s="238"/>
      <c r="F17" s="249">
        <f t="shared" si="2"/>
        <v>43.312181552752548</v>
      </c>
      <c r="G17" s="249">
        <f t="shared" si="2"/>
        <v>46.399008498871325</v>
      </c>
      <c r="H17" s="249">
        <f t="shared" si="3"/>
        <v>89.711190051623873</v>
      </c>
      <c r="I17" s="238"/>
      <c r="J17" s="249">
        <f t="shared" si="4"/>
        <v>42.588929802029462</v>
      </c>
      <c r="K17" s="249">
        <f t="shared" si="4"/>
        <v>45.329518616455879</v>
      </c>
      <c r="L17" s="249">
        <f t="shared" si="5"/>
        <v>87.91844841848534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401.93722268214134</v>
      </c>
      <c r="C19" s="247">
        <f t="shared" ref="C19:L19" si="6">SUM(C9:C17)</f>
        <v>429.17377731785859</v>
      </c>
      <c r="D19" s="247">
        <f t="shared" si="6"/>
        <v>831.11099999999999</v>
      </c>
      <c r="E19" s="247"/>
      <c r="F19" s="247">
        <f t="shared" si="6"/>
        <v>420.93324127556048</v>
      </c>
      <c r="G19" s="247">
        <f t="shared" si="6"/>
        <v>432.02675872443933</v>
      </c>
      <c r="H19" s="247">
        <f t="shared" si="6"/>
        <v>852.95999999999981</v>
      </c>
      <c r="I19" s="247"/>
      <c r="J19" s="247">
        <f t="shared" si="6"/>
        <v>446.56739759969344</v>
      </c>
      <c r="K19" s="247">
        <f t="shared" si="6"/>
        <v>462.30360240030666</v>
      </c>
      <c r="L19" s="247">
        <f t="shared" si="6"/>
        <v>908.87099999999998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0.33869384397780788</v>
      </c>
      <c r="C26" s="302">
        <v>0.60447718882000823</v>
      </c>
      <c r="D26" s="302">
        <f>SUM(B26:C26)</f>
        <v>0.94317103279781611</v>
      </c>
      <c r="E26" s="303"/>
      <c r="F26" s="302">
        <v>0.37661874182116517</v>
      </c>
      <c r="G26" s="302">
        <v>0.61007110631325523</v>
      </c>
      <c r="H26" s="302">
        <f>SUM(F26:G26)</f>
        <v>0.9866898481344204</v>
      </c>
      <c r="I26" s="303"/>
      <c r="J26" s="302">
        <v>0.39952367108678505</v>
      </c>
      <c r="K26" s="302">
        <v>0.91667688716449791</v>
      </c>
      <c r="L26" s="302">
        <f>SUM(J26:K26)</f>
        <v>1.316200558251283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0.39391741936235952</v>
      </c>
      <c r="C27" s="302">
        <v>0.56042552676535751</v>
      </c>
      <c r="D27" s="302">
        <f t="shared" ref="D27:D34" si="7">SUM(B27:C27)</f>
        <v>0.95434294612771708</v>
      </c>
      <c r="E27" s="303"/>
      <c r="F27" s="302">
        <v>0.52529825733091662</v>
      </c>
      <c r="G27" s="302">
        <v>0.65912444680167048</v>
      </c>
      <c r="H27" s="302">
        <f t="shared" ref="H27:H34" si="8">SUM(F27:G27)</f>
        <v>1.184422704132587</v>
      </c>
      <c r="I27" s="303"/>
      <c r="J27" s="302">
        <v>0.63469104482338301</v>
      </c>
      <c r="K27" s="302">
        <v>1.1230141274295757</v>
      </c>
      <c r="L27" s="302">
        <f t="shared" ref="L27:L34" si="9">SUM(J27:K27)</f>
        <v>1.7577051722529586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0.34725456126310211</v>
      </c>
      <c r="C28" s="302">
        <v>0.34416059700191054</v>
      </c>
      <c r="D28" s="302">
        <f t="shared" si="7"/>
        <v>0.69141515826501265</v>
      </c>
      <c r="E28" s="303"/>
      <c r="F28" s="302">
        <v>0.40533430253959818</v>
      </c>
      <c r="G28" s="302">
        <v>0.34192328522345511</v>
      </c>
      <c r="H28" s="302">
        <f t="shared" si="8"/>
        <v>0.74725758776305329</v>
      </c>
      <c r="I28" s="303"/>
      <c r="J28" s="302">
        <v>0.44454455658032432</v>
      </c>
      <c r="K28" s="302">
        <v>0.43333078151788262</v>
      </c>
      <c r="L28" s="302">
        <f t="shared" si="9"/>
        <v>0.87787533809820695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0.83683185239210367</v>
      </c>
      <c r="C29" s="302">
        <v>0.15018087253616605</v>
      </c>
      <c r="D29" s="302">
        <f t="shared" si="7"/>
        <v>0.98701272492826975</v>
      </c>
      <c r="E29" s="303"/>
      <c r="F29" s="302">
        <v>0.81289335152652342</v>
      </c>
      <c r="G29" s="302">
        <v>0.10196446769027402</v>
      </c>
      <c r="H29" s="302">
        <f t="shared" si="8"/>
        <v>0.91485781921679743</v>
      </c>
      <c r="I29" s="303"/>
      <c r="J29" s="302">
        <v>0.50879664254613932</v>
      </c>
      <c r="K29" s="302">
        <v>0.11543278598662451</v>
      </c>
      <c r="L29" s="302">
        <f t="shared" si="9"/>
        <v>0.62422942853276386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1.8695124588762719</v>
      </c>
      <c r="C30" s="302">
        <v>4.2889328801375699</v>
      </c>
      <c r="D30" s="302">
        <f t="shared" si="7"/>
        <v>6.1584453390138414</v>
      </c>
      <c r="E30" s="303"/>
      <c r="F30" s="302">
        <v>1.2275492752599588</v>
      </c>
      <c r="G30" s="302">
        <v>3.4589257516552845</v>
      </c>
      <c r="H30" s="302">
        <f t="shared" si="8"/>
        <v>4.6864750269152431</v>
      </c>
      <c r="I30" s="303"/>
      <c r="J30" s="302">
        <v>1.5408347250968413</v>
      </c>
      <c r="K30" s="302">
        <v>3.3861281116445729</v>
      </c>
      <c r="L30" s="302">
        <f t="shared" si="9"/>
        <v>4.9269628367414144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0.36322894616076279</v>
      </c>
      <c r="C31" s="302">
        <v>0.17879582549227166</v>
      </c>
      <c r="D31" s="302">
        <f t="shared" si="7"/>
        <v>0.54202477165303442</v>
      </c>
      <c r="E31" s="303"/>
      <c r="F31" s="302">
        <v>0.33244747439549993</v>
      </c>
      <c r="G31" s="302">
        <v>0.15771678201172337</v>
      </c>
      <c r="H31" s="302">
        <f t="shared" si="8"/>
        <v>0.49016425640722328</v>
      </c>
      <c r="I31" s="303"/>
      <c r="J31" s="302">
        <v>0.30147337278262776</v>
      </c>
      <c r="K31" s="302">
        <v>0.18531632535944351</v>
      </c>
      <c r="L31" s="302">
        <f t="shared" si="9"/>
        <v>0.48678969814207129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0.1990844174865794</v>
      </c>
      <c r="C32" s="302">
        <v>0.17869371260634867</v>
      </c>
      <c r="D32" s="302">
        <f t="shared" si="7"/>
        <v>0.37777813009292804</v>
      </c>
      <c r="E32" s="303"/>
      <c r="F32" s="302">
        <v>0.18173219409530098</v>
      </c>
      <c r="G32" s="302">
        <v>0.11824409283502535</v>
      </c>
      <c r="H32" s="302">
        <f t="shared" si="8"/>
        <v>0.2999762869303263</v>
      </c>
      <c r="I32" s="303"/>
      <c r="J32" s="302">
        <v>0.1601462815764641</v>
      </c>
      <c r="K32" s="302">
        <v>0.14248102551661315</v>
      </c>
      <c r="L32" s="302">
        <f t="shared" si="9"/>
        <v>0.30262730709307728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0.14881430296948661</v>
      </c>
      <c r="C33" s="302">
        <v>0.52153070865533402</v>
      </c>
      <c r="D33" s="302">
        <f t="shared" si="7"/>
        <v>0.67034501162482063</v>
      </c>
      <c r="E33" s="303"/>
      <c r="F33" s="302">
        <v>0.13229883674144666</v>
      </c>
      <c r="G33" s="302">
        <v>0.35770267614045698</v>
      </c>
      <c r="H33" s="302">
        <f t="shared" si="8"/>
        <v>0.49000151288190363</v>
      </c>
      <c r="I33" s="303"/>
      <c r="J33" s="302">
        <v>0.13383659058164721</v>
      </c>
      <c r="K33" s="302">
        <v>0.38640375334038912</v>
      </c>
      <c r="L33" s="302">
        <f t="shared" si="9"/>
        <v>0.52024034392203633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0.61433095144054484</v>
      </c>
      <c r="C34" s="302">
        <v>1.3061339340560008</v>
      </c>
      <c r="D34" s="302">
        <f t="shared" si="7"/>
        <v>1.9204648854965456</v>
      </c>
      <c r="E34" s="303"/>
      <c r="F34" s="302">
        <v>0.47419228180780376</v>
      </c>
      <c r="G34" s="302">
        <v>0.83096267581067262</v>
      </c>
      <c r="H34" s="302">
        <f t="shared" si="8"/>
        <v>1.3051549576184764</v>
      </c>
      <c r="I34" s="303"/>
      <c r="J34" s="302">
        <v>0.40123277733596263</v>
      </c>
      <c r="K34" s="302">
        <v>0.62713653963021254</v>
      </c>
      <c r="L34" s="302">
        <f t="shared" si="9"/>
        <v>1.0283693169661752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5.1116687539290186</v>
      </c>
      <c r="C36" s="311">
        <f t="shared" ref="C36:K36" si="10">SUM(C26:C34)</f>
        <v>8.1333312460709681</v>
      </c>
      <c r="D36" s="311">
        <f t="shared" si="10"/>
        <v>13.244999999999987</v>
      </c>
      <c r="E36" s="311"/>
      <c r="F36" s="311">
        <f t="shared" si="10"/>
        <v>4.4683647155182138</v>
      </c>
      <c r="G36" s="311">
        <f t="shared" si="10"/>
        <v>6.6366352844818186</v>
      </c>
      <c r="H36" s="311">
        <f t="shared" si="10"/>
        <v>11.105000000000031</v>
      </c>
      <c r="I36" s="311"/>
      <c r="J36" s="311">
        <f t="shared" si="10"/>
        <v>4.5250796624101746</v>
      </c>
      <c r="K36" s="311">
        <f t="shared" si="10"/>
        <v>7.3159203375898114</v>
      </c>
      <c r="L36" s="311">
        <f>SUM(L26:L34)</f>
        <v>11.840999999999989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5.5625013458226987E-3</v>
      </c>
      <c r="C43" s="302">
        <v>0.10743585300415037</v>
      </c>
      <c r="D43" s="302">
        <f>SUM(B43:C43)</f>
        <v>0.11299835434997307</v>
      </c>
      <c r="E43" s="303"/>
      <c r="F43" s="302">
        <v>6.1390562240962766E-3</v>
      </c>
      <c r="G43" s="302">
        <v>0.11571320049611414</v>
      </c>
      <c r="H43" s="302">
        <f>SUM(F43:G43)</f>
        <v>0.12185225672021041</v>
      </c>
      <c r="I43" s="303"/>
      <c r="J43" s="302">
        <v>6.3173978133813516E-3</v>
      </c>
      <c r="K43" s="302">
        <v>0.10618060204817205</v>
      </c>
      <c r="L43" s="302">
        <f>SUM(J43:K43)</f>
        <v>0.1124979998615534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7.6056601673414456E-3</v>
      </c>
      <c r="C44" s="302">
        <v>6.3033780642392734E-2</v>
      </c>
      <c r="D44" s="302">
        <f t="shared" ref="D44:D51" si="11">SUM(B44:C44)</f>
        <v>7.063944080973418E-2</v>
      </c>
      <c r="E44" s="303"/>
      <c r="F44" s="302">
        <v>9.228800487547548E-3</v>
      </c>
      <c r="G44" s="302">
        <v>5.9854508927710291E-2</v>
      </c>
      <c r="H44" s="302">
        <f t="shared" ref="H44:H51" si="12">SUM(F44:G44)</f>
        <v>6.9083309415257838E-2</v>
      </c>
      <c r="I44" s="303"/>
      <c r="J44" s="302">
        <v>8.8679709623654367E-3</v>
      </c>
      <c r="K44" s="302">
        <v>3.9888043552014328E-2</v>
      </c>
      <c r="L44" s="302">
        <f t="shared" ref="L44:L51" si="13">SUM(J44:K44)</f>
        <v>4.8756014514379761E-2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9.0530152709562273E-3</v>
      </c>
      <c r="C45" s="302">
        <v>4.2069592570806676E-2</v>
      </c>
      <c r="D45" s="302">
        <f t="shared" si="11"/>
        <v>5.1122607841762903E-2</v>
      </c>
      <c r="E45" s="303"/>
      <c r="F45" s="302">
        <v>9.466033829167237E-3</v>
      </c>
      <c r="G45" s="302">
        <v>3.6268137251756101E-2</v>
      </c>
      <c r="H45" s="302">
        <f t="shared" si="12"/>
        <v>4.5734171080923341E-2</v>
      </c>
      <c r="I45" s="303"/>
      <c r="J45" s="302">
        <v>7.9054069969493167E-3</v>
      </c>
      <c r="K45" s="302">
        <v>2.5338432022640359E-2</v>
      </c>
      <c r="L45" s="302">
        <f t="shared" si="13"/>
        <v>3.3243839019589674E-2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1.9234685209238388E-2</v>
      </c>
      <c r="C46" s="302">
        <v>3.173007038643539E-2</v>
      </c>
      <c r="D46" s="302">
        <f t="shared" si="11"/>
        <v>5.0964755595673775E-2</v>
      </c>
      <c r="E46" s="303"/>
      <c r="F46" s="302">
        <v>1.6322085295468098E-2</v>
      </c>
      <c r="G46" s="302">
        <v>2.5570376082141657E-2</v>
      </c>
      <c r="H46" s="302">
        <f t="shared" si="12"/>
        <v>4.1892461377609755E-2</v>
      </c>
      <c r="I46" s="303"/>
      <c r="J46" s="302">
        <v>9.3449618254572899E-3</v>
      </c>
      <c r="K46" s="302">
        <v>2.4725173101239888E-2</v>
      </c>
      <c r="L46" s="302">
        <f t="shared" si="13"/>
        <v>3.4070134926697179E-2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1.5198546790517753E-3</v>
      </c>
      <c r="C47" s="302">
        <v>0.11449876341386395</v>
      </c>
      <c r="D47" s="302">
        <f t="shared" si="11"/>
        <v>0.11601861809291572</v>
      </c>
      <c r="E47" s="303"/>
      <c r="F47" s="302">
        <v>1.2054650836741971E-3</v>
      </c>
      <c r="G47" s="302">
        <v>7.8273968307851438E-2</v>
      </c>
      <c r="H47" s="302">
        <f>SUM(F47:G47)</f>
        <v>7.9479433391525633E-2</v>
      </c>
      <c r="I47" s="303"/>
      <c r="J47" s="302">
        <v>1.6848822099886837E-3</v>
      </c>
      <c r="K47" s="302">
        <v>4.2458219373791906E-2</v>
      </c>
      <c r="L47" s="302">
        <f t="shared" si="13"/>
        <v>4.414310158378059E-2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3.8676422285176698E-3</v>
      </c>
      <c r="C48" s="302">
        <v>7.629796289351772E-3</v>
      </c>
      <c r="D48" s="302">
        <f t="shared" si="11"/>
        <v>1.1497438517869442E-2</v>
      </c>
      <c r="E48" s="303"/>
      <c r="F48" s="302">
        <v>3.2729710610062386E-3</v>
      </c>
      <c r="G48" s="302">
        <v>3.4769367625753634E-3</v>
      </c>
      <c r="H48" s="302">
        <f t="shared" si="12"/>
        <v>6.7499078235816017E-3</v>
      </c>
      <c r="I48" s="303"/>
      <c r="J48" s="302">
        <v>3.9819863035671687E-3</v>
      </c>
      <c r="K48" s="302">
        <v>3.9346783913021023E-3</v>
      </c>
      <c r="L48" s="302">
        <f t="shared" si="13"/>
        <v>7.9166646948692701E-3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6.568792185327711E-3</v>
      </c>
      <c r="C49" s="302">
        <v>1.5995598559235682E-2</v>
      </c>
      <c r="D49" s="302">
        <f t="shared" si="11"/>
        <v>2.2564390744563394E-2</v>
      </c>
      <c r="E49" s="303"/>
      <c r="F49" s="302">
        <v>5.0856365897541719E-3</v>
      </c>
      <c r="G49" s="302">
        <v>8.6588296234535317E-3</v>
      </c>
      <c r="H49" s="302">
        <f t="shared" si="12"/>
        <v>1.3744466213207704E-2</v>
      </c>
      <c r="I49" s="303"/>
      <c r="J49" s="302">
        <v>3.8556915330662366E-3</v>
      </c>
      <c r="K49" s="302">
        <v>9.161456423530891E-3</v>
      </c>
      <c r="L49" s="302">
        <f t="shared" si="13"/>
        <v>1.3017147956597128E-2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1.0711144440194735E-3</v>
      </c>
      <c r="C50" s="302">
        <v>0.10690172481565137</v>
      </c>
      <c r="D50" s="302">
        <f t="shared" si="11"/>
        <v>0.10797283925967084</v>
      </c>
      <c r="E50" s="303"/>
      <c r="F50" s="302">
        <v>7.1650239643082495E-4</v>
      </c>
      <c r="G50" s="302">
        <v>8.3767445414198963E-2</v>
      </c>
      <c r="H50" s="302">
        <f t="shared" si="12"/>
        <v>8.4483947810629789E-2</v>
      </c>
      <c r="I50" s="303"/>
      <c r="J50" s="302">
        <v>9.6750632961496729E-4</v>
      </c>
      <c r="K50" s="302">
        <v>8.7433528872928795E-2</v>
      </c>
      <c r="L50" s="302">
        <f t="shared" si="13"/>
        <v>8.8401035202543762E-2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5.6111675793696497E-3</v>
      </c>
      <c r="C51" s="302">
        <v>1.861038720846615E-2</v>
      </c>
      <c r="D51" s="302">
        <f t="shared" si="11"/>
        <v>2.4221554787835799E-2</v>
      </c>
      <c r="E51" s="303"/>
      <c r="F51" s="302">
        <v>3.8934820359141191E-3</v>
      </c>
      <c r="G51" s="302">
        <v>1.2086564131139689E-2</v>
      </c>
      <c r="H51" s="302">
        <f t="shared" si="12"/>
        <v>1.5980046167053806E-2</v>
      </c>
      <c r="I51" s="303"/>
      <c r="J51" s="302">
        <v>3.0960607119956676E-3</v>
      </c>
      <c r="K51" s="302">
        <v>1.1858001527993533E-2</v>
      </c>
      <c r="L51" s="302">
        <f t="shared" si="13"/>
        <v>1.4954062239989199E-2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6.0094433109645032E-2</v>
      </c>
      <c r="C53" s="311">
        <f t="shared" ref="C53:L53" si="14">SUM(C43:C51)</f>
        <v>0.50790556689035404</v>
      </c>
      <c r="D53" s="311">
        <f t="shared" si="14"/>
        <v>0.56799999999999917</v>
      </c>
      <c r="E53" s="311"/>
      <c r="F53" s="311">
        <f t="shared" si="14"/>
        <v>5.5330033003058707E-2</v>
      </c>
      <c r="G53" s="311">
        <f t="shared" si="14"/>
        <v>0.42366996699694121</v>
      </c>
      <c r="H53" s="311">
        <f t="shared" si="14"/>
        <v>0.47899999999999981</v>
      </c>
      <c r="I53" s="311"/>
      <c r="J53" s="311">
        <f t="shared" si="14"/>
        <v>4.6021864686386124E-2</v>
      </c>
      <c r="K53" s="311">
        <f t="shared" si="14"/>
        <v>0.35097813531361388</v>
      </c>
      <c r="L53" s="311">
        <f t="shared" si="14"/>
        <v>0.39700000000000002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0.26576031286488938</v>
      </c>
      <c r="C60" s="302">
        <v>0.36326600886617344</v>
      </c>
      <c r="D60" s="302">
        <f>SUM(B60:C60)</f>
        <v>0.62902632173106277</v>
      </c>
      <c r="E60" s="303"/>
      <c r="F60" s="302">
        <v>0.38462368990945012</v>
      </c>
      <c r="G60" s="302">
        <v>0.57560130729623726</v>
      </c>
      <c r="H60" s="302">
        <f>SUM(F60:G60)</f>
        <v>0.96022499720568733</v>
      </c>
      <c r="I60" s="303"/>
      <c r="J60" s="302">
        <v>0.55988075689228811</v>
      </c>
      <c r="K60" s="302">
        <v>0.68925491391196081</v>
      </c>
      <c r="L60" s="302">
        <f>SUM(J60:K60)</f>
        <v>1.2491356708042489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0.21957751518101171</v>
      </c>
      <c r="C61" s="302">
        <v>0.27645420697214607</v>
      </c>
      <c r="D61" s="302">
        <f t="shared" ref="D61:D68" si="15">SUM(B61:C61)</f>
        <v>0.49603172215315777</v>
      </c>
      <c r="E61" s="303"/>
      <c r="F61" s="302">
        <v>0.36690010553014413</v>
      </c>
      <c r="G61" s="302">
        <v>0.4955274607464869</v>
      </c>
      <c r="H61" s="302">
        <f t="shared" ref="H61:H68" si="16">SUM(F61:G61)</f>
        <v>0.86242756627663097</v>
      </c>
      <c r="I61" s="303"/>
      <c r="J61" s="302">
        <v>0.5550413767836786</v>
      </c>
      <c r="K61" s="302">
        <v>0.73570635527062844</v>
      </c>
      <c r="L61" s="302">
        <f t="shared" ref="L61:L68" si="17">SUM(J61:K61)</f>
        <v>1.290747732054307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0.3478517483861896</v>
      </c>
      <c r="C62" s="302">
        <v>0.30686187662245756</v>
      </c>
      <c r="D62" s="302">
        <f t="shared" si="15"/>
        <v>0.65471362500864716</v>
      </c>
      <c r="E62" s="303"/>
      <c r="F62" s="302">
        <v>0.52501817150137031</v>
      </c>
      <c r="G62" s="302">
        <v>0.50598156186099041</v>
      </c>
      <c r="H62" s="302">
        <f t="shared" si="16"/>
        <v>1.0309997333623606</v>
      </c>
      <c r="I62" s="303"/>
      <c r="J62" s="302">
        <v>0.72392639145767201</v>
      </c>
      <c r="K62" s="302">
        <v>0.57174537140504433</v>
      </c>
      <c r="L62" s="302">
        <f t="shared" si="17"/>
        <v>1.2956717628627163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0.36153029756926203</v>
      </c>
      <c r="C63" s="302">
        <v>0.18591128441108595</v>
      </c>
      <c r="D63" s="302">
        <f t="shared" si="15"/>
        <v>0.54744158198034798</v>
      </c>
      <c r="E63" s="303"/>
      <c r="F63" s="302">
        <v>0.48393830205461169</v>
      </c>
      <c r="G63" s="302">
        <v>0.28366307945411595</v>
      </c>
      <c r="H63" s="302">
        <f t="shared" si="16"/>
        <v>0.7676013815087277</v>
      </c>
      <c r="I63" s="303"/>
      <c r="J63" s="302">
        <v>0.4944649202468675</v>
      </c>
      <c r="K63" s="302">
        <v>0.32447268512504479</v>
      </c>
      <c r="L63" s="302">
        <f t="shared" si="17"/>
        <v>0.81893760537191229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0.22905528932862818</v>
      </c>
      <c r="C64" s="302">
        <v>0.50841526199652409</v>
      </c>
      <c r="D64" s="302">
        <f t="shared" si="15"/>
        <v>0.73747055132515227</v>
      </c>
      <c r="E64" s="303"/>
      <c r="F64" s="302">
        <v>0.21498538330337547</v>
      </c>
      <c r="G64" s="302">
        <v>0.52183587732834835</v>
      </c>
      <c r="H64" s="302">
        <f t="shared" si="16"/>
        <v>0.73682126063172382</v>
      </c>
      <c r="I64" s="303"/>
      <c r="J64" s="302">
        <v>0.20060629999279739</v>
      </c>
      <c r="K64" s="302">
        <v>0.58535019457610016</v>
      </c>
      <c r="L64" s="302">
        <f t="shared" si="17"/>
        <v>0.78595649456889749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4.2901246271603161E-2</v>
      </c>
      <c r="C65" s="302">
        <v>2.3750092298849858E-2</v>
      </c>
      <c r="D65" s="302">
        <f t="shared" si="15"/>
        <v>6.6651338570453023E-2</v>
      </c>
      <c r="E65" s="303"/>
      <c r="F65" s="302">
        <v>6.5333620583167606E-2</v>
      </c>
      <c r="G65" s="302">
        <v>3.8386544265614581E-2</v>
      </c>
      <c r="H65" s="302">
        <f t="shared" si="16"/>
        <v>0.10372016484878219</v>
      </c>
      <c r="I65" s="303"/>
      <c r="J65" s="302">
        <v>8.3007667127967491E-2</v>
      </c>
      <c r="K65" s="302">
        <v>5.261259257722576E-2</v>
      </c>
      <c r="L65" s="302">
        <f t="shared" si="17"/>
        <v>0.13562025970519326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0.14954564036347018</v>
      </c>
      <c r="C66" s="302">
        <v>0.16385860647661091</v>
      </c>
      <c r="D66" s="302">
        <f t="shared" si="15"/>
        <v>0.31340424684008106</v>
      </c>
      <c r="E66" s="303"/>
      <c r="F66" s="302">
        <v>0.23247312438034698</v>
      </c>
      <c r="G66" s="302">
        <v>0.23051740707326504</v>
      </c>
      <c r="H66" s="302">
        <f t="shared" si="16"/>
        <v>0.46299053145361202</v>
      </c>
      <c r="I66" s="303"/>
      <c r="J66" s="302">
        <v>0.29888443867051556</v>
      </c>
      <c r="K66" s="302">
        <v>0.30618813094152203</v>
      </c>
      <c r="L66" s="302">
        <f t="shared" si="17"/>
        <v>0.60507256961203759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0.12929760462672785</v>
      </c>
      <c r="C67" s="302">
        <v>0.92217852063059469</v>
      </c>
      <c r="D67" s="302">
        <f t="shared" si="15"/>
        <v>1.0514761252573226</v>
      </c>
      <c r="E67" s="303"/>
      <c r="F67" s="302">
        <v>0.14926310989371117</v>
      </c>
      <c r="G67" s="302">
        <v>1.0221999611451362</v>
      </c>
      <c r="H67" s="302">
        <f t="shared" si="16"/>
        <v>1.1714630710388474</v>
      </c>
      <c r="I67" s="303"/>
      <c r="J67" s="302">
        <v>0.29939061407029538</v>
      </c>
      <c r="K67" s="302">
        <v>1.2552473722712887</v>
      </c>
      <c r="L67" s="302">
        <f t="shared" si="17"/>
        <v>1.554637986341584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0.33582843489248115</v>
      </c>
      <c r="C68" s="302">
        <v>0.41495605224129156</v>
      </c>
      <c r="D68" s="302">
        <f t="shared" si="15"/>
        <v>0.75078448713377277</v>
      </c>
      <c r="E68" s="303"/>
      <c r="F68" s="302">
        <v>0.40497022413649592</v>
      </c>
      <c r="G68" s="302">
        <v>0.46178106953714904</v>
      </c>
      <c r="H68" s="302">
        <f t="shared" si="16"/>
        <v>0.86675129367364501</v>
      </c>
      <c r="I68" s="303"/>
      <c r="J68" s="302">
        <v>0.4816546775866738</v>
      </c>
      <c r="K68" s="302">
        <v>0.40856524109244047</v>
      </c>
      <c r="L68" s="302">
        <f t="shared" si="17"/>
        <v>0.89021991867911421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2.0813480894842633</v>
      </c>
      <c r="C70" s="311">
        <f t="shared" ref="C70:L70" si="18">SUM(C60:C68)</f>
        <v>3.1656519105157339</v>
      </c>
      <c r="D70" s="311">
        <f t="shared" si="18"/>
        <v>5.2469999999999981</v>
      </c>
      <c r="E70" s="311"/>
      <c r="F70" s="311">
        <f t="shared" si="18"/>
        <v>2.8275057312926735</v>
      </c>
      <c r="G70" s="311">
        <f t="shared" si="18"/>
        <v>4.135494268707343</v>
      </c>
      <c r="H70" s="311">
        <f t="shared" si="18"/>
        <v>6.9630000000000178</v>
      </c>
      <c r="I70" s="311"/>
      <c r="J70" s="311">
        <f t="shared" si="18"/>
        <v>3.6968571428287555</v>
      </c>
      <c r="K70" s="311">
        <f t="shared" si="18"/>
        <v>4.9291428571712563</v>
      </c>
      <c r="L70" s="311">
        <f t="shared" si="18"/>
        <v>8.6260000000000119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0.31412594611733491</v>
      </c>
      <c r="C77" s="302">
        <v>1.5849171756703602</v>
      </c>
      <c r="D77" s="302">
        <f>SUM(B77:C77)</f>
        <v>1.8990431217876951</v>
      </c>
      <c r="E77" s="303"/>
      <c r="F77" s="302">
        <v>0.40043515604099922</v>
      </c>
      <c r="G77" s="302">
        <v>1.6727632220738398</v>
      </c>
      <c r="H77" s="302">
        <f>SUM(F77:G77)</f>
        <v>2.0731983781148391</v>
      </c>
      <c r="I77" s="303"/>
      <c r="J77" s="302">
        <v>0.30767181350797385</v>
      </c>
      <c r="K77" s="302">
        <v>1.2854677029212229</v>
      </c>
      <c r="L77" s="302">
        <f>SUM(J77:K77)</f>
        <v>1.5931395164291968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0.43044184312675704</v>
      </c>
      <c r="C78" s="302">
        <v>2.1472781128231135</v>
      </c>
      <c r="D78" s="302">
        <f t="shared" ref="D78:D85" si="19">SUM(B78:C78)</f>
        <v>2.5777199559498705</v>
      </c>
      <c r="E78" s="303"/>
      <c r="F78" s="302">
        <v>0.57306404251864662</v>
      </c>
      <c r="G78" s="302">
        <v>2.6084822721364676</v>
      </c>
      <c r="H78" s="302">
        <f t="shared" ref="H78:H85" si="20">SUM(F78:G78)</f>
        <v>3.1815463146551144</v>
      </c>
      <c r="I78" s="303"/>
      <c r="J78" s="302">
        <v>0.42264339800199502</v>
      </c>
      <c r="K78" s="302">
        <v>2.1171342755537306</v>
      </c>
      <c r="L78" s="302">
        <f t="shared" ref="L78:L85" si="21">SUM(J78:K78)</f>
        <v>2.5397776735557258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0.43917410403914398</v>
      </c>
      <c r="C79" s="302">
        <v>1.2218944689989539</v>
      </c>
      <c r="D79" s="302">
        <f t="shared" si="19"/>
        <v>1.6610685730380979</v>
      </c>
      <c r="E79" s="303"/>
      <c r="F79" s="302">
        <v>0.50203684088645428</v>
      </c>
      <c r="G79" s="302">
        <v>1.3739813170726933</v>
      </c>
      <c r="H79" s="302">
        <f t="shared" si="20"/>
        <v>1.8760181579591477</v>
      </c>
      <c r="I79" s="303"/>
      <c r="J79" s="302">
        <v>0.35813344008294867</v>
      </c>
      <c r="K79" s="302">
        <v>0.9339977084134421</v>
      </c>
      <c r="L79" s="302">
        <f t="shared" si="21"/>
        <v>1.2921311484963907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0.63183552785506014</v>
      </c>
      <c r="C80" s="302">
        <v>0.23353238266364304</v>
      </c>
      <c r="D80" s="302">
        <f t="shared" si="19"/>
        <v>0.86536791051870321</v>
      </c>
      <c r="E80" s="303"/>
      <c r="F80" s="302">
        <v>0.61262420341830937</v>
      </c>
      <c r="G80" s="302">
        <v>0.24726941181237952</v>
      </c>
      <c r="H80" s="302">
        <f t="shared" si="20"/>
        <v>0.85989361523068886</v>
      </c>
      <c r="I80" s="303"/>
      <c r="J80" s="302">
        <v>0.31894282557877762</v>
      </c>
      <c r="K80" s="302">
        <v>0.20994709201561601</v>
      </c>
      <c r="L80" s="302">
        <f t="shared" si="21"/>
        <v>0.52888991759439363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8.9546982025193872E-2</v>
      </c>
      <c r="C81" s="302">
        <v>1.6822647254667238</v>
      </c>
      <c r="D81" s="302">
        <f t="shared" si="19"/>
        <v>1.7718117074919177</v>
      </c>
      <c r="E81" s="303"/>
      <c r="F81" s="302">
        <v>9.6930712361647908E-2</v>
      </c>
      <c r="G81" s="302">
        <v>1.2319415787567407</v>
      </c>
      <c r="H81" s="302">
        <f t="shared" si="20"/>
        <v>1.3288722911183886</v>
      </c>
      <c r="I81" s="303"/>
      <c r="J81" s="302">
        <v>0.11039533327164282</v>
      </c>
      <c r="K81" s="302">
        <v>0.79123678839027412</v>
      </c>
      <c r="L81" s="302">
        <f t="shared" si="21"/>
        <v>0.90163212166191697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0.17332589220828232</v>
      </c>
      <c r="C82" s="302">
        <v>3.4270319465275874E-2</v>
      </c>
      <c r="D82" s="302">
        <f t="shared" si="19"/>
        <v>0.20759621167355818</v>
      </c>
      <c r="E82" s="303"/>
      <c r="F82" s="302">
        <v>0.14781032400658292</v>
      </c>
      <c r="G82" s="302">
        <v>3.4388443576274408E-2</v>
      </c>
      <c r="H82" s="302">
        <f t="shared" si="20"/>
        <v>0.18219876758285733</v>
      </c>
      <c r="I82" s="303"/>
      <c r="J82" s="302">
        <v>0.11845548051825794</v>
      </c>
      <c r="K82" s="302">
        <v>3.1393120079511852E-2</v>
      </c>
      <c r="L82" s="302">
        <f t="shared" si="21"/>
        <v>0.14984860059776978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0.14459431782295548</v>
      </c>
      <c r="C83" s="302">
        <v>0.19073740194890626</v>
      </c>
      <c r="D83" s="302">
        <f t="shared" si="19"/>
        <v>0.33533171977186171</v>
      </c>
      <c r="E83" s="303"/>
      <c r="F83" s="302">
        <v>0.14323168784297052</v>
      </c>
      <c r="G83" s="302">
        <v>0.17459061296015183</v>
      </c>
      <c r="H83" s="302">
        <f t="shared" si="20"/>
        <v>0.31782230080312235</v>
      </c>
      <c r="I83" s="303"/>
      <c r="J83" s="302">
        <v>0.10266206508946397</v>
      </c>
      <c r="K83" s="302">
        <v>0.16133193208349081</v>
      </c>
      <c r="L83" s="302">
        <f t="shared" si="21"/>
        <v>0.2639939971729548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0.18402168063712598</v>
      </c>
      <c r="C84" s="302">
        <v>0.54381675759810499</v>
      </c>
      <c r="D84" s="302">
        <f t="shared" si="19"/>
        <v>0.72783843823523098</v>
      </c>
      <c r="E84" s="303"/>
      <c r="F84" s="302">
        <v>0.15064269485729845</v>
      </c>
      <c r="G84" s="302">
        <v>0.38698828716944333</v>
      </c>
      <c r="H84" s="302">
        <f t="shared" si="20"/>
        <v>0.53763098202674175</v>
      </c>
      <c r="I84" s="303"/>
      <c r="J84" s="302">
        <v>9.5441881616921215E-2</v>
      </c>
      <c r="K84" s="302">
        <v>0.31593594982683365</v>
      </c>
      <c r="L84" s="302">
        <f t="shared" si="21"/>
        <v>0.41137783144375484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0.1085554999530267</v>
      </c>
      <c r="C85" s="302">
        <v>0.27166686158003633</v>
      </c>
      <c r="D85" s="302">
        <f t="shared" si="19"/>
        <v>0.38022236153306305</v>
      </c>
      <c r="E85" s="303"/>
      <c r="F85" s="302">
        <v>8.5012913859803127E-2</v>
      </c>
      <c r="G85" s="302">
        <v>0.18980627864930288</v>
      </c>
      <c r="H85" s="302">
        <f t="shared" si="20"/>
        <v>0.27481919250910603</v>
      </c>
      <c r="I85" s="303"/>
      <c r="J85" s="302">
        <v>4.9178524268776565E-2</v>
      </c>
      <c r="K85" s="302">
        <v>0.1060306687791458</v>
      </c>
      <c r="L85" s="302">
        <f t="shared" si="21"/>
        <v>0.15520919304792236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2.5156217937848808</v>
      </c>
      <c r="C87" s="311">
        <f t="shared" ref="C87:D87" si="22">SUM(C77:C85)</f>
        <v>7.9103782062151184</v>
      </c>
      <c r="D87" s="311">
        <f t="shared" si="22"/>
        <v>10.425999999999998</v>
      </c>
      <c r="E87" s="311"/>
      <c r="F87" s="311">
        <f t="shared" ref="F87:H87" si="23">SUM(F77:F85)</f>
        <v>2.7117885757927129</v>
      </c>
      <c r="G87" s="311">
        <f t="shared" si="23"/>
        <v>7.9202114242072934</v>
      </c>
      <c r="H87" s="311">
        <f t="shared" si="23"/>
        <v>10.632000000000009</v>
      </c>
      <c r="I87" s="311"/>
      <c r="J87" s="311">
        <f t="shared" ref="J87:L87" si="24">SUM(J77:J85)</f>
        <v>1.8835247619367577</v>
      </c>
      <c r="K87" s="311">
        <f t="shared" si="24"/>
        <v>5.9524752380632684</v>
      </c>
      <c r="L87" s="311">
        <f t="shared" si="24"/>
        <v>7.8360000000000269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1.0104348235631577</v>
      </c>
      <c r="C94" s="302">
        <v>4.3186818857477576</v>
      </c>
      <c r="D94" s="302">
        <f>SUM(B94:C94)</f>
        <v>5.3291167093109149</v>
      </c>
      <c r="E94" s="303"/>
      <c r="F94" s="302">
        <v>1.2575792612182672</v>
      </c>
      <c r="G94" s="302">
        <v>4.6819183441079657</v>
      </c>
      <c r="H94" s="302">
        <f>SUM(F94:G94)</f>
        <v>5.9394976053262329</v>
      </c>
      <c r="I94" s="303"/>
      <c r="J94" s="302">
        <v>1.1725085832821522</v>
      </c>
      <c r="K94" s="302">
        <v>4.1425448123641653</v>
      </c>
      <c r="L94" s="302">
        <f>SUM(J94:K94)</f>
        <v>5.3150533956463173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1.2161625476570381</v>
      </c>
      <c r="C95" s="302">
        <v>4.9362239992421992</v>
      </c>
      <c r="D95" s="302">
        <f t="shared" ref="D95:D102" si="25">SUM(B95:C95)</f>
        <v>6.1523865468992369</v>
      </c>
      <c r="E95" s="303"/>
      <c r="F95" s="302">
        <v>1.538421042595423</v>
      </c>
      <c r="G95" s="302">
        <v>6.0706327945639904</v>
      </c>
      <c r="H95" s="302">
        <f t="shared" ref="H95:H102" si="26">SUM(F95:G95)</f>
        <v>7.6090538371594132</v>
      </c>
      <c r="I95" s="303"/>
      <c r="J95" s="302">
        <v>1.4981644285252205</v>
      </c>
      <c r="K95" s="302">
        <v>5.7289319016012756</v>
      </c>
      <c r="L95" s="302">
        <f t="shared" ref="L95:L102" si="27">SUM(J95:K95)</f>
        <v>7.2270963301264963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1.4665628600618879</v>
      </c>
      <c r="C96" s="302">
        <v>3.5868525589079323</v>
      </c>
      <c r="D96" s="302">
        <f t="shared" si="25"/>
        <v>5.0534154189698199</v>
      </c>
      <c r="E96" s="303"/>
      <c r="F96" s="302">
        <v>1.5057779762057997</v>
      </c>
      <c r="G96" s="302">
        <v>3.919442492154062</v>
      </c>
      <c r="H96" s="302">
        <f t="shared" si="26"/>
        <v>5.4252204683598615</v>
      </c>
      <c r="I96" s="303"/>
      <c r="J96" s="302">
        <v>1.3171244755197031</v>
      </c>
      <c r="K96" s="302">
        <v>3.2929710283243572</v>
      </c>
      <c r="L96" s="302">
        <f t="shared" si="27"/>
        <v>4.6100955038440601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1.9199728952901465</v>
      </c>
      <c r="C97" s="302">
        <v>0.88592604115726525</v>
      </c>
      <c r="D97" s="302">
        <f t="shared" si="25"/>
        <v>2.8058989364474116</v>
      </c>
      <c r="E97" s="303"/>
      <c r="F97" s="302">
        <v>1.9586103579517302</v>
      </c>
      <c r="G97" s="302">
        <v>1.0327938577408549</v>
      </c>
      <c r="H97" s="302">
        <f t="shared" si="26"/>
        <v>2.9914042156925849</v>
      </c>
      <c r="I97" s="303"/>
      <c r="J97" s="302">
        <v>1.2687803239960227</v>
      </c>
      <c r="K97" s="302">
        <v>0.88405962399709404</v>
      </c>
      <c r="L97" s="302">
        <f t="shared" si="27"/>
        <v>2.1528399479931166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0.63147018513273834</v>
      </c>
      <c r="C98" s="302">
        <v>6.760130373730882</v>
      </c>
      <c r="D98" s="302">
        <f t="shared" si="25"/>
        <v>7.3916005588636207</v>
      </c>
      <c r="E98" s="303"/>
      <c r="F98" s="302">
        <v>0.56326730510910472</v>
      </c>
      <c r="G98" s="302">
        <v>5.4280518521204861</v>
      </c>
      <c r="H98" s="302">
        <f t="shared" si="26"/>
        <v>5.991319157229591</v>
      </c>
      <c r="I98" s="303"/>
      <c r="J98" s="302">
        <v>0.73745154253487222</v>
      </c>
      <c r="K98" s="302">
        <v>3.9433500803335475</v>
      </c>
      <c r="L98" s="302">
        <f t="shared" si="27"/>
        <v>4.6808016228684197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0.23558789994413135</v>
      </c>
      <c r="C99" s="302">
        <v>0.24469211768951699</v>
      </c>
      <c r="D99" s="302">
        <f t="shared" si="25"/>
        <v>0.48028001763364836</v>
      </c>
      <c r="E99" s="303"/>
      <c r="F99" s="302">
        <v>0.26249431878210577</v>
      </c>
      <c r="G99" s="302">
        <v>0.27471956281626586</v>
      </c>
      <c r="H99" s="302">
        <f t="shared" si="26"/>
        <v>0.53721388159837158</v>
      </c>
      <c r="I99" s="303"/>
      <c r="J99" s="302">
        <v>0.22592360413298548</v>
      </c>
      <c r="K99" s="302">
        <v>0.36316671476469964</v>
      </c>
      <c r="L99" s="302">
        <f t="shared" si="27"/>
        <v>0.58909031889768515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0.51453303256629224</v>
      </c>
      <c r="C100" s="302">
        <v>0.59217768499782508</v>
      </c>
      <c r="D100" s="302">
        <f t="shared" si="25"/>
        <v>1.1067107175641173</v>
      </c>
      <c r="E100" s="303"/>
      <c r="F100" s="302">
        <v>0.49154330945353797</v>
      </c>
      <c r="G100" s="302">
        <v>0.58603449512480887</v>
      </c>
      <c r="H100" s="302">
        <f t="shared" si="26"/>
        <v>1.0775778045783468</v>
      </c>
      <c r="I100" s="303"/>
      <c r="J100" s="302">
        <v>0.43949055659763542</v>
      </c>
      <c r="K100" s="302">
        <v>0.56744722376838752</v>
      </c>
      <c r="L100" s="302">
        <f t="shared" si="27"/>
        <v>1.0069377803660229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0.62691239381703801</v>
      </c>
      <c r="C101" s="302">
        <v>3.3942483550954123</v>
      </c>
      <c r="D101" s="302">
        <f t="shared" si="25"/>
        <v>4.0211607489124503</v>
      </c>
      <c r="E101" s="303"/>
      <c r="F101" s="302">
        <v>0.52520173067083831</v>
      </c>
      <c r="G101" s="302">
        <v>3.0095883480443506</v>
      </c>
      <c r="H101" s="302">
        <f t="shared" si="26"/>
        <v>3.5347900787151891</v>
      </c>
      <c r="I101" s="303"/>
      <c r="J101" s="302">
        <v>0.52767400420292043</v>
      </c>
      <c r="K101" s="302">
        <v>2.7417242702302298</v>
      </c>
      <c r="L101" s="302">
        <f t="shared" si="27"/>
        <v>3.2693982744331502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0.65036648201998959</v>
      </c>
      <c r="C102" s="302">
        <v>1.3470638633787906</v>
      </c>
      <c r="D102" s="302">
        <f t="shared" si="25"/>
        <v>1.9974303453987803</v>
      </c>
      <c r="E102" s="303"/>
      <c r="F102" s="302">
        <v>0.45368784601069218</v>
      </c>
      <c r="G102" s="302">
        <v>1.1522351053297579</v>
      </c>
      <c r="H102" s="302">
        <f t="shared" si="26"/>
        <v>1.60592295134045</v>
      </c>
      <c r="I102" s="303"/>
      <c r="J102" s="302">
        <v>0.36084184515892231</v>
      </c>
      <c r="K102" s="302">
        <v>0.69784498066587797</v>
      </c>
      <c r="L102" s="302">
        <f t="shared" si="27"/>
        <v>1.0586868258248003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8.2720031200524211</v>
      </c>
      <c r="C104" s="311">
        <f t="shared" ref="C104:D104" si="28">SUM(C94:C102)</f>
        <v>26.06599687994758</v>
      </c>
      <c r="D104" s="311">
        <f t="shared" si="28"/>
        <v>34.338000000000008</v>
      </c>
      <c r="E104" s="311"/>
      <c r="F104" s="311">
        <f t="shared" ref="F104:H104" si="29">SUM(F94:F102)</f>
        <v>8.5565831479975003</v>
      </c>
      <c r="G104" s="311">
        <f t="shared" si="29"/>
        <v>26.155416852002542</v>
      </c>
      <c r="H104" s="311">
        <f t="shared" si="29"/>
        <v>34.712000000000039</v>
      </c>
      <c r="I104" s="311"/>
      <c r="J104" s="311">
        <f t="shared" ref="J104:L104" si="30">SUM(J94:J102)</f>
        <v>7.5479593639504339</v>
      </c>
      <c r="K104" s="311">
        <f t="shared" si="30"/>
        <v>22.362040636049631</v>
      </c>
      <c r="L104" s="311">
        <f t="shared" si="30"/>
        <v>29.910000000000068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5.4484931943384468E-2</v>
      </c>
      <c r="C111" s="302">
        <v>0.23164732324528431</v>
      </c>
      <c r="D111" s="302">
        <f>SUM(B111:C111)</f>
        <v>0.2861322551886688</v>
      </c>
      <c r="E111" s="303"/>
      <c r="F111" s="302">
        <v>0.15140384665726231</v>
      </c>
      <c r="G111" s="302">
        <v>0.35539301496374598</v>
      </c>
      <c r="H111" s="302">
        <f>SUM(F111:G111)</f>
        <v>0.50679686162100834</v>
      </c>
      <c r="I111" s="303"/>
      <c r="J111" s="302">
        <v>0.14092634436839296</v>
      </c>
      <c r="K111" s="302">
        <v>0.37151006883117293</v>
      </c>
      <c r="L111" s="302">
        <f>SUM(J111:K111)</f>
        <v>0.5124364131995659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7.7605686097908369E-2</v>
      </c>
      <c r="C112" s="302">
        <v>0.43413014092529212</v>
      </c>
      <c r="D112" s="302">
        <f t="shared" ref="D112:D119" si="31">SUM(B112:C112)</f>
        <v>0.51173582702320053</v>
      </c>
      <c r="E112" s="303"/>
      <c r="F112" s="302">
        <v>0.21412492063159727</v>
      </c>
      <c r="G112" s="302">
        <v>0.77816872088271949</v>
      </c>
      <c r="H112" s="302">
        <f t="shared" ref="H112:H119" si="32">SUM(F112:G112)</f>
        <v>0.99229364151431676</v>
      </c>
      <c r="I112" s="303"/>
      <c r="J112" s="302">
        <v>0.22331369886807348</v>
      </c>
      <c r="K112" s="302">
        <v>0.8797405442912315</v>
      </c>
      <c r="L112" s="302">
        <f t="shared" ref="L112:L119" si="33">SUM(J112:K112)</f>
        <v>1.1030542431593049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7.7032496667088862E-2</v>
      </c>
      <c r="C113" s="302">
        <v>0.24451040442155972</v>
      </c>
      <c r="D113" s="302">
        <f t="shared" si="31"/>
        <v>0.32154290108864858</v>
      </c>
      <c r="E113" s="303"/>
      <c r="F113" s="302">
        <v>0.18778288048972619</v>
      </c>
      <c r="G113" s="302">
        <v>0.44108799558289796</v>
      </c>
      <c r="H113" s="302">
        <f t="shared" si="32"/>
        <v>0.62887087607262415</v>
      </c>
      <c r="I113" s="303"/>
      <c r="J113" s="302">
        <v>0.15654912445945621</v>
      </c>
      <c r="K113" s="302">
        <v>0.3870957872727066</v>
      </c>
      <c r="L113" s="302">
        <f t="shared" si="33"/>
        <v>0.54364491173216278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0.13383457818108879</v>
      </c>
      <c r="C114" s="302">
        <v>3.8782205225498315E-2</v>
      </c>
      <c r="D114" s="302">
        <f t="shared" si="31"/>
        <v>0.17261678340658709</v>
      </c>
      <c r="E114" s="303"/>
      <c r="F114" s="302">
        <v>0.21251224680042854</v>
      </c>
      <c r="G114" s="302">
        <v>5.717744308730615E-2</v>
      </c>
      <c r="H114" s="302">
        <f t="shared" si="32"/>
        <v>0.26968968988773467</v>
      </c>
      <c r="I114" s="303"/>
      <c r="J114" s="302">
        <v>0.19841163919666513</v>
      </c>
      <c r="K114" s="302">
        <v>2.8221158534831595E-2</v>
      </c>
      <c r="L114" s="302">
        <f t="shared" si="33"/>
        <v>0.22663279773149672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1.5784681398992639E-2</v>
      </c>
      <c r="C115" s="302">
        <v>0.4708491481363507</v>
      </c>
      <c r="D115" s="302">
        <f t="shared" si="31"/>
        <v>0.48663382953534334</v>
      </c>
      <c r="E115" s="303"/>
      <c r="F115" s="302">
        <v>8.673110958118832E-2</v>
      </c>
      <c r="G115" s="302">
        <v>0.54819079971667073</v>
      </c>
      <c r="H115" s="302">
        <f t="shared" si="32"/>
        <v>0.63492190929785908</v>
      </c>
      <c r="I115" s="303"/>
      <c r="J115" s="302">
        <v>0.12633229067655083</v>
      </c>
      <c r="K115" s="302">
        <v>0.4429358216889267</v>
      </c>
      <c r="L115" s="302">
        <f t="shared" si="33"/>
        <v>0.56926811236547747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1.7935782670226458E-2</v>
      </c>
      <c r="C116" s="302">
        <v>1.8421352693028397E-2</v>
      </c>
      <c r="D116" s="302">
        <f t="shared" si="31"/>
        <v>3.6357135363254856E-2</v>
      </c>
      <c r="E116" s="303"/>
      <c r="F116" s="302">
        <v>7.4096973021127568E-2</v>
      </c>
      <c r="G116" s="302">
        <v>2.7407085528182488E-2</v>
      </c>
      <c r="H116" s="302">
        <f t="shared" si="32"/>
        <v>0.10150405854931005</v>
      </c>
      <c r="I116" s="303"/>
      <c r="J116" s="302">
        <v>6.5362860001003414E-2</v>
      </c>
      <c r="K116" s="302">
        <v>3.1100082127409043E-2</v>
      </c>
      <c r="L116" s="302">
        <f t="shared" si="33"/>
        <v>9.6462942128412457E-2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0.1833998857589221</v>
      </c>
      <c r="C117" s="302">
        <v>0.1009395804860713</v>
      </c>
      <c r="D117" s="302">
        <f t="shared" si="31"/>
        <v>0.2843394662449934</v>
      </c>
      <c r="E117" s="303"/>
      <c r="F117" s="302">
        <v>0.29392925563454309</v>
      </c>
      <c r="G117" s="302">
        <v>0.13220715720408235</v>
      </c>
      <c r="H117" s="302">
        <f t="shared" si="32"/>
        <v>0.42613641283862547</v>
      </c>
      <c r="I117" s="303"/>
      <c r="J117" s="302">
        <v>0.30307569736793966</v>
      </c>
      <c r="K117" s="302">
        <v>0.13632385261613972</v>
      </c>
      <c r="L117" s="302">
        <f t="shared" si="33"/>
        <v>0.43939954998407937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2.8894859458258757E-3</v>
      </c>
      <c r="C118" s="302">
        <v>0.10035605870099226</v>
      </c>
      <c r="D118" s="302">
        <f t="shared" si="31"/>
        <v>0.10324554464681814</v>
      </c>
      <c r="E118" s="303"/>
      <c r="F118" s="302">
        <v>1.1628979507124862E-2</v>
      </c>
      <c r="G118" s="302">
        <v>0.109524159059361</v>
      </c>
      <c r="H118" s="302">
        <f t="shared" si="32"/>
        <v>0.12115313856648587</v>
      </c>
      <c r="I118" s="303"/>
      <c r="J118" s="302">
        <v>2.5507288951136495E-2</v>
      </c>
      <c r="K118" s="302">
        <v>0.12632216823644968</v>
      </c>
      <c r="L118" s="302">
        <f t="shared" si="33"/>
        <v>0.15182945718758617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7.528284180763796E-3</v>
      </c>
      <c r="C119" s="302">
        <v>2.9867973321719386E-2</v>
      </c>
      <c r="D119" s="302">
        <f t="shared" si="31"/>
        <v>3.7396257502483182E-2</v>
      </c>
      <c r="E119" s="303"/>
      <c r="F119" s="302">
        <v>3.6187066311540929E-2</v>
      </c>
      <c r="G119" s="302">
        <v>3.1446345340500399E-2</v>
      </c>
      <c r="H119" s="302">
        <f t="shared" si="32"/>
        <v>6.7633411652041328E-2</v>
      </c>
      <c r="I119" s="303"/>
      <c r="J119" s="302">
        <v>3.3136621562294084E-2</v>
      </c>
      <c r="K119" s="302">
        <v>1.7134950949623119E-2</v>
      </c>
      <c r="L119" s="302">
        <f t="shared" si="33"/>
        <v>5.0271572511917204E-2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0.57049581284420137</v>
      </c>
      <c r="C121" s="311">
        <f t="shared" ref="C121:D121" si="34">SUM(C111:C119)</f>
        <v>1.6695041871557963</v>
      </c>
      <c r="D121" s="311">
        <f t="shared" si="34"/>
        <v>2.2399999999999975</v>
      </c>
      <c r="E121" s="311"/>
      <c r="F121" s="311">
        <f t="shared" ref="F121:H121" si="35">SUM(F111:F119)</f>
        <v>1.2683972786345392</v>
      </c>
      <c r="G121" s="311">
        <f t="shared" si="35"/>
        <v>2.4806027213654667</v>
      </c>
      <c r="H121" s="311">
        <f t="shared" si="35"/>
        <v>3.7490000000000059</v>
      </c>
      <c r="I121" s="311"/>
      <c r="J121" s="311">
        <f t="shared" ref="J121:L121" si="36">SUM(J111:J119)</f>
        <v>1.2726155654515123</v>
      </c>
      <c r="K121" s="311">
        <f t="shared" si="36"/>
        <v>2.4203844345484908</v>
      </c>
      <c r="L121" s="311">
        <f t="shared" si="36"/>
        <v>3.6930000000000032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0.13515493142870144</v>
      </c>
      <c r="C128" s="302">
        <v>0.61249897219553362</v>
      </c>
      <c r="D128" s="302">
        <f>SUM(B128:C128)</f>
        <v>0.74765390362423512</v>
      </c>
      <c r="E128" s="303"/>
      <c r="F128" s="302">
        <v>0.13576724352827851</v>
      </c>
      <c r="G128" s="302">
        <v>0.94544047401959708</v>
      </c>
      <c r="H128" s="302">
        <f>SUM(F128:G128)</f>
        <v>1.0812077175478756</v>
      </c>
      <c r="I128" s="303"/>
      <c r="J128" s="302">
        <v>0.17858749563531937</v>
      </c>
      <c r="K128" s="302">
        <v>1.1531388967950424</v>
      </c>
      <c r="L128" s="302">
        <f>SUM(J128:K128)</f>
        <v>1.3317263924303617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0.23963730452802737</v>
      </c>
      <c r="C129" s="302">
        <v>0.50308031430348521</v>
      </c>
      <c r="D129" s="302">
        <f t="shared" ref="D129:D136" si="37">SUM(B129:C129)</f>
        <v>0.74271761883151255</v>
      </c>
      <c r="E129" s="303"/>
      <c r="F129" s="302">
        <v>0.29068148469307853</v>
      </c>
      <c r="G129" s="302">
        <v>0.79823538826808993</v>
      </c>
      <c r="H129" s="302">
        <f t="shared" ref="H129:H136" si="38">SUM(F129:G129)</f>
        <v>1.0889168729611685</v>
      </c>
      <c r="I129" s="303"/>
      <c r="J129" s="302">
        <v>0.44754100664374913</v>
      </c>
      <c r="K129" s="302">
        <v>0.9826622879765623</v>
      </c>
      <c r="L129" s="302">
        <f t="shared" ref="L129:L136" si="39">SUM(J129:K129)</f>
        <v>1.4302032946203114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0.34457318910920731</v>
      </c>
      <c r="C130" s="302">
        <v>0.43681469659677347</v>
      </c>
      <c r="D130" s="302">
        <f t="shared" si="37"/>
        <v>0.78138788570598083</v>
      </c>
      <c r="E130" s="303"/>
      <c r="F130" s="302">
        <v>0.34623058064268347</v>
      </c>
      <c r="G130" s="302">
        <v>0.62600565869327784</v>
      </c>
      <c r="H130" s="302">
        <f t="shared" si="38"/>
        <v>0.97223623933596137</v>
      </c>
      <c r="I130" s="303"/>
      <c r="J130" s="302">
        <v>0.50422970953130031</v>
      </c>
      <c r="K130" s="302">
        <v>0.69327504269146512</v>
      </c>
      <c r="L130" s="302">
        <f t="shared" si="39"/>
        <v>1.1975047522227653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0.29048245670056705</v>
      </c>
      <c r="C131" s="302">
        <v>7.9792581380405986E-2</v>
      </c>
      <c r="D131" s="302">
        <f t="shared" si="37"/>
        <v>0.37027503808097306</v>
      </c>
      <c r="E131" s="303"/>
      <c r="F131" s="302">
        <v>0.2216835071996045</v>
      </c>
      <c r="G131" s="302">
        <v>0.1696231659587539</v>
      </c>
      <c r="H131" s="302">
        <f t="shared" si="38"/>
        <v>0.39130667315835843</v>
      </c>
      <c r="I131" s="303"/>
      <c r="J131" s="302">
        <v>0.1417432037291689</v>
      </c>
      <c r="K131" s="302">
        <v>0.19395284533047888</v>
      </c>
      <c r="L131" s="302">
        <f t="shared" si="39"/>
        <v>0.33569604905964778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8.5147952454309089E-2</v>
      </c>
      <c r="C132" s="302">
        <v>0.38928388275914805</v>
      </c>
      <c r="D132" s="302">
        <f t="shared" si="37"/>
        <v>0.47443183521345711</v>
      </c>
      <c r="E132" s="303"/>
      <c r="F132" s="302">
        <v>5.6543140792853358E-2</v>
      </c>
      <c r="G132" s="302">
        <v>0.57972963003607014</v>
      </c>
      <c r="H132" s="302">
        <f t="shared" si="38"/>
        <v>0.63627277082892353</v>
      </c>
      <c r="I132" s="303"/>
      <c r="J132" s="302">
        <v>0.14464082302334647</v>
      </c>
      <c r="K132" s="302">
        <v>0.66337723339991506</v>
      </c>
      <c r="L132" s="302">
        <f t="shared" si="39"/>
        <v>0.80801805642326152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7.9286162874576252E-2</v>
      </c>
      <c r="C133" s="302">
        <v>6.4866880636544083E-2</v>
      </c>
      <c r="D133" s="302">
        <f t="shared" si="37"/>
        <v>0.14415304351112035</v>
      </c>
      <c r="E133" s="303"/>
      <c r="F133" s="302">
        <v>5.3720671380790994E-2</v>
      </c>
      <c r="G133" s="302">
        <v>9.9298573974458917E-2</v>
      </c>
      <c r="H133" s="302">
        <f t="shared" si="38"/>
        <v>0.15301924535524991</v>
      </c>
      <c r="I133" s="303"/>
      <c r="J133" s="302">
        <v>7.0244872627724678E-2</v>
      </c>
      <c r="K133" s="302">
        <v>0.13435096851574888</v>
      </c>
      <c r="L133" s="302">
        <f t="shared" si="39"/>
        <v>0.20459584114347357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0.11212680991440904</v>
      </c>
      <c r="C134" s="302">
        <v>6.9398441936087213E-2</v>
      </c>
      <c r="D134" s="302">
        <f>SUM(B134:C134)</f>
        <v>0.18152525185049626</v>
      </c>
      <c r="E134" s="303"/>
      <c r="F134" s="302">
        <v>7.2573596446004265E-2</v>
      </c>
      <c r="G134" s="302">
        <v>0.15346092723214677</v>
      </c>
      <c r="H134" s="302">
        <f t="shared" si="38"/>
        <v>0.22603452367815102</v>
      </c>
      <c r="I134" s="303"/>
      <c r="J134" s="302">
        <v>8.8047523955603613E-2</v>
      </c>
      <c r="K134" s="302">
        <v>0.19684164415012154</v>
      </c>
      <c r="L134" s="302">
        <f t="shared" si="39"/>
        <v>0.28488916810572518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7.2473791233390317E-2</v>
      </c>
      <c r="C135" s="302">
        <v>0.97631682239988848</v>
      </c>
      <c r="D135" s="302">
        <f t="shared" si="37"/>
        <v>1.0487906136332787</v>
      </c>
      <c r="E135" s="303"/>
      <c r="F135" s="302">
        <v>5.1871910405850173E-2</v>
      </c>
      <c r="G135" s="302">
        <v>1.1222696920074835</v>
      </c>
      <c r="H135" s="302">
        <f t="shared" si="38"/>
        <v>1.1741416024133338</v>
      </c>
      <c r="I135" s="303"/>
      <c r="J135" s="302">
        <v>6.7282603328179161E-2</v>
      </c>
      <c r="K135" s="302">
        <v>1.4927512740103606</v>
      </c>
      <c r="L135" s="302">
        <f t="shared" si="39"/>
        <v>1.5600338773385398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0.1097914690750013</v>
      </c>
      <c r="C136" s="302">
        <v>0.93627334047394928</v>
      </c>
      <c r="D136" s="302">
        <f t="shared" si="37"/>
        <v>1.0460648095489506</v>
      </c>
      <c r="E136" s="303"/>
      <c r="F136" s="302">
        <v>5.2794917999635593E-2</v>
      </c>
      <c r="G136" s="302">
        <v>0.94506943672133703</v>
      </c>
      <c r="H136" s="302">
        <f t="shared" si="38"/>
        <v>0.99786435472097268</v>
      </c>
      <c r="I136" s="303"/>
      <c r="J136" s="302">
        <v>4.5052092754716978E-2</v>
      </c>
      <c r="K136" s="302">
        <v>0.84828047590118927</v>
      </c>
      <c r="L136" s="302">
        <f t="shared" si="39"/>
        <v>0.89333256865590627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1.4686740673181891</v>
      </c>
      <c r="C138" s="311">
        <f t="shared" ref="C138" si="40">SUM(C128:C136)</f>
        <v>4.0683259326818151</v>
      </c>
      <c r="D138" s="311">
        <f>SUM(D128:D136)</f>
        <v>5.5370000000000053</v>
      </c>
      <c r="E138" s="311"/>
      <c r="F138" s="311">
        <f t="shared" ref="F138:H138" si="41">SUM(F128:F136)</f>
        <v>1.2818670530887795</v>
      </c>
      <c r="G138" s="311">
        <f t="shared" si="41"/>
        <v>5.4391329469112151</v>
      </c>
      <c r="H138" s="311">
        <f t="shared" si="41"/>
        <v>6.7209999999999939</v>
      </c>
      <c r="I138" s="311"/>
      <c r="J138" s="311">
        <f t="shared" ref="J138:L138" si="42">SUM(J128:J136)</f>
        <v>1.6873693312291085</v>
      </c>
      <c r="K138" s="311">
        <f t="shared" si="42"/>
        <v>6.3586306687708847</v>
      </c>
      <c r="L138" s="311">
        <f t="shared" si="42"/>
        <v>8.0459999999999923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1.2311742881772414</v>
      </c>
      <c r="C145" s="302">
        <v>6.2617097216381739</v>
      </c>
      <c r="D145" s="302">
        <f>SUM(B145:C145)</f>
        <v>7.4928840098154152</v>
      </c>
      <c r="E145" s="303"/>
      <c r="F145" s="302">
        <v>2.0423178972085196</v>
      </c>
      <c r="G145" s="302">
        <v>9.3247948761159929</v>
      </c>
      <c r="H145" s="302">
        <f>SUM(F145:G145)</f>
        <v>11.367112773324513</v>
      </c>
      <c r="I145" s="303"/>
      <c r="J145" s="302">
        <v>2.6629367866078328</v>
      </c>
      <c r="K145" s="302">
        <v>10.65910955611751</v>
      </c>
      <c r="L145" s="302">
        <f>SUM(J145:K145)</f>
        <v>13.322046342725343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1.0269088098539938</v>
      </c>
      <c r="C146" s="302">
        <v>5.7857986950848366</v>
      </c>
      <c r="D146" s="302">
        <f t="shared" ref="D146:D153" si="43">SUM(B146:C146)</f>
        <v>6.8127075049388299</v>
      </c>
      <c r="E146" s="303"/>
      <c r="F146" s="302">
        <v>1.7544776787536243</v>
      </c>
      <c r="G146" s="302">
        <v>8.8365656599307112</v>
      </c>
      <c r="H146" s="302">
        <f t="shared" ref="H146:H153" si="44">SUM(F146:G146)</f>
        <v>10.591043338684335</v>
      </c>
      <c r="I146" s="303"/>
      <c r="J146" s="302">
        <v>2.5075359358047757</v>
      </c>
      <c r="K146" s="302">
        <v>11.628925209378483</v>
      </c>
      <c r="L146" s="302">
        <f t="shared" ref="L146:L153" si="45">SUM(J146:K146)</f>
        <v>14.136461145183258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0.97447807363212136</v>
      </c>
      <c r="C147" s="302">
        <v>3.0049702484073308</v>
      </c>
      <c r="D147" s="302">
        <f t="shared" si="43"/>
        <v>3.9794483220394521</v>
      </c>
      <c r="E147" s="303"/>
      <c r="F147" s="302">
        <v>1.4675196899803511</v>
      </c>
      <c r="G147" s="302">
        <v>4.3812563798171995</v>
      </c>
      <c r="H147" s="302">
        <f t="shared" si="44"/>
        <v>5.8487760697975508</v>
      </c>
      <c r="I147" s="303"/>
      <c r="J147" s="302">
        <v>1.8531297720142441</v>
      </c>
      <c r="K147" s="302">
        <v>4.7165473388886854</v>
      </c>
      <c r="L147" s="302">
        <f t="shared" si="45"/>
        <v>6.5696771109029299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4.7262695888852413</v>
      </c>
      <c r="C148" s="302">
        <v>0.59111066770060239</v>
      </c>
      <c r="D148" s="302">
        <f t="shared" si="43"/>
        <v>5.3173802565858441</v>
      </c>
      <c r="E148" s="303"/>
      <c r="F148" s="302">
        <v>5.9152197417746608</v>
      </c>
      <c r="G148" s="302">
        <v>0.81983766269437885</v>
      </c>
      <c r="H148" s="302">
        <f t="shared" si="44"/>
        <v>6.7350574044690399</v>
      </c>
      <c r="I148" s="303"/>
      <c r="J148" s="302">
        <v>5.6071719128982282</v>
      </c>
      <c r="K148" s="302">
        <v>0.92184830565429654</v>
      </c>
      <c r="L148" s="302">
        <f t="shared" si="45"/>
        <v>6.5290202185525246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0.46064914845943894</v>
      </c>
      <c r="C149" s="302">
        <v>28.304093424548771</v>
      </c>
      <c r="D149" s="302">
        <f t="shared" si="43"/>
        <v>28.76474257300821</v>
      </c>
      <c r="E149" s="303"/>
      <c r="F149" s="302">
        <v>0.60009617413720839</v>
      </c>
      <c r="G149" s="302">
        <v>28.459907247880519</v>
      </c>
      <c r="H149" s="302">
        <f t="shared" si="44"/>
        <v>29.060003422017729</v>
      </c>
      <c r="I149" s="303"/>
      <c r="J149" s="302">
        <v>1.2841647938831513</v>
      </c>
      <c r="K149" s="302">
        <v>30.171565393904483</v>
      </c>
      <c r="L149" s="302">
        <f t="shared" si="45"/>
        <v>31.455730187787633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5.3329220049761261E-2</v>
      </c>
      <c r="C150" s="302">
        <v>0.14793654694981584</v>
      </c>
      <c r="D150" s="302">
        <f t="shared" si="43"/>
        <v>0.2012657669995771</v>
      </c>
      <c r="E150" s="303"/>
      <c r="F150" s="302">
        <v>6.6043802160938581E-2</v>
      </c>
      <c r="G150" s="302">
        <v>0.21624095672210256</v>
      </c>
      <c r="H150" s="302">
        <f t="shared" si="44"/>
        <v>0.28228475888304116</v>
      </c>
      <c r="I150" s="303"/>
      <c r="J150" s="302">
        <v>8.2882720962864934E-2</v>
      </c>
      <c r="K150" s="302">
        <v>0.24850816493506875</v>
      </c>
      <c r="L150" s="302">
        <f t="shared" si="45"/>
        <v>0.3313908858979337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0.50632534205170932</v>
      </c>
      <c r="C151" s="302">
        <v>0.44439757983064127</v>
      </c>
      <c r="D151" s="302">
        <f t="shared" si="43"/>
        <v>0.95072292188235052</v>
      </c>
      <c r="E151" s="303"/>
      <c r="F151" s="302">
        <v>0.68033961166350732</v>
      </c>
      <c r="G151" s="302">
        <v>0.58674777734201167</v>
      </c>
      <c r="H151" s="302">
        <f t="shared" si="44"/>
        <v>1.267087389005519</v>
      </c>
      <c r="I151" s="303"/>
      <c r="J151" s="302">
        <v>0.85531776410698934</v>
      </c>
      <c r="K151" s="302">
        <v>0.74543771062118047</v>
      </c>
      <c r="L151" s="302">
        <f t="shared" si="45"/>
        <v>1.6007554747281698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7.4626511484141789E-2</v>
      </c>
      <c r="C152" s="302">
        <v>5.0770519049016496</v>
      </c>
      <c r="D152" s="302">
        <f t="shared" si="43"/>
        <v>5.1516784163857912</v>
      </c>
      <c r="E152" s="303"/>
      <c r="F152" s="302">
        <v>8.1156802438771825E-2</v>
      </c>
      <c r="G152" s="302">
        <v>5.5699020707647815</v>
      </c>
      <c r="H152" s="302">
        <f t="shared" si="44"/>
        <v>5.6510588732035529</v>
      </c>
      <c r="I152" s="303"/>
      <c r="J152" s="302">
        <v>0.12140434518826063</v>
      </c>
      <c r="K152" s="302">
        <v>7.256978695586338</v>
      </c>
      <c r="L152" s="302">
        <f t="shared" si="45"/>
        <v>7.3783830407745983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0.3113140181629922</v>
      </c>
      <c r="C153" s="302">
        <v>3.3958562101816843</v>
      </c>
      <c r="D153" s="302">
        <f t="shared" si="43"/>
        <v>3.7071702283446766</v>
      </c>
      <c r="E153" s="303"/>
      <c r="F153" s="302">
        <v>0.30209736022702594</v>
      </c>
      <c r="G153" s="302">
        <v>3.7034786103875659</v>
      </c>
      <c r="H153" s="302">
        <f t="shared" si="44"/>
        <v>4.0055759706145917</v>
      </c>
      <c r="I153" s="303"/>
      <c r="J153" s="302">
        <v>0.25987275325451337</v>
      </c>
      <c r="K153" s="302">
        <v>4.0696628401930601</v>
      </c>
      <c r="L153" s="302">
        <f t="shared" si="45"/>
        <v>4.3295355934475737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9.3650750007566419</v>
      </c>
      <c r="C155" s="311">
        <f t="shared" ref="C155:D155" si="46">SUM(C145:C153)</f>
        <v>53.012924999243509</v>
      </c>
      <c r="D155" s="311">
        <f t="shared" si="46"/>
        <v>62.378000000000156</v>
      </c>
      <c r="E155" s="311"/>
      <c r="F155" s="311">
        <f t="shared" ref="F155:H155" si="47">SUM(F145:F153)</f>
        <v>12.909268758344609</v>
      </c>
      <c r="G155" s="311">
        <f t="shared" si="47"/>
        <v>61.898731241655263</v>
      </c>
      <c r="H155" s="311">
        <f t="shared" si="47"/>
        <v>74.807999999999879</v>
      </c>
      <c r="I155" s="311"/>
      <c r="J155" s="311">
        <f t="shared" ref="J155:L155" si="48">SUM(J145:J153)</f>
        <v>15.234416784720858</v>
      </c>
      <c r="K155" s="311">
        <f t="shared" si="48"/>
        <v>70.418583215279114</v>
      </c>
      <c r="L155" s="311">
        <f t="shared" si="48"/>
        <v>85.652999999999963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7.2985163488469942</v>
      </c>
      <c r="C162" s="302">
        <v>11.29026058219635</v>
      </c>
      <c r="D162" s="302">
        <f>SUM(B162:C162)</f>
        <v>18.588776931043345</v>
      </c>
      <c r="E162" s="303"/>
      <c r="F162" s="302">
        <v>9.2692373565002324</v>
      </c>
      <c r="G162" s="302">
        <v>12.801930062230037</v>
      </c>
      <c r="H162" s="302">
        <f>SUM(F162:G162)</f>
        <v>22.071167418730269</v>
      </c>
      <c r="I162" s="303"/>
      <c r="J162" s="302">
        <v>12.029865399234977</v>
      </c>
      <c r="K162" s="302">
        <v>14.070952067580722</v>
      </c>
      <c r="L162" s="302">
        <f>SUM(J162:K162)</f>
        <v>26.100817466815698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5.4403470971155148</v>
      </c>
      <c r="C163" s="302">
        <v>5.4527742024802928</v>
      </c>
      <c r="D163" s="302">
        <f t="shared" ref="D163:D170" si="49">SUM(B163:C163)</f>
        <v>10.893121299595808</v>
      </c>
      <c r="E163" s="303"/>
      <c r="F163" s="302">
        <v>7.6496713606106406</v>
      </c>
      <c r="G163" s="302">
        <v>7.0549405737824076</v>
      </c>
      <c r="H163" s="302">
        <f t="shared" ref="H163:H170" si="50">SUM(F163:G163)</f>
        <v>14.704611934393048</v>
      </c>
      <c r="I163" s="303"/>
      <c r="J163" s="302">
        <v>9.7839056768963655</v>
      </c>
      <c r="K163" s="302">
        <v>8.6957469913899228</v>
      </c>
      <c r="L163" s="302">
        <f t="shared" ref="L163:L170" si="51">SUM(J163:K163)</f>
        <v>18.479652668286288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6.0915934718457434</v>
      </c>
      <c r="C164" s="302">
        <v>5.8801780568338602</v>
      </c>
      <c r="D164" s="302">
        <f t="shared" si="49"/>
        <v>11.971771528679604</v>
      </c>
      <c r="E164" s="303"/>
      <c r="F164" s="302">
        <v>7.4603346954971892</v>
      </c>
      <c r="G164" s="302">
        <v>6.8758300309984071</v>
      </c>
      <c r="H164" s="302">
        <f t="shared" si="50"/>
        <v>14.336164726495596</v>
      </c>
      <c r="I164" s="303"/>
      <c r="J164" s="302">
        <v>8.4305933795798484</v>
      </c>
      <c r="K164" s="302">
        <v>6.8933137152139752</v>
      </c>
      <c r="L164" s="302">
        <f t="shared" si="51"/>
        <v>15.323907094793825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9.6254222913079968</v>
      </c>
      <c r="C165" s="302">
        <v>3.5825507111765535</v>
      </c>
      <c r="D165" s="302">
        <f t="shared" si="49"/>
        <v>13.20797300248455</v>
      </c>
      <c r="E165" s="303"/>
      <c r="F165" s="302">
        <v>9.8418216307076047</v>
      </c>
      <c r="G165" s="302">
        <v>4.2546935972109692</v>
      </c>
      <c r="H165" s="302">
        <f t="shared" si="50"/>
        <v>14.096515227918573</v>
      </c>
      <c r="I165" s="303"/>
      <c r="J165" s="302">
        <v>8.1446464886638132</v>
      </c>
      <c r="K165" s="302">
        <v>4.8357275038295189</v>
      </c>
      <c r="L165" s="302">
        <f t="shared" si="51"/>
        <v>12.980373992493332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1.7043797460446457</v>
      </c>
      <c r="C166" s="302">
        <v>9.1127261417777117</v>
      </c>
      <c r="D166" s="302">
        <f t="shared" si="49"/>
        <v>10.817105887822358</v>
      </c>
      <c r="E166" s="303"/>
      <c r="F166" s="302">
        <v>1.5878269059173478</v>
      </c>
      <c r="G166" s="302">
        <v>8.0895803841637761</v>
      </c>
      <c r="H166" s="302">
        <f t="shared" si="50"/>
        <v>9.6774072900811241</v>
      </c>
      <c r="I166" s="303"/>
      <c r="J166" s="302">
        <v>1.7890327848121248</v>
      </c>
      <c r="K166" s="302">
        <v>7.855290140841098</v>
      </c>
      <c r="L166" s="302">
        <f t="shared" si="51"/>
        <v>9.6443229256532224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1.2062651112515734</v>
      </c>
      <c r="C167" s="302">
        <v>0.25316945935970475</v>
      </c>
      <c r="D167" s="302">
        <f t="shared" si="49"/>
        <v>1.4594345706112781</v>
      </c>
      <c r="E167" s="303"/>
      <c r="F167" s="302">
        <v>1.2604953114888191</v>
      </c>
      <c r="G167" s="302">
        <v>0.28795393416685666</v>
      </c>
      <c r="H167" s="302">
        <f t="shared" si="50"/>
        <v>1.5484492456556758</v>
      </c>
      <c r="I167" s="303"/>
      <c r="J167" s="302">
        <v>1.622079220724721</v>
      </c>
      <c r="K167" s="302">
        <v>0.35326904096392603</v>
      </c>
      <c r="L167" s="302">
        <f t="shared" si="51"/>
        <v>1.9753482616886471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24.300404844683818</v>
      </c>
      <c r="C168" s="302">
        <v>17.175460199221078</v>
      </c>
      <c r="D168" s="302">
        <f t="shared" si="49"/>
        <v>41.475865043904896</v>
      </c>
      <c r="E168" s="303"/>
      <c r="F168" s="302">
        <v>23.829972880593896</v>
      </c>
      <c r="G168" s="302">
        <v>18.041892005925522</v>
      </c>
      <c r="H168" s="302">
        <f t="shared" si="50"/>
        <v>41.871864886519418</v>
      </c>
      <c r="I168" s="303"/>
      <c r="J168" s="302">
        <v>20.084206993616633</v>
      </c>
      <c r="K168" s="302">
        <v>17.564172044494214</v>
      </c>
      <c r="L168" s="302">
        <f t="shared" si="51"/>
        <v>37.648379038110846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0.92517081428805525</v>
      </c>
      <c r="C169" s="302">
        <v>6.8071994704913941</v>
      </c>
      <c r="D169" s="302">
        <f t="shared" si="49"/>
        <v>7.7323702847794493</v>
      </c>
      <c r="E169" s="303"/>
      <c r="F169" s="302">
        <v>0.78620284106215288</v>
      </c>
      <c r="G169" s="302">
        <v>5.9471779884146478</v>
      </c>
      <c r="H169" s="302">
        <f t="shared" si="50"/>
        <v>6.7333808294768005</v>
      </c>
      <c r="I169" s="303"/>
      <c r="J169" s="302">
        <v>1.0829110431584545</v>
      </c>
      <c r="K169" s="302">
        <v>6.433280690011177</v>
      </c>
      <c r="L169" s="302">
        <f t="shared" si="51"/>
        <v>7.5161917331696317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6.8276169274490268</v>
      </c>
      <c r="C170" s="302">
        <v>7.6199645236295419</v>
      </c>
      <c r="D170" s="302">
        <f t="shared" si="49"/>
        <v>14.44758145107857</v>
      </c>
      <c r="E170" s="303"/>
      <c r="F170" s="302">
        <v>5.8961863565817989</v>
      </c>
      <c r="G170" s="302">
        <v>6.4092520841476404</v>
      </c>
      <c r="H170" s="302">
        <f t="shared" si="50"/>
        <v>12.305438440729439</v>
      </c>
      <c r="I170" s="303"/>
      <c r="J170" s="302">
        <v>5.0665833485744791</v>
      </c>
      <c r="K170" s="302">
        <v>5.0704234704139575</v>
      </c>
      <c r="L170" s="302">
        <f t="shared" si="51"/>
        <v>10.137006818988436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63.419716652833372</v>
      </c>
      <c r="C172" s="311">
        <f t="shared" ref="C172:D172" si="52">SUM(C162:C170)</f>
        <v>67.174283347166494</v>
      </c>
      <c r="D172" s="311">
        <f t="shared" si="52"/>
        <v>130.59399999999985</v>
      </c>
      <c r="E172" s="311"/>
      <c r="F172" s="311">
        <f t="shared" ref="F172:H172" si="53">SUM(F162:F170)</f>
        <v>67.581749338959682</v>
      </c>
      <c r="G172" s="311">
        <f t="shared" si="53"/>
        <v>69.763250661040274</v>
      </c>
      <c r="H172" s="311">
        <f t="shared" si="53"/>
        <v>137.34499999999994</v>
      </c>
      <c r="I172" s="311"/>
      <c r="J172" s="311">
        <f t="shared" ref="J172:L172" si="54">SUM(J162:J170)</f>
        <v>68.033824335261414</v>
      </c>
      <c r="K172" s="311">
        <f t="shared" si="54"/>
        <v>71.772175664738512</v>
      </c>
      <c r="L172" s="311">
        <f t="shared" si="54"/>
        <v>139.80599999999993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0.69155679598037501</v>
      </c>
      <c r="C179" s="302">
        <v>3.1763863899171252</v>
      </c>
      <c r="D179" s="302">
        <f>SUM(B179:C179)</f>
        <v>3.8679431858975004</v>
      </c>
      <c r="E179" s="303"/>
      <c r="F179" s="302">
        <v>0.95099369510206877</v>
      </c>
      <c r="G179" s="302">
        <v>3.3887320332548319</v>
      </c>
      <c r="H179" s="302">
        <f>SUM(F179:G179)</f>
        <v>4.3397257283569006</v>
      </c>
      <c r="I179" s="303"/>
      <c r="J179" s="302">
        <v>1.2420146100843601</v>
      </c>
      <c r="K179" s="302">
        <v>3.367532638095927</v>
      </c>
      <c r="L179" s="302">
        <f>SUM(J179:K179)</f>
        <v>4.609547248180287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0.58836075789074815</v>
      </c>
      <c r="C180" s="302">
        <v>2.2532190278910091</v>
      </c>
      <c r="D180" s="302">
        <f t="shared" ref="D180:D187" si="55">SUM(B180:C180)</f>
        <v>2.8415797857817573</v>
      </c>
      <c r="E180" s="303"/>
      <c r="F180" s="302">
        <v>0.98294052120360376</v>
      </c>
      <c r="G180" s="302">
        <v>3.1376548657717063</v>
      </c>
      <c r="H180" s="302">
        <f t="shared" ref="H180:H187" si="56">SUM(F180:G180)</f>
        <v>4.1205953869753102</v>
      </c>
      <c r="I180" s="303"/>
      <c r="J180" s="302">
        <v>1.2906649609141267</v>
      </c>
      <c r="K180" s="302">
        <v>4.3784374581946013</v>
      </c>
      <c r="L180" s="302">
        <f t="shared" ref="L180:L187" si="57">SUM(J180:K180)</f>
        <v>5.6691024191087278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0.70305520536810717</v>
      </c>
      <c r="C181" s="302">
        <v>2.561025490770513</v>
      </c>
      <c r="D181" s="302">
        <f t="shared" si="55"/>
        <v>3.2640806961386204</v>
      </c>
      <c r="E181" s="303"/>
      <c r="F181" s="302">
        <v>0.98282349687045134</v>
      </c>
      <c r="G181" s="302">
        <v>3.557522667472524</v>
      </c>
      <c r="H181" s="302">
        <f t="shared" si="56"/>
        <v>4.5403461643429752</v>
      </c>
      <c r="I181" s="303"/>
      <c r="J181" s="302">
        <v>1.1412100295647492</v>
      </c>
      <c r="K181" s="302">
        <v>4.3222931307303005</v>
      </c>
      <c r="L181" s="302">
        <f t="shared" si="57"/>
        <v>5.4635031602950495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2.4822003590682162</v>
      </c>
      <c r="C182" s="302">
        <v>1.8652924453660347</v>
      </c>
      <c r="D182" s="302">
        <f t="shared" si="55"/>
        <v>4.3474928044342507</v>
      </c>
      <c r="E182" s="303"/>
      <c r="F182" s="302">
        <v>2.9066772446796461</v>
      </c>
      <c r="G182" s="302">
        <v>2.131924294302999</v>
      </c>
      <c r="H182" s="302">
        <f t="shared" si="56"/>
        <v>5.0386015389826451</v>
      </c>
      <c r="I182" s="303"/>
      <c r="J182" s="302">
        <v>2.4817656516939199</v>
      </c>
      <c r="K182" s="302">
        <v>1.979870341746605</v>
      </c>
      <c r="L182" s="302">
        <f t="shared" si="57"/>
        <v>4.4616359934405248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8.4841933307344811E-2</v>
      </c>
      <c r="C183" s="302">
        <v>2.5515000426060643</v>
      </c>
      <c r="D183" s="302">
        <f t="shared" si="55"/>
        <v>2.636341975913409</v>
      </c>
      <c r="E183" s="303"/>
      <c r="F183" s="302">
        <v>0.10208754588278245</v>
      </c>
      <c r="G183" s="302">
        <v>2.0663522066422311</v>
      </c>
      <c r="H183" s="302">
        <f t="shared" si="56"/>
        <v>2.1684397525250136</v>
      </c>
      <c r="I183" s="303"/>
      <c r="J183" s="302">
        <v>0.28482665311182315</v>
      </c>
      <c r="K183" s="302">
        <v>2.0859385351260604</v>
      </c>
      <c r="L183" s="302">
        <f t="shared" si="57"/>
        <v>2.3707651882378835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2.3793813345409305</v>
      </c>
      <c r="C184" s="302">
        <v>1.5962120716696842</v>
      </c>
      <c r="D184" s="302">
        <f t="shared" si="55"/>
        <v>3.9755934062106144</v>
      </c>
      <c r="E184" s="303"/>
      <c r="F184" s="302">
        <v>2.1130229061374624</v>
      </c>
      <c r="G184" s="302">
        <v>2.008554009823849</v>
      </c>
      <c r="H184" s="302">
        <f t="shared" si="56"/>
        <v>4.1215769159613114</v>
      </c>
      <c r="I184" s="303"/>
      <c r="J184" s="302">
        <v>2.1514693565002361</v>
      </c>
      <c r="K184" s="302">
        <v>2.7763360154494663</v>
      </c>
      <c r="L184" s="302">
        <f t="shared" si="57"/>
        <v>4.9278053719497024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0.67309608996477299</v>
      </c>
      <c r="C185" s="302">
        <v>1.0185583747278628</v>
      </c>
      <c r="D185" s="302">
        <f t="shared" si="55"/>
        <v>1.6916544646926357</v>
      </c>
      <c r="E185" s="303"/>
      <c r="F185" s="302">
        <v>0.78841124073940549</v>
      </c>
      <c r="G185" s="302">
        <v>1.1031251373465354</v>
      </c>
      <c r="H185" s="302">
        <f t="shared" si="56"/>
        <v>1.8915363780859409</v>
      </c>
      <c r="I185" s="303"/>
      <c r="J185" s="302">
        <v>0.90845643101954399</v>
      </c>
      <c r="K185" s="302">
        <v>1.5366625231384963</v>
      </c>
      <c r="L185" s="302">
        <f t="shared" si="57"/>
        <v>2.4451189541580405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0.62979700840043118</v>
      </c>
      <c r="C186" s="302">
        <v>13.056503104499724</v>
      </c>
      <c r="D186" s="302">
        <f t="shared" si="55"/>
        <v>13.686300112900154</v>
      </c>
      <c r="E186" s="303"/>
      <c r="F186" s="302">
        <v>0.58010216454251018</v>
      </c>
      <c r="G186" s="302">
        <v>10.208364038292054</v>
      </c>
      <c r="H186" s="302">
        <f t="shared" si="56"/>
        <v>10.788466202834563</v>
      </c>
      <c r="I186" s="303"/>
      <c r="J186" s="302">
        <v>1.0879021579724377</v>
      </c>
      <c r="K186" s="302">
        <v>9.6477247409197986</v>
      </c>
      <c r="L186" s="302">
        <f t="shared" si="57"/>
        <v>10.735626898892237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1.6043652984600889</v>
      </c>
      <c r="C187" s="302">
        <v>6.0666482695709663</v>
      </c>
      <c r="D187" s="302">
        <f t="shared" si="55"/>
        <v>7.6710135680310554</v>
      </c>
      <c r="E187" s="303"/>
      <c r="F187" s="302">
        <v>1.6369788830904699</v>
      </c>
      <c r="G187" s="302">
        <v>5.0387330488448301</v>
      </c>
      <c r="H187" s="302">
        <f t="shared" si="56"/>
        <v>6.6757119319353002</v>
      </c>
      <c r="I187" s="303"/>
      <c r="J187" s="302">
        <v>1.608854506805709</v>
      </c>
      <c r="K187" s="302">
        <v>3.8070402589317984</v>
      </c>
      <c r="L187" s="302">
        <f t="shared" si="57"/>
        <v>5.4158947657375069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9.8366547829810145</v>
      </c>
      <c r="C189" s="311">
        <f t="shared" ref="C189:D189" si="58">SUM(C179:C187)</f>
        <v>34.145345217018985</v>
      </c>
      <c r="D189" s="311">
        <f t="shared" si="58"/>
        <v>43.981999999999999</v>
      </c>
      <c r="E189" s="311"/>
      <c r="F189" s="311">
        <f t="shared" ref="F189:H189" si="59">SUM(F179:F187)</f>
        <v>11.044037698248399</v>
      </c>
      <c r="G189" s="311">
        <f t="shared" si="59"/>
        <v>32.640962301751564</v>
      </c>
      <c r="H189" s="311">
        <f t="shared" si="59"/>
        <v>43.68499999999996</v>
      </c>
      <c r="I189" s="311"/>
      <c r="J189" s="311">
        <f t="shared" ref="J189:L189" si="60">SUM(J179:J187)</f>
        <v>12.197164357666907</v>
      </c>
      <c r="K189" s="311">
        <f t="shared" si="60"/>
        <v>33.901835642333054</v>
      </c>
      <c r="L189" s="311">
        <f t="shared" si="60"/>
        <v>46.098999999999954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1.8696121233753507</v>
      </c>
      <c r="C196" s="302">
        <v>2.4778604302849172</v>
      </c>
      <c r="D196" s="302">
        <f>SUM(B196:C196)</f>
        <v>4.3474725536602676</v>
      </c>
      <c r="E196" s="303"/>
      <c r="F196" s="302">
        <v>2.3410194161504596</v>
      </c>
      <c r="G196" s="302">
        <v>2.7829788681045011</v>
      </c>
      <c r="H196" s="302">
        <f>SUM(F196:G196)</f>
        <v>5.1239982842549612</v>
      </c>
      <c r="I196" s="303"/>
      <c r="J196" s="302">
        <v>3.1994229869614585</v>
      </c>
      <c r="K196" s="302">
        <v>4.1288392570383659</v>
      </c>
      <c r="L196" s="302">
        <f>SUM(J196:K196)</f>
        <v>7.3282622439998244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0.70329667937119122</v>
      </c>
      <c r="C197" s="302">
        <v>0.56380499111224636</v>
      </c>
      <c r="D197" s="302">
        <f t="shared" ref="D197:D204" si="61">SUM(B197:C197)</f>
        <v>1.2671016704834375</v>
      </c>
      <c r="E197" s="303"/>
      <c r="F197" s="302">
        <v>1.1012642193718152</v>
      </c>
      <c r="G197" s="302">
        <v>0.82132218917906874</v>
      </c>
      <c r="H197" s="302">
        <f t="shared" ref="H197:H204" si="62">SUM(F197:G197)</f>
        <v>1.9225864085508839</v>
      </c>
      <c r="I197" s="303"/>
      <c r="J197" s="302">
        <v>1.4885165180133622</v>
      </c>
      <c r="K197" s="302">
        <v>1.0883480046059995</v>
      </c>
      <c r="L197" s="302">
        <f t="shared" ref="L197:L204" si="63">SUM(J197:K197)</f>
        <v>2.5768645226193616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0.98976121135297657</v>
      </c>
      <c r="C198" s="302">
        <v>0.53338339645563904</v>
      </c>
      <c r="D198" s="302">
        <f t="shared" si="61"/>
        <v>1.5231446078086157</v>
      </c>
      <c r="E198" s="303"/>
      <c r="F198" s="302">
        <v>1.3983554513144041</v>
      </c>
      <c r="G198" s="302">
        <v>0.72426265649454979</v>
      </c>
      <c r="H198" s="302">
        <f t="shared" si="62"/>
        <v>2.1226181078089539</v>
      </c>
      <c r="I198" s="303"/>
      <c r="J198" s="302">
        <v>1.939343374021395</v>
      </c>
      <c r="K198" s="302">
        <v>0.82373594063909306</v>
      </c>
      <c r="L198" s="302">
        <f t="shared" si="63"/>
        <v>2.7630793146604882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1.7081326073060383</v>
      </c>
      <c r="C199" s="302">
        <v>0.49719088701313657</v>
      </c>
      <c r="D199" s="302">
        <f t="shared" si="61"/>
        <v>2.2053234943191748</v>
      </c>
      <c r="E199" s="303"/>
      <c r="F199" s="302">
        <v>1.9479594689089921</v>
      </c>
      <c r="G199" s="302">
        <v>0.68943971978987584</v>
      </c>
      <c r="H199" s="302">
        <f t="shared" si="62"/>
        <v>2.6373991886988679</v>
      </c>
      <c r="I199" s="303"/>
      <c r="J199" s="302">
        <v>2.421438957131794</v>
      </c>
      <c r="K199" s="302">
        <v>1.016334909536091</v>
      </c>
      <c r="L199" s="302">
        <f t="shared" si="63"/>
        <v>3.437773866667885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2.2302557085741732</v>
      </c>
      <c r="C200" s="302">
        <v>7.0809727793295227</v>
      </c>
      <c r="D200" s="302">
        <f t="shared" si="61"/>
        <v>9.3112284879036959</v>
      </c>
      <c r="E200" s="303"/>
      <c r="F200" s="302">
        <v>2.2529755060700989</v>
      </c>
      <c r="G200" s="302">
        <v>5.7747849059943919</v>
      </c>
      <c r="H200" s="302">
        <f t="shared" si="62"/>
        <v>8.0277604120644916</v>
      </c>
      <c r="I200" s="303"/>
      <c r="J200" s="302">
        <v>2.1192193636348513</v>
      </c>
      <c r="K200" s="302">
        <v>6.2990114388387921</v>
      </c>
      <c r="L200" s="302">
        <f t="shared" si="63"/>
        <v>8.4182308024736443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1.8678580961044966</v>
      </c>
      <c r="C201" s="302">
        <v>0.39867968298104173</v>
      </c>
      <c r="D201" s="302">
        <f t="shared" si="61"/>
        <v>2.2665377790855383</v>
      </c>
      <c r="E201" s="303"/>
      <c r="F201" s="302">
        <v>1.9570607243072315</v>
      </c>
      <c r="G201" s="302">
        <v>0.53982541042360188</v>
      </c>
      <c r="H201" s="302">
        <f t="shared" si="62"/>
        <v>2.4968861347308335</v>
      </c>
      <c r="I201" s="303"/>
      <c r="J201" s="302">
        <v>2.5860505757705536</v>
      </c>
      <c r="K201" s="302">
        <v>0.66064084364864151</v>
      </c>
      <c r="L201" s="302">
        <f t="shared" si="63"/>
        <v>3.2466914194191951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1.5067788752656852</v>
      </c>
      <c r="C202" s="302">
        <v>1.4639720668558458</v>
      </c>
      <c r="D202" s="302">
        <f t="shared" si="61"/>
        <v>2.9707509421215308</v>
      </c>
      <c r="E202" s="303"/>
      <c r="F202" s="302">
        <v>1.6833097963997083</v>
      </c>
      <c r="G202" s="302">
        <v>1.8182012953919149</v>
      </c>
      <c r="H202" s="302">
        <f t="shared" si="62"/>
        <v>3.501511091791623</v>
      </c>
      <c r="I202" s="303"/>
      <c r="J202" s="302">
        <v>2.1702222052558011</v>
      </c>
      <c r="K202" s="302">
        <v>2.2432416525411853</v>
      </c>
      <c r="L202" s="302">
        <f t="shared" si="63"/>
        <v>4.4134638577969865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0.15751811965420809</v>
      </c>
      <c r="C203" s="302">
        <v>1.0254284083666403</v>
      </c>
      <c r="D203" s="302">
        <f t="shared" si="61"/>
        <v>1.1829465280208484</v>
      </c>
      <c r="E203" s="303"/>
      <c r="F203" s="302">
        <v>0.14584370422124118</v>
      </c>
      <c r="G203" s="302">
        <v>1.2688663676806342</v>
      </c>
      <c r="H203" s="302">
        <f t="shared" si="62"/>
        <v>1.4147100719018755</v>
      </c>
      <c r="I203" s="303"/>
      <c r="J203" s="302">
        <v>0.44507479375183234</v>
      </c>
      <c r="K203" s="302">
        <v>1.7911142646542131</v>
      </c>
      <c r="L203" s="302">
        <f t="shared" si="63"/>
        <v>2.2361890584060453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15.938713408582316</v>
      </c>
      <c r="C204" s="302">
        <v>10.42878052801457</v>
      </c>
      <c r="D204" s="302">
        <f t="shared" si="61"/>
        <v>26.367493936596887</v>
      </c>
      <c r="E204" s="303"/>
      <c r="F204" s="302">
        <v>17.030528566093427</v>
      </c>
      <c r="G204" s="302">
        <v>11.803001734103976</v>
      </c>
      <c r="H204" s="302">
        <f t="shared" si="62"/>
        <v>28.833530300197403</v>
      </c>
      <c r="I204" s="303"/>
      <c r="J204" s="302">
        <v>19.532026631613594</v>
      </c>
      <c r="K204" s="302">
        <v>13.674418282342948</v>
      </c>
      <c r="L204" s="302">
        <f t="shared" si="63"/>
        <v>33.206444913956545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26.971926829586437</v>
      </c>
      <c r="C206" s="311">
        <f t="shared" ref="C206:D206" si="64">SUM(C196:C204)</f>
        <v>24.47007317041356</v>
      </c>
      <c r="D206" s="311">
        <f t="shared" si="64"/>
        <v>51.441999999999993</v>
      </c>
      <c r="E206" s="311"/>
      <c r="F206" s="311">
        <f t="shared" ref="F206:H206" si="65">SUM(F196:F204)</f>
        <v>29.858316852837376</v>
      </c>
      <c r="G206" s="311">
        <f t="shared" si="65"/>
        <v>26.222683147162513</v>
      </c>
      <c r="H206" s="311">
        <f t="shared" si="65"/>
        <v>56.080999999999889</v>
      </c>
      <c r="I206" s="311"/>
      <c r="J206" s="311">
        <f t="shared" ref="J206:L206" si="66">SUM(J196:J204)</f>
        <v>35.901315406154637</v>
      </c>
      <c r="K206" s="311">
        <f t="shared" si="66"/>
        <v>31.72568459384533</v>
      </c>
      <c r="L206" s="311">
        <f t="shared" si="66"/>
        <v>67.626999999999981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0.52479356045287473</v>
      </c>
      <c r="C213" s="302">
        <v>0.77280858799861574</v>
      </c>
      <c r="D213" s="302">
        <f>SUM(B213:C213)</f>
        <v>1.2976021484514906</v>
      </c>
      <c r="E213" s="303"/>
      <c r="F213" s="302">
        <v>0.51463390727956704</v>
      </c>
      <c r="G213" s="302">
        <v>0.49602513371925011</v>
      </c>
      <c r="H213" s="302">
        <f>SUM(F213:G213)</f>
        <v>1.0106590409988172</v>
      </c>
      <c r="I213" s="303"/>
      <c r="J213" s="302">
        <v>0.58391357840026126</v>
      </c>
      <c r="K213" s="302">
        <v>0.49490225542812039</v>
      </c>
      <c r="L213" s="302">
        <f>SUM(J213:K213)</f>
        <v>1.0788158338283815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0.53230347242459397</v>
      </c>
      <c r="C214" s="302">
        <v>1.1787053930956997</v>
      </c>
      <c r="D214" s="302">
        <f t="shared" ref="D214:D221" si="67">SUM(B214:C214)</f>
        <v>1.7110088655202937</v>
      </c>
      <c r="E214" s="303"/>
      <c r="F214" s="302">
        <v>0.53331394622877226</v>
      </c>
      <c r="G214" s="302">
        <v>0.84559152834782947</v>
      </c>
      <c r="H214" s="302">
        <f t="shared" ref="H214:H221" si="68">SUM(F214:G214)</f>
        <v>1.3789054745766016</v>
      </c>
      <c r="I214" s="303"/>
      <c r="J214" s="302">
        <v>0.52172489646256637</v>
      </c>
      <c r="K214" s="302">
        <v>0.86377433895731237</v>
      </c>
      <c r="L214" s="302">
        <f t="shared" ref="L214:L221" si="69">SUM(J214:K214)</f>
        <v>1.3854992354198787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0.83772807820085127</v>
      </c>
      <c r="C215" s="302">
        <v>1.046923763884787</v>
      </c>
      <c r="D215" s="302">
        <f t="shared" si="67"/>
        <v>1.8846518420856384</v>
      </c>
      <c r="E215" s="303"/>
      <c r="F215" s="302">
        <v>0.9744717158118622</v>
      </c>
      <c r="G215" s="302">
        <v>0.67854662701738722</v>
      </c>
      <c r="H215" s="302">
        <f t="shared" si="68"/>
        <v>1.6530183428292493</v>
      </c>
      <c r="I215" s="303"/>
      <c r="J215" s="302">
        <v>0.9238036209195738</v>
      </c>
      <c r="K215" s="302">
        <v>0.60615486414278874</v>
      </c>
      <c r="L215" s="302">
        <f t="shared" si="69"/>
        <v>1.5299584850623624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0.50561063464904665</v>
      </c>
      <c r="C216" s="302">
        <v>0.1227316660607853</v>
      </c>
      <c r="D216" s="302">
        <f t="shared" si="67"/>
        <v>0.62834230070983199</v>
      </c>
      <c r="E216" s="303"/>
      <c r="F216" s="302">
        <v>0.37356009773537735</v>
      </c>
      <c r="G216" s="302">
        <v>8.8346192978353E-2</v>
      </c>
      <c r="H216" s="302">
        <f t="shared" si="68"/>
        <v>0.46190629071373035</v>
      </c>
      <c r="I216" s="303"/>
      <c r="J216" s="302">
        <v>0.21453861579491287</v>
      </c>
      <c r="K216" s="302">
        <v>6.7198551869166928E-2</v>
      </c>
      <c r="L216" s="302">
        <f t="shared" si="69"/>
        <v>0.2817371676640798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0.13779227391156337</v>
      </c>
      <c r="C217" s="302">
        <v>0.41669043370209702</v>
      </c>
      <c r="D217" s="302">
        <f t="shared" si="67"/>
        <v>0.55448270761366036</v>
      </c>
      <c r="E217" s="303"/>
      <c r="F217" s="302">
        <v>0.12500322847459797</v>
      </c>
      <c r="G217" s="302">
        <v>0.2014819621941947</v>
      </c>
      <c r="H217" s="302">
        <f t="shared" si="68"/>
        <v>0.32648519066879267</v>
      </c>
      <c r="I217" s="303"/>
      <c r="J217" s="302">
        <v>0.14251298115009428</v>
      </c>
      <c r="K217" s="302">
        <v>0.15313040258285257</v>
      </c>
      <c r="L217" s="302">
        <f t="shared" si="69"/>
        <v>0.29564338373294685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0.14370782551844336</v>
      </c>
      <c r="C218" s="302">
        <v>7.9808185513106214E-2</v>
      </c>
      <c r="D218" s="302">
        <f t="shared" si="67"/>
        <v>0.22351601103154956</v>
      </c>
      <c r="E218" s="303"/>
      <c r="F218" s="302">
        <v>0.12298435869538833</v>
      </c>
      <c r="G218" s="302">
        <v>6.7502796517176389E-2</v>
      </c>
      <c r="H218" s="302">
        <f t="shared" si="68"/>
        <v>0.19048715521256471</v>
      </c>
      <c r="I218" s="303"/>
      <c r="J218" s="302">
        <v>0.10555079637328561</v>
      </c>
      <c r="K218" s="302">
        <v>7.4862851695082569E-2</v>
      </c>
      <c r="L218" s="302">
        <f t="shared" si="69"/>
        <v>0.18041364806836818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0.21515295044070565</v>
      </c>
      <c r="C219" s="302">
        <v>0.13651114102057532</v>
      </c>
      <c r="D219" s="302">
        <f t="shared" si="67"/>
        <v>0.35166409146128097</v>
      </c>
      <c r="E219" s="303"/>
      <c r="F219" s="302">
        <v>0.15994037863489627</v>
      </c>
      <c r="G219" s="302">
        <v>8.5801103874543441E-2</v>
      </c>
      <c r="H219" s="302">
        <f t="shared" si="68"/>
        <v>0.24574148250943972</v>
      </c>
      <c r="I219" s="303"/>
      <c r="J219" s="302">
        <v>0.14441301820072727</v>
      </c>
      <c r="K219" s="302">
        <v>9.3139137564610355E-2</v>
      </c>
      <c r="L219" s="302">
        <f t="shared" si="69"/>
        <v>0.23755215576533761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2.9477990169353107E-2</v>
      </c>
      <c r="C220" s="302">
        <v>0.11192680275306886</v>
      </c>
      <c r="D220" s="302">
        <f t="shared" si="67"/>
        <v>0.14140479292242197</v>
      </c>
      <c r="E220" s="303"/>
      <c r="F220" s="302">
        <v>2.0963081872752788E-2</v>
      </c>
      <c r="G220" s="302">
        <v>6.4460083417942973E-2</v>
      </c>
      <c r="H220" s="302">
        <f t="shared" si="68"/>
        <v>8.5423165290695768E-2</v>
      </c>
      <c r="I220" s="303"/>
      <c r="J220" s="302">
        <v>1.3146363358164357E-2</v>
      </c>
      <c r="K220" s="302">
        <v>6.6018844212368186E-2</v>
      </c>
      <c r="L220" s="302">
        <f t="shared" si="69"/>
        <v>7.9165207570532539E-2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0.20322782733059927</v>
      </c>
      <c r="C221" s="302">
        <v>0.33109941287322969</v>
      </c>
      <c r="D221" s="302">
        <f t="shared" si="67"/>
        <v>0.53432724020382893</v>
      </c>
      <c r="E221" s="303"/>
      <c r="F221" s="302">
        <v>0.17167818198185048</v>
      </c>
      <c r="G221" s="302">
        <v>0.21469567521825886</v>
      </c>
      <c r="H221" s="302">
        <f t="shared" si="68"/>
        <v>0.38637385720010931</v>
      </c>
      <c r="I221" s="303"/>
      <c r="J221" s="302">
        <v>0.1200758888099043</v>
      </c>
      <c r="K221" s="302">
        <v>0.18413899407821094</v>
      </c>
      <c r="L221" s="302">
        <f t="shared" si="69"/>
        <v>0.30421488288811527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3.129794613098031</v>
      </c>
      <c r="C223" s="311">
        <f t="shared" ref="C223:D223" si="70">SUM(C213:C221)</f>
        <v>4.1972053869019641</v>
      </c>
      <c r="D223" s="311">
        <f t="shared" si="70"/>
        <v>7.3269999999999955</v>
      </c>
      <c r="E223" s="311"/>
      <c r="F223" s="311">
        <f t="shared" ref="F223:H223" si="71">SUM(F213:F221)</f>
        <v>2.9965488967150642</v>
      </c>
      <c r="G223" s="311">
        <f t="shared" si="71"/>
        <v>2.7424511032849366</v>
      </c>
      <c r="H223" s="311">
        <f t="shared" si="71"/>
        <v>5.738999999999999</v>
      </c>
      <c r="I223" s="311"/>
      <c r="J223" s="311">
        <f t="shared" ref="J223:L223" si="72">SUM(J213:J221)</f>
        <v>2.7696797594694904</v>
      </c>
      <c r="K223" s="311">
        <f t="shared" si="72"/>
        <v>2.6033202405305125</v>
      </c>
      <c r="L223" s="311">
        <f t="shared" si="72"/>
        <v>5.3730000000000038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0.83407451322610371</v>
      </c>
      <c r="C230" s="302">
        <v>2.7733909040271332</v>
      </c>
      <c r="D230" s="302">
        <f>SUM(B230:C230)</f>
        <v>3.6074654172532368</v>
      </c>
      <c r="E230" s="303"/>
      <c r="F230" s="302">
        <v>0.93660505740534672</v>
      </c>
      <c r="G230" s="302">
        <v>2.5548458296887744</v>
      </c>
      <c r="H230" s="302">
        <f>SUM(F230:G230)</f>
        <v>3.4914508870941212</v>
      </c>
      <c r="I230" s="303"/>
      <c r="J230" s="302">
        <v>1.2401789392627756</v>
      </c>
      <c r="K230" s="302">
        <v>2.8998949720435387</v>
      </c>
      <c r="L230" s="302">
        <f>SUM(J230:K230)</f>
        <v>4.1400739113063141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1.6389722245259417</v>
      </c>
      <c r="C231" s="302">
        <v>7.3564712504708103</v>
      </c>
      <c r="D231" s="302">
        <f t="shared" ref="D231:D238" si="73">SUM(B231:C231)</f>
        <v>8.9954434749967511</v>
      </c>
      <c r="E231" s="303"/>
      <c r="F231" s="302">
        <v>2.0417267584813157</v>
      </c>
      <c r="G231" s="302">
        <v>7.2065904746105609</v>
      </c>
      <c r="H231" s="302">
        <f t="shared" ref="H231:H238" si="74">SUM(F231:G231)</f>
        <v>9.2483172330918766</v>
      </c>
      <c r="I231" s="303"/>
      <c r="J231" s="302">
        <v>2.8453141020243584</v>
      </c>
      <c r="K231" s="302">
        <v>8.9425114787309994</v>
      </c>
      <c r="L231" s="302">
        <f t="shared" ref="L231:L238" si="75">SUM(J231:K231)</f>
        <v>11.787825580755358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1.0830377428990869</v>
      </c>
      <c r="C232" s="302">
        <v>2.414764729811222</v>
      </c>
      <c r="D232" s="302">
        <f t="shared" si="73"/>
        <v>3.4978024727103092</v>
      </c>
      <c r="E232" s="303"/>
      <c r="F232" s="302">
        <v>1.2076036630827438</v>
      </c>
      <c r="G232" s="302">
        <v>2.2516265631946117</v>
      </c>
      <c r="H232" s="302">
        <f t="shared" si="74"/>
        <v>3.4592302262773558</v>
      </c>
      <c r="I232" s="303"/>
      <c r="J232" s="302">
        <v>1.4678341027152728</v>
      </c>
      <c r="K232" s="302">
        <v>2.4938153179182736</v>
      </c>
      <c r="L232" s="302">
        <f t="shared" si="75"/>
        <v>3.9616494206335462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0.91224228664819373</v>
      </c>
      <c r="C233" s="302">
        <v>0.41483502008073109</v>
      </c>
      <c r="D233" s="302">
        <f t="shared" si="73"/>
        <v>1.3270773067289248</v>
      </c>
      <c r="E233" s="303"/>
      <c r="F233" s="302">
        <v>0.79315925178588731</v>
      </c>
      <c r="G233" s="302">
        <v>0.37010662142973327</v>
      </c>
      <c r="H233" s="302">
        <f t="shared" si="74"/>
        <v>1.1632658732156207</v>
      </c>
      <c r="I233" s="303"/>
      <c r="J233" s="302">
        <v>0.64418275160595106</v>
      </c>
      <c r="K233" s="302">
        <v>0.38462610801107805</v>
      </c>
      <c r="L233" s="302">
        <f t="shared" si="75"/>
        <v>1.0288088596170291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8.2816814865058916E-2</v>
      </c>
      <c r="C234" s="302">
        <v>1.4051632307717075</v>
      </c>
      <c r="D234" s="302">
        <f t="shared" si="73"/>
        <v>1.4879800456367664</v>
      </c>
      <c r="E234" s="303"/>
      <c r="F234" s="302">
        <v>8.8881190163287271E-2</v>
      </c>
      <c r="G234" s="302">
        <v>0.89538163196441378</v>
      </c>
      <c r="H234" s="302">
        <f t="shared" si="74"/>
        <v>0.984262822127701</v>
      </c>
      <c r="I234" s="303"/>
      <c r="J234" s="302">
        <v>0.14050816678070818</v>
      </c>
      <c r="K234" s="302">
        <v>0.91151235124413099</v>
      </c>
      <c r="L234" s="302">
        <f t="shared" si="75"/>
        <v>1.0520205180248392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0.19406682446309018</v>
      </c>
      <c r="C235" s="302">
        <v>0.22704510285244231</v>
      </c>
      <c r="D235" s="302">
        <f t="shared" si="73"/>
        <v>0.42111192731553249</v>
      </c>
      <c r="E235" s="303"/>
      <c r="F235" s="302">
        <v>0.17006914079798685</v>
      </c>
      <c r="G235" s="302">
        <v>0.18323712589936647</v>
      </c>
      <c r="H235" s="302">
        <f t="shared" si="74"/>
        <v>0.35330626669735332</v>
      </c>
      <c r="I235" s="303"/>
      <c r="J235" s="302">
        <v>0.21385396499072121</v>
      </c>
      <c r="K235" s="302">
        <v>0.29969443648622457</v>
      </c>
      <c r="L235" s="302">
        <f t="shared" si="75"/>
        <v>0.5135484014769458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0.44893690529948421</v>
      </c>
      <c r="C236" s="302">
        <v>0.40543327945068686</v>
      </c>
      <c r="D236" s="302">
        <f t="shared" si="73"/>
        <v>0.85437018475017101</v>
      </c>
      <c r="E236" s="303"/>
      <c r="F236" s="302">
        <v>0.33075657436713529</v>
      </c>
      <c r="G236" s="302">
        <v>0.28464683356903503</v>
      </c>
      <c r="H236" s="302">
        <f t="shared" si="74"/>
        <v>0.61540340793617032</v>
      </c>
      <c r="I236" s="303"/>
      <c r="J236" s="302">
        <v>0.40382990931915014</v>
      </c>
      <c r="K236" s="302">
        <v>0.42183608543739615</v>
      </c>
      <c r="L236" s="302">
        <f t="shared" si="75"/>
        <v>0.82566599475654634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4.7727479643733396E-2</v>
      </c>
      <c r="C237" s="302">
        <v>0.16391703545946801</v>
      </c>
      <c r="D237" s="302">
        <f t="shared" si="73"/>
        <v>0.2116445151032014</v>
      </c>
      <c r="E237" s="303"/>
      <c r="F237" s="302">
        <v>3.5822578498115897E-2</v>
      </c>
      <c r="G237" s="302">
        <v>0.13687675472927349</v>
      </c>
      <c r="H237" s="302">
        <f t="shared" si="74"/>
        <v>0.1726993332273894</v>
      </c>
      <c r="I237" s="303"/>
      <c r="J237" s="302">
        <v>5.4206286127145106E-2</v>
      </c>
      <c r="K237" s="302">
        <v>0.18895510617566968</v>
      </c>
      <c r="L237" s="302">
        <f t="shared" si="75"/>
        <v>0.2431613923028148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0.10163386194353065</v>
      </c>
      <c r="C238" s="302">
        <v>0.19347079356156976</v>
      </c>
      <c r="D238" s="302">
        <f t="shared" si="73"/>
        <v>0.2951046555051004</v>
      </c>
      <c r="E238" s="303"/>
      <c r="F238" s="302">
        <v>6.801865032748021E-2</v>
      </c>
      <c r="G238" s="302">
        <v>0.11304530000493576</v>
      </c>
      <c r="H238" s="302">
        <f t="shared" si="74"/>
        <v>0.18106395033241596</v>
      </c>
      <c r="I238" s="303"/>
      <c r="J238" s="302">
        <v>7.9796123884458947E-2</v>
      </c>
      <c r="K238" s="302">
        <v>0.11344979724219717</v>
      </c>
      <c r="L238" s="302">
        <f t="shared" si="75"/>
        <v>0.19324592112665612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5.343508653514224</v>
      </c>
      <c r="C240" s="311">
        <f t="shared" ref="C240:D240" si="76">SUM(C230:C238)</f>
        <v>15.354491346485769</v>
      </c>
      <c r="D240" s="311">
        <f t="shared" si="76"/>
        <v>20.697999999999993</v>
      </c>
      <c r="E240" s="311"/>
      <c r="F240" s="311">
        <f t="shared" ref="F240:H240" si="77">SUM(F230:F238)</f>
        <v>5.6726428649092986</v>
      </c>
      <c r="G240" s="311">
        <f t="shared" si="77"/>
        <v>13.996357135090705</v>
      </c>
      <c r="H240" s="311">
        <f t="shared" si="77"/>
        <v>19.669000000000004</v>
      </c>
      <c r="I240" s="311"/>
      <c r="J240" s="311">
        <f t="shared" ref="J240:L240" si="78">SUM(J230:J238)</f>
        <v>7.0897043467105405</v>
      </c>
      <c r="K240" s="311">
        <f t="shared" si="78"/>
        <v>16.656295653289508</v>
      </c>
      <c r="L240" s="311">
        <f t="shared" si="78"/>
        <v>23.746000000000052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1.1785173956969304</v>
      </c>
      <c r="C247" s="302">
        <v>2.6518893148005871</v>
      </c>
      <c r="D247" s="302">
        <f>SUM(B247:C247)</f>
        <v>3.8304067104975177</v>
      </c>
      <c r="E247" s="303"/>
      <c r="F247" s="302">
        <v>1.3028458683002933</v>
      </c>
      <c r="G247" s="302">
        <v>2.7392238114527152</v>
      </c>
      <c r="H247" s="302">
        <f>SUM(F247:G247)</f>
        <v>4.0420696797530082</v>
      </c>
      <c r="I247" s="303"/>
      <c r="J247" s="302">
        <v>1.331227716665679</v>
      </c>
      <c r="K247" s="302">
        <v>2.3981506010095979</v>
      </c>
      <c r="L247" s="302">
        <f>SUM(J247:K247)</f>
        <v>3.7293783176752768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1.5786363310557712</v>
      </c>
      <c r="C248" s="302">
        <v>2.8536049702181892</v>
      </c>
      <c r="D248" s="302">
        <f t="shared" ref="D248:D255" si="79">SUM(B248:C248)</f>
        <v>4.4322413012739599</v>
      </c>
      <c r="E248" s="303"/>
      <c r="F248" s="302">
        <v>1.95665804810505</v>
      </c>
      <c r="G248" s="302">
        <v>3.1963556964050048</v>
      </c>
      <c r="H248" s="302">
        <f t="shared" ref="H248:H255" si="80">SUM(F248:G248)</f>
        <v>5.153013744510055</v>
      </c>
      <c r="I248" s="303"/>
      <c r="J248" s="302">
        <v>2.1628771999214993</v>
      </c>
      <c r="K248" s="302">
        <v>3.3608620151828559</v>
      </c>
      <c r="L248" s="302">
        <f t="shared" ref="L248:L255" si="81">SUM(J248:K248)</f>
        <v>5.5237392151043547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2.1789662650673174</v>
      </c>
      <c r="C249" s="302">
        <v>3.0181376756842209</v>
      </c>
      <c r="D249" s="302">
        <f t="shared" si="79"/>
        <v>5.1971039407515383</v>
      </c>
      <c r="E249" s="303"/>
      <c r="F249" s="302">
        <v>2.2015822188511831</v>
      </c>
      <c r="G249" s="302">
        <v>3.088464994275153</v>
      </c>
      <c r="H249" s="302">
        <f t="shared" si="80"/>
        <v>5.2900472131263356</v>
      </c>
      <c r="I249" s="303"/>
      <c r="J249" s="302">
        <v>2.0597858564477218</v>
      </c>
      <c r="K249" s="302">
        <v>2.4649674283030136</v>
      </c>
      <c r="L249" s="302">
        <f t="shared" si="81"/>
        <v>4.5247532847507355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4.1306250252817218</v>
      </c>
      <c r="C250" s="302">
        <v>1.5203583802935907</v>
      </c>
      <c r="D250" s="302">
        <f t="shared" si="79"/>
        <v>5.6509834055753121</v>
      </c>
      <c r="E250" s="303"/>
      <c r="F250" s="302">
        <v>3.3363404442198741</v>
      </c>
      <c r="G250" s="302">
        <v>1.3700328739365037</v>
      </c>
      <c r="H250" s="302">
        <f t="shared" si="80"/>
        <v>4.7063733181563778</v>
      </c>
      <c r="I250" s="303"/>
      <c r="J250" s="302">
        <v>2.0816139326775565</v>
      </c>
      <c r="K250" s="302">
        <v>1.073306592642272</v>
      </c>
      <c r="L250" s="302">
        <f t="shared" si="81"/>
        <v>3.1549205253198283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6.8922250187847811E-2</v>
      </c>
      <c r="C251" s="302">
        <v>0.38075005593875921</v>
      </c>
      <c r="D251" s="302">
        <f t="shared" si="79"/>
        <v>0.44967230612660702</v>
      </c>
      <c r="E251" s="303"/>
      <c r="F251" s="302">
        <v>5.5803542820103746E-2</v>
      </c>
      <c r="G251" s="302">
        <v>0.27645355747586553</v>
      </c>
      <c r="H251" s="302">
        <f t="shared" si="80"/>
        <v>0.33225710029596928</v>
      </c>
      <c r="I251" s="303"/>
      <c r="J251" s="302">
        <v>8.3905423301043086E-2</v>
      </c>
      <c r="K251" s="302">
        <v>0.24074857518112955</v>
      </c>
      <c r="L251" s="302">
        <f t="shared" si="81"/>
        <v>0.32465399848217263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0.16308073913801371</v>
      </c>
      <c r="C252" s="302">
        <v>0.10327399299635573</v>
      </c>
      <c r="D252" s="302">
        <f t="shared" si="79"/>
        <v>0.26635473213436944</v>
      </c>
      <c r="E252" s="303"/>
      <c r="F252" s="302">
        <v>0.11708788168777429</v>
      </c>
      <c r="G252" s="302">
        <v>8.4732060420209893E-2</v>
      </c>
      <c r="H252" s="302">
        <f t="shared" si="80"/>
        <v>0.20181994210798418</v>
      </c>
      <c r="I252" s="303"/>
      <c r="J252" s="302">
        <v>0.11702180235848902</v>
      </c>
      <c r="K252" s="302">
        <v>0.10456347333494893</v>
      </c>
      <c r="L252" s="302">
        <f t="shared" si="81"/>
        <v>0.22158527569343794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1.1862082637109834</v>
      </c>
      <c r="C253" s="302">
        <v>0.53173723516832061</v>
      </c>
      <c r="D253" s="302">
        <f t="shared" si="79"/>
        <v>1.7179454988793039</v>
      </c>
      <c r="E253" s="303"/>
      <c r="F253" s="302">
        <v>0.88125531652794731</v>
      </c>
      <c r="G253" s="302">
        <v>0.42746235573353841</v>
      </c>
      <c r="H253" s="302">
        <f t="shared" si="80"/>
        <v>1.3087176722614857</v>
      </c>
      <c r="I253" s="303"/>
      <c r="J253" s="302">
        <v>0.83228347161377092</v>
      </c>
      <c r="K253" s="302">
        <v>0.45283298342843409</v>
      </c>
      <c r="L253" s="302">
        <f t="shared" si="81"/>
        <v>1.285116455042205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4.708016518425575E-2</v>
      </c>
      <c r="C254" s="302">
        <v>0.10525792339193649</v>
      </c>
      <c r="D254" s="302">
        <f t="shared" si="79"/>
        <v>0.15233808857619224</v>
      </c>
      <c r="E254" s="303"/>
      <c r="F254" s="302">
        <v>3.1780622419859093E-2</v>
      </c>
      <c r="G254" s="302">
        <v>0.12683834850652795</v>
      </c>
      <c r="H254" s="302">
        <f t="shared" si="80"/>
        <v>0.15861897092638705</v>
      </c>
      <c r="I254" s="303"/>
      <c r="J254" s="302">
        <v>4.5305635591143097E-2</v>
      </c>
      <c r="K254" s="302">
        <v>0.16075820246210232</v>
      </c>
      <c r="L254" s="302">
        <f t="shared" si="81"/>
        <v>0.20606383805324541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0.15639247364364545</v>
      </c>
      <c r="C255" s="302">
        <v>0.1615615425415711</v>
      </c>
      <c r="D255" s="302">
        <f t="shared" si="79"/>
        <v>0.31795401618521657</v>
      </c>
      <c r="E255" s="303"/>
      <c r="F255" s="302">
        <v>9.6323856284281376E-2</v>
      </c>
      <c r="G255" s="302">
        <v>0.12575850257815852</v>
      </c>
      <c r="H255" s="302">
        <f t="shared" si="80"/>
        <v>0.22208235886243988</v>
      </c>
      <c r="I255" s="303"/>
      <c r="J255" s="302">
        <v>8.3437668980708118E-2</v>
      </c>
      <c r="K255" s="302">
        <v>0.11835142089804225</v>
      </c>
      <c r="L255" s="302">
        <f t="shared" si="81"/>
        <v>0.20178908987875038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10.688428908966486</v>
      </c>
      <c r="C257" s="311">
        <f t="shared" ref="C257:D257" si="82">SUM(C247:C255)</f>
        <v>11.326571091033529</v>
      </c>
      <c r="D257" s="311">
        <f t="shared" si="82"/>
        <v>22.015000000000022</v>
      </c>
      <c r="E257" s="311"/>
      <c r="F257" s="311">
        <f t="shared" ref="F257:H257" si="83">SUM(F247:F255)</f>
        <v>9.9796777992163666</v>
      </c>
      <c r="G257" s="311">
        <f t="shared" si="83"/>
        <v>11.435322200783679</v>
      </c>
      <c r="H257" s="311">
        <f t="shared" si="83"/>
        <v>21.415000000000045</v>
      </c>
      <c r="I257" s="311"/>
      <c r="J257" s="311">
        <f t="shared" ref="J257:L257" si="84">SUM(J247:J255)</f>
        <v>8.7974587075576096</v>
      </c>
      <c r="K257" s="311">
        <f t="shared" si="84"/>
        <v>10.374541292442396</v>
      </c>
      <c r="L257" s="311">
        <f t="shared" si="84"/>
        <v>19.172000000000008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1.0747326813296831</v>
      </c>
      <c r="C264" s="302">
        <v>2.0010125183350693</v>
      </c>
      <c r="D264" s="302">
        <f>SUM(B264:C264)</f>
        <v>3.0757451996647527</v>
      </c>
      <c r="E264" s="303"/>
      <c r="F264" s="302">
        <v>1.4633542469225835</v>
      </c>
      <c r="G264" s="302">
        <v>2.0061650169812699</v>
      </c>
      <c r="H264" s="302">
        <f>SUM(F264:G264)</f>
        <v>3.4695192639038535</v>
      </c>
      <c r="I264" s="303"/>
      <c r="J264" s="302">
        <v>1.8085473300943335</v>
      </c>
      <c r="K264" s="302">
        <v>2.4001513259524327</v>
      </c>
      <c r="L264" s="302">
        <f>SUM(J264:K264)</f>
        <v>4.2086986560467663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0.92767716190266725</v>
      </c>
      <c r="C265" s="302">
        <v>1.2986511701711729</v>
      </c>
      <c r="D265" s="302">
        <f t="shared" ref="D265:D272" si="85">SUM(B265:C265)</f>
        <v>2.2263283320738401</v>
      </c>
      <c r="E265" s="303"/>
      <c r="F265" s="302">
        <v>1.3107207603786182</v>
      </c>
      <c r="G265" s="302">
        <v>1.5190918562051279</v>
      </c>
      <c r="H265" s="302">
        <f t="shared" ref="H265:H272" si="86">SUM(F265:G265)</f>
        <v>2.8298126165837463</v>
      </c>
      <c r="I265" s="303"/>
      <c r="J265" s="302">
        <v>1.6338685538672881</v>
      </c>
      <c r="K265" s="302">
        <v>1.823108451773209</v>
      </c>
      <c r="L265" s="302">
        <f t="shared" ref="L265:L272" si="87">SUM(J265:K265)</f>
        <v>3.4569770056404971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1.0382316858023506</v>
      </c>
      <c r="C266" s="302">
        <v>1.1393352874563478</v>
      </c>
      <c r="D266" s="302">
        <f t="shared" si="85"/>
        <v>2.1775669732586982</v>
      </c>
      <c r="E266" s="303"/>
      <c r="F266" s="302">
        <v>1.3482226338850709</v>
      </c>
      <c r="G266" s="302">
        <v>1.1931264458713131</v>
      </c>
      <c r="H266" s="302">
        <f t="shared" si="86"/>
        <v>2.541349079756384</v>
      </c>
      <c r="I266" s="303"/>
      <c r="J266" s="302">
        <v>1.6331314149021834</v>
      </c>
      <c r="K266" s="302">
        <v>1.1199412829302828</v>
      </c>
      <c r="L266" s="302">
        <f t="shared" si="87"/>
        <v>2.753072697832466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2.2180920819519172</v>
      </c>
      <c r="C267" s="302">
        <v>0.34503281648662859</v>
      </c>
      <c r="D267" s="302">
        <f t="shared" si="85"/>
        <v>2.563124898438546</v>
      </c>
      <c r="E267" s="303"/>
      <c r="F267" s="302">
        <v>2.6095814469815055</v>
      </c>
      <c r="G267" s="302">
        <v>0.33629462315666853</v>
      </c>
      <c r="H267" s="302">
        <f t="shared" si="86"/>
        <v>2.9458760701381741</v>
      </c>
      <c r="I267" s="303"/>
      <c r="J267" s="302">
        <v>2.2249259474082708</v>
      </c>
      <c r="K267" s="302">
        <v>0.38622367697616677</v>
      </c>
      <c r="L267" s="302">
        <f t="shared" si="87"/>
        <v>2.6111496243844377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0.17068748503245895</v>
      </c>
      <c r="C268" s="302">
        <v>0.8676157242326773</v>
      </c>
      <c r="D268" s="302">
        <f t="shared" si="85"/>
        <v>1.0383032092651363</v>
      </c>
      <c r="E268" s="303"/>
      <c r="F268" s="302">
        <v>0.24488900263049229</v>
      </c>
      <c r="G268" s="302">
        <v>0.53993809195079379</v>
      </c>
      <c r="H268" s="302">
        <f t="shared" si="86"/>
        <v>0.78482709458128608</v>
      </c>
      <c r="I268" s="303"/>
      <c r="J268" s="302">
        <v>0.47797041630730547</v>
      </c>
      <c r="K268" s="302">
        <v>0.60098143540020244</v>
      </c>
      <c r="L268" s="302">
        <f t="shared" si="87"/>
        <v>1.0789518517075078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0.28106349542336523</v>
      </c>
      <c r="C269" s="302">
        <v>0.17340682558878978</v>
      </c>
      <c r="D269" s="302">
        <f t="shared" si="85"/>
        <v>0.45447032101215501</v>
      </c>
      <c r="E269" s="303"/>
      <c r="F269" s="302">
        <v>0.30635202373625109</v>
      </c>
      <c r="G269" s="302">
        <v>0.14928688060892392</v>
      </c>
      <c r="H269" s="302">
        <f t="shared" si="86"/>
        <v>0.45563890434517501</v>
      </c>
      <c r="I269" s="303"/>
      <c r="J269" s="302">
        <v>0.40041554553295061</v>
      </c>
      <c r="K269" s="302">
        <v>0.16868690302394601</v>
      </c>
      <c r="L269" s="302">
        <f t="shared" si="87"/>
        <v>0.56910244855689662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1.0108650468469051</v>
      </c>
      <c r="C270" s="302">
        <v>0.47085986243513794</v>
      </c>
      <c r="D270" s="302">
        <f t="shared" si="85"/>
        <v>1.481724909282043</v>
      </c>
      <c r="E270" s="303"/>
      <c r="F270" s="302">
        <v>1.0326387164782631</v>
      </c>
      <c r="G270" s="302">
        <v>0.37781968015908318</v>
      </c>
      <c r="H270" s="302">
        <f t="shared" si="86"/>
        <v>1.4104583966373463</v>
      </c>
      <c r="I270" s="303"/>
      <c r="J270" s="302">
        <v>1.1267378907119487</v>
      </c>
      <c r="K270" s="302">
        <v>0.4043523705993724</v>
      </c>
      <c r="L270" s="302">
        <f t="shared" si="87"/>
        <v>1.5310902613113211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3.7857597966204387E-2</v>
      </c>
      <c r="C271" s="302">
        <v>0.12205332581188057</v>
      </c>
      <c r="D271" s="302">
        <f t="shared" si="85"/>
        <v>0.15991092377808497</v>
      </c>
      <c r="E271" s="303"/>
      <c r="F271" s="302">
        <v>3.4765743839576417E-2</v>
      </c>
      <c r="G271" s="302">
        <v>9.4804863589863717E-2</v>
      </c>
      <c r="H271" s="302">
        <f t="shared" si="86"/>
        <v>0.12957060742944013</v>
      </c>
      <c r="I271" s="303"/>
      <c r="J271" s="302">
        <v>7.6375773978226785E-2</v>
      </c>
      <c r="K271" s="302">
        <v>8.1239865000226688E-2</v>
      </c>
      <c r="L271" s="302">
        <f t="shared" si="87"/>
        <v>0.15761563897845349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0.35945307354889017</v>
      </c>
      <c r="C272" s="302">
        <v>0.21737215967786136</v>
      </c>
      <c r="D272" s="302">
        <f t="shared" si="85"/>
        <v>0.5768252332267515</v>
      </c>
      <c r="E272" s="303"/>
      <c r="F272" s="302">
        <v>0.37874642423648924</v>
      </c>
      <c r="G272" s="302">
        <v>0.14720154238810051</v>
      </c>
      <c r="H272" s="302">
        <f t="shared" si="86"/>
        <v>0.52594796662458976</v>
      </c>
      <c r="I272" s="303"/>
      <c r="J272" s="302">
        <v>0.31111304016012398</v>
      </c>
      <c r="K272" s="302">
        <v>0.14622877538151324</v>
      </c>
      <c r="L272" s="302">
        <f t="shared" si="87"/>
        <v>0.45734181554163722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7.118660309804441</v>
      </c>
      <c r="C274" s="311">
        <f t="shared" ref="C274:D274" si="88">SUM(C264:C272)</f>
        <v>6.6353396901955657</v>
      </c>
      <c r="D274" s="311">
        <f t="shared" si="88"/>
        <v>13.754000000000007</v>
      </c>
      <c r="E274" s="311"/>
      <c r="F274" s="311">
        <f t="shared" ref="F274:H274" si="89">SUM(F264:F272)</f>
        <v>8.7292709990888504</v>
      </c>
      <c r="G274" s="311">
        <f t="shared" si="89"/>
        <v>6.3637290009111442</v>
      </c>
      <c r="H274" s="311">
        <f t="shared" si="89"/>
        <v>15.092999999999995</v>
      </c>
      <c r="I274" s="311"/>
      <c r="J274" s="311">
        <f t="shared" ref="J274:L274" si="90">SUM(J264:J272)</f>
        <v>9.6930859129626317</v>
      </c>
      <c r="K274" s="311">
        <f t="shared" si="90"/>
        <v>7.1309140870373531</v>
      </c>
      <c r="L274" s="311">
        <f t="shared" si="90"/>
        <v>16.82399999999998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3.3032173568520569</v>
      </c>
      <c r="C281" s="302">
        <v>5.7189395652030317</v>
      </c>
      <c r="D281" s="302">
        <f>SUM(B281:C281)</f>
        <v>9.022156922055089</v>
      </c>
      <c r="E281" s="303"/>
      <c r="F281" s="302">
        <v>3.4701947883745081</v>
      </c>
      <c r="G281" s="302">
        <v>5.8192350524818632</v>
      </c>
      <c r="H281" s="302">
        <f>SUM(F281:G281)</f>
        <v>9.2894298408563714</v>
      </c>
      <c r="I281" s="303"/>
      <c r="J281" s="302">
        <v>4.4132251102555422</v>
      </c>
      <c r="K281" s="302">
        <v>6.4472681808731274</v>
      </c>
      <c r="L281" s="302">
        <f>SUM(J281:K281)</f>
        <v>10.86049329112867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7.7119371480865535</v>
      </c>
      <c r="C282" s="302">
        <v>15.564179870315249</v>
      </c>
      <c r="D282" s="302">
        <f t="shared" ref="D282:D289" si="91">SUM(B282:C282)</f>
        <v>23.276117018401802</v>
      </c>
      <c r="E282" s="303"/>
      <c r="F282" s="302">
        <v>9.1175387610760996</v>
      </c>
      <c r="G282" s="302">
        <v>16.462891738967556</v>
      </c>
      <c r="H282" s="302">
        <f t="shared" ref="H282:H289" si="92">SUM(F282:G282)</f>
        <v>25.580430500043654</v>
      </c>
      <c r="I282" s="303"/>
      <c r="J282" s="302">
        <v>12.619703155145432</v>
      </c>
      <c r="K282" s="302">
        <v>19.670780954286617</v>
      </c>
      <c r="L282" s="302">
        <f t="shared" ref="L282:L289" si="93">SUM(J282:K282)</f>
        <v>32.29048410943205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5.366671820407503</v>
      </c>
      <c r="C283" s="302">
        <v>6.0017195090139746</v>
      </c>
      <c r="D283" s="302">
        <f t="shared" si="91"/>
        <v>11.368391329421478</v>
      </c>
      <c r="E283" s="303"/>
      <c r="F283" s="302">
        <v>5.2657743581942196</v>
      </c>
      <c r="G283" s="302">
        <v>6.2777340086177285</v>
      </c>
      <c r="H283" s="302">
        <f t="shared" si="92"/>
        <v>11.543508366811949</v>
      </c>
      <c r="I283" s="303"/>
      <c r="J283" s="302">
        <v>6.5359411550148847</v>
      </c>
      <c r="K283" s="302">
        <v>6.1802720142534486</v>
      </c>
      <c r="L283" s="302">
        <f t="shared" si="93"/>
        <v>12.716213169268332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8.5764566606751877</v>
      </c>
      <c r="C284" s="302">
        <v>1.7301589578916854</v>
      </c>
      <c r="D284" s="302">
        <f t="shared" si="91"/>
        <v>10.306615618566873</v>
      </c>
      <c r="E284" s="303"/>
      <c r="F284" s="302">
        <v>6.3687008606210238</v>
      </c>
      <c r="G284" s="302">
        <v>1.7540726842330023</v>
      </c>
      <c r="H284" s="302">
        <f t="shared" si="92"/>
        <v>8.1227735448540255</v>
      </c>
      <c r="I284" s="303"/>
      <c r="J284" s="302">
        <v>5.0448060260443235</v>
      </c>
      <c r="K284" s="302">
        <v>1.5788614029277694</v>
      </c>
      <c r="L284" s="302">
        <f t="shared" si="93"/>
        <v>6.6236674289720927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0.24603233345762951</v>
      </c>
      <c r="C285" s="302">
        <v>1.5591225222666569</v>
      </c>
      <c r="D285" s="302">
        <f t="shared" si="91"/>
        <v>1.8051548557242865</v>
      </c>
      <c r="E285" s="303"/>
      <c r="F285" s="302">
        <v>0.22559362844134384</v>
      </c>
      <c r="G285" s="302">
        <v>1.0572889557201717</v>
      </c>
      <c r="H285" s="302">
        <f t="shared" si="92"/>
        <v>1.2828825841615155</v>
      </c>
      <c r="I285" s="303"/>
      <c r="J285" s="302">
        <v>0.53265435549452111</v>
      </c>
      <c r="K285" s="302">
        <v>0.99549299235902511</v>
      </c>
      <c r="L285" s="302">
        <f t="shared" si="93"/>
        <v>1.5281473478535461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0.78718873548056667</v>
      </c>
      <c r="C286" s="302">
        <v>0.37414784559364772</v>
      </c>
      <c r="D286" s="302">
        <f t="shared" si="91"/>
        <v>1.1613365810742144</v>
      </c>
      <c r="E286" s="303"/>
      <c r="F286" s="302">
        <v>1.3072269045467149</v>
      </c>
      <c r="G286" s="302">
        <v>0.6009953897869954</v>
      </c>
      <c r="H286" s="302">
        <f t="shared" si="92"/>
        <v>1.9082222943337102</v>
      </c>
      <c r="I286" s="303"/>
      <c r="J286" s="302">
        <v>1.7964995026372255</v>
      </c>
      <c r="K286" s="302">
        <v>1.0305309343109135</v>
      </c>
      <c r="L286" s="302">
        <f t="shared" si="93"/>
        <v>2.8270304369481387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1.4475772393956394</v>
      </c>
      <c r="C287" s="302">
        <v>0.64376279810017767</v>
      </c>
      <c r="D287" s="302">
        <f t="shared" si="91"/>
        <v>2.0913400374958169</v>
      </c>
      <c r="E287" s="303"/>
      <c r="F287" s="302">
        <v>1.0604351177754137</v>
      </c>
      <c r="G287" s="302">
        <v>0.56648430966905361</v>
      </c>
      <c r="H287" s="302">
        <f t="shared" si="92"/>
        <v>1.6269194274444674</v>
      </c>
      <c r="I287" s="303"/>
      <c r="J287" s="302">
        <v>1.1386056282677262</v>
      </c>
      <c r="K287" s="302">
        <v>0.72467960752658522</v>
      </c>
      <c r="L287" s="302">
        <f t="shared" si="93"/>
        <v>1.8632852357943115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0.19365833296423393</v>
      </c>
      <c r="C288" s="302">
        <v>0.47262253730553644</v>
      </c>
      <c r="D288" s="302">
        <f t="shared" si="91"/>
        <v>0.66628087026977034</v>
      </c>
      <c r="E288" s="303"/>
      <c r="F288" s="302">
        <v>0.11844456921590993</v>
      </c>
      <c r="G288" s="302">
        <v>0.37817011266155387</v>
      </c>
      <c r="H288" s="302">
        <f t="shared" si="92"/>
        <v>0.49661468187746383</v>
      </c>
      <c r="I288" s="303"/>
      <c r="J288" s="302">
        <v>0.21004875351177554</v>
      </c>
      <c r="K288" s="302">
        <v>0.43311530549397792</v>
      </c>
      <c r="L288" s="302">
        <f t="shared" si="93"/>
        <v>0.64316405900575346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0.82781220988762982</v>
      </c>
      <c r="C289" s="302">
        <v>0.68979455710305015</v>
      </c>
      <c r="D289" s="302">
        <f t="shared" si="91"/>
        <v>1.5176067669906801</v>
      </c>
      <c r="E289" s="303"/>
      <c r="F289" s="302">
        <v>0.57714985602819768</v>
      </c>
      <c r="G289" s="302">
        <v>0.56806890358863693</v>
      </c>
      <c r="H289" s="302">
        <f t="shared" si="92"/>
        <v>1.1452187596168346</v>
      </c>
      <c r="I289" s="303"/>
      <c r="J289" s="302">
        <v>0.58473671148934314</v>
      </c>
      <c r="K289" s="302">
        <v>0.57777821010788932</v>
      </c>
      <c r="L289" s="302">
        <f t="shared" si="93"/>
        <v>1.1625149215972326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28.460551837206999</v>
      </c>
      <c r="C291" s="311">
        <f t="shared" ref="C291:D291" si="94">SUM(C281:C289)</f>
        <v>32.754448162793011</v>
      </c>
      <c r="D291" s="311">
        <f t="shared" si="94"/>
        <v>61.215000000000025</v>
      </c>
      <c r="E291" s="311"/>
      <c r="F291" s="311">
        <f t="shared" ref="F291:H291" si="95">SUM(F281:F289)</f>
        <v>27.511058844273432</v>
      </c>
      <c r="G291" s="311">
        <f t="shared" si="95"/>
        <v>33.484941155726567</v>
      </c>
      <c r="H291" s="311">
        <f t="shared" si="95"/>
        <v>60.995999999999988</v>
      </c>
      <c r="I291" s="311"/>
      <c r="J291" s="311">
        <f t="shared" ref="J291:L291" si="96">SUM(J281:J289)</f>
        <v>32.876220397860777</v>
      </c>
      <c r="K291" s="311">
        <f t="shared" si="96"/>
        <v>37.638779602139344</v>
      </c>
      <c r="L291" s="311">
        <f t="shared" si="96"/>
        <v>70.515000000000114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2.6261822304402469</v>
      </c>
      <c r="C298" s="302">
        <v>5.6717917762259509</v>
      </c>
      <c r="D298" s="302">
        <f>SUM(B298:C298)</f>
        <v>8.2979740066661982</v>
      </c>
      <c r="E298" s="303"/>
      <c r="F298" s="302">
        <v>3.0155100196350277</v>
      </c>
      <c r="G298" s="302">
        <v>5.909935854979258</v>
      </c>
      <c r="H298" s="302">
        <f>SUM(F298:G298)</f>
        <v>8.9254458746142866</v>
      </c>
      <c r="I298" s="303"/>
      <c r="J298" s="302">
        <v>3.9016910053811888</v>
      </c>
      <c r="K298" s="302">
        <v>7.0315383599237231</v>
      </c>
      <c r="L298" s="302">
        <f>SUM(J298:K298)</f>
        <v>10.933229365304912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2.8695917954481627</v>
      </c>
      <c r="C299" s="302">
        <v>4.9724629113979244</v>
      </c>
      <c r="D299" s="302">
        <f t="shared" ref="D299:D306" si="97">SUM(B299:C299)</f>
        <v>7.8420547068460866</v>
      </c>
      <c r="E299" s="303"/>
      <c r="F299" s="302">
        <v>3.4222642625196693</v>
      </c>
      <c r="G299" s="302">
        <v>5.6964586138722026</v>
      </c>
      <c r="H299" s="302">
        <f t="shared" ref="H299:H306" si="98">SUM(F299:G299)</f>
        <v>9.1187228763918711</v>
      </c>
      <c r="I299" s="303"/>
      <c r="J299" s="302">
        <v>4.3163693140493216</v>
      </c>
      <c r="K299" s="302">
        <v>7.4946690741879385</v>
      </c>
      <c r="L299" s="302">
        <f t="shared" ref="L299:L306" si="99">SUM(J299:K299)</f>
        <v>11.811038388237261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4.4161639883568844</v>
      </c>
      <c r="C300" s="302">
        <v>6.8042859326065335</v>
      </c>
      <c r="D300" s="302">
        <f t="shared" si="97"/>
        <v>11.220449920963418</v>
      </c>
      <c r="E300" s="303"/>
      <c r="F300" s="302">
        <v>4.837846488032465</v>
      </c>
      <c r="G300" s="302">
        <v>6.925057749253253</v>
      </c>
      <c r="H300" s="302">
        <f t="shared" si="98"/>
        <v>11.762904237285717</v>
      </c>
      <c r="I300" s="303"/>
      <c r="J300" s="302">
        <v>5.5324028025298322</v>
      </c>
      <c r="K300" s="302">
        <v>7.2051741045511175</v>
      </c>
      <c r="L300" s="302">
        <f t="shared" si="99"/>
        <v>12.73757690708095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5.5125412306268755</v>
      </c>
      <c r="C301" s="302">
        <v>2.3511197058427182</v>
      </c>
      <c r="D301" s="302">
        <f t="shared" si="97"/>
        <v>7.8636609364695937</v>
      </c>
      <c r="E301" s="303"/>
      <c r="F301" s="302">
        <v>5.1880463325680086</v>
      </c>
      <c r="G301" s="302">
        <v>2.4147029364500692</v>
      </c>
      <c r="H301" s="302">
        <f t="shared" si="98"/>
        <v>7.6027492690180782</v>
      </c>
      <c r="I301" s="303"/>
      <c r="J301" s="302">
        <v>4.7951550981368616</v>
      </c>
      <c r="K301" s="302">
        <v>3.1266230356497271</v>
      </c>
      <c r="L301" s="302">
        <f t="shared" si="99"/>
        <v>7.9217781337865887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0.47084427995390116</v>
      </c>
      <c r="C302" s="302">
        <v>2.6237196735525017</v>
      </c>
      <c r="D302" s="302">
        <f t="shared" si="97"/>
        <v>3.0945639535064027</v>
      </c>
      <c r="E302" s="303"/>
      <c r="F302" s="302">
        <v>0.54212233684077593</v>
      </c>
      <c r="G302" s="302">
        <v>1.8162907695537476</v>
      </c>
      <c r="H302" s="302">
        <f t="shared" si="98"/>
        <v>2.3584131063945235</v>
      </c>
      <c r="I302" s="303"/>
      <c r="J302" s="302">
        <v>1.0547064702827853</v>
      </c>
      <c r="K302" s="302">
        <v>1.673509672349339</v>
      </c>
      <c r="L302" s="302">
        <f t="shared" si="99"/>
        <v>2.7282161426321245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3.789316276807337</v>
      </c>
      <c r="C303" s="302">
        <v>1.4087727357724751</v>
      </c>
      <c r="D303" s="302">
        <f t="shared" si="97"/>
        <v>5.1980890125798123</v>
      </c>
      <c r="E303" s="303"/>
      <c r="F303" s="302">
        <v>3.9434919808887119</v>
      </c>
      <c r="G303" s="302">
        <v>1.6315497826775485</v>
      </c>
      <c r="H303" s="302">
        <f t="shared" si="98"/>
        <v>5.5750417635662606</v>
      </c>
      <c r="I303" s="303"/>
      <c r="J303" s="302">
        <v>4.6483211006382614</v>
      </c>
      <c r="K303" s="302">
        <v>2.1969922861885034</v>
      </c>
      <c r="L303" s="302">
        <f t="shared" si="99"/>
        <v>6.8453133868267653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2.042173790279731</v>
      </c>
      <c r="C304" s="302">
        <v>2.1732030288305473</v>
      </c>
      <c r="D304" s="302">
        <f t="shared" si="97"/>
        <v>4.2153768191102783</v>
      </c>
      <c r="E304" s="303"/>
      <c r="F304" s="302">
        <v>1.9643206562461306</v>
      </c>
      <c r="G304" s="302">
        <v>1.9954946001691225</v>
      </c>
      <c r="H304" s="302">
        <f t="shared" si="98"/>
        <v>3.9598152564152533</v>
      </c>
      <c r="I304" s="303"/>
      <c r="J304" s="302">
        <v>2.7195407542150827</v>
      </c>
      <c r="K304" s="302">
        <v>2.6187538820631535</v>
      </c>
      <c r="L304" s="302">
        <f t="shared" si="99"/>
        <v>5.3382946362782366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0.46702478173335898</v>
      </c>
      <c r="C305" s="302">
        <v>2.4073177828175343</v>
      </c>
      <c r="D305" s="302">
        <f t="shared" si="97"/>
        <v>2.8743425645508931</v>
      </c>
      <c r="E305" s="303"/>
      <c r="F305" s="302">
        <v>0.36298931385970501</v>
      </c>
      <c r="G305" s="302">
        <v>2.4450134306355995</v>
      </c>
      <c r="H305" s="302">
        <f t="shared" si="98"/>
        <v>2.8080027444953046</v>
      </c>
      <c r="I305" s="303"/>
      <c r="J305" s="302">
        <v>0.67449219011535588</v>
      </c>
      <c r="K305" s="302">
        <v>2.6098284117340307</v>
      </c>
      <c r="L305" s="302">
        <f t="shared" si="99"/>
        <v>3.2843206018493865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9.2656861948348226</v>
      </c>
      <c r="C306" s="302">
        <v>12.274801884472387</v>
      </c>
      <c r="D306" s="302">
        <f t="shared" si="97"/>
        <v>21.54048807930721</v>
      </c>
      <c r="E306" s="303"/>
      <c r="F306" s="302">
        <v>8.0664399979226502</v>
      </c>
      <c r="G306" s="302">
        <v>10.623464873895939</v>
      </c>
      <c r="H306" s="302">
        <f t="shared" si="98"/>
        <v>18.689904871818591</v>
      </c>
      <c r="I306" s="303"/>
      <c r="J306" s="302">
        <v>8.4962547806933024</v>
      </c>
      <c r="K306" s="302">
        <v>11.618977657310435</v>
      </c>
      <c r="L306" s="302">
        <f t="shared" si="99"/>
        <v>20.115232438003737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31.459524568481321</v>
      </c>
      <c r="C308" s="311">
        <f t="shared" ref="C308:D308" si="100">SUM(C298:C306)</f>
        <v>40.687475431518571</v>
      </c>
      <c r="D308" s="311">
        <f t="shared" si="100"/>
        <v>72.146999999999892</v>
      </c>
      <c r="E308" s="311"/>
      <c r="F308" s="311">
        <f t="shared" ref="F308:H308" si="101">SUM(F298:F306)</f>
        <v>31.343031388513143</v>
      </c>
      <c r="G308" s="311">
        <f t="shared" si="101"/>
        <v>39.457968611486749</v>
      </c>
      <c r="H308" s="311">
        <f t="shared" si="101"/>
        <v>70.800999999999888</v>
      </c>
      <c r="I308" s="311"/>
      <c r="J308" s="311">
        <f t="shared" ref="J308:L308" si="102">SUM(J298:J306)</f>
        <v>36.138933516041988</v>
      </c>
      <c r="K308" s="311">
        <f t="shared" si="102"/>
        <v>45.576066483957973</v>
      </c>
      <c r="L308" s="311">
        <f t="shared" si="102"/>
        <v>81.714999999999961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1.1124914876916367</v>
      </c>
      <c r="C315" s="302">
        <v>2.1787432224941057</v>
      </c>
      <c r="D315" s="302">
        <f>SUM(B315:C315)</f>
        <v>3.2912347101857424</v>
      </c>
      <c r="E315" s="303"/>
      <c r="F315" s="302">
        <v>1.3307105473287317</v>
      </c>
      <c r="G315" s="302">
        <v>2.152525266329619</v>
      </c>
      <c r="H315" s="302">
        <f>SUM(F315:G315)</f>
        <v>3.483235813658351</v>
      </c>
      <c r="I315" s="303"/>
      <c r="J315" s="302">
        <v>1.3880507122626666</v>
      </c>
      <c r="K315" s="302">
        <v>2.0668655598419394</v>
      </c>
      <c r="L315" s="302">
        <f>SUM(J315:K315)</f>
        <v>3.4549162721046063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3.8065939639611028</v>
      </c>
      <c r="C316" s="302">
        <v>2.7079719855027204</v>
      </c>
      <c r="D316" s="302">
        <f t="shared" ref="D316:D323" si="103">SUM(B316:C316)</f>
        <v>6.5145659494638233</v>
      </c>
      <c r="E316" s="303"/>
      <c r="F316" s="302">
        <v>4.6748003164766994</v>
      </c>
      <c r="G316" s="302">
        <v>3.0121992051386655</v>
      </c>
      <c r="H316" s="302">
        <f t="shared" ref="H316:H323" si="104">SUM(F316:G316)</f>
        <v>7.6869995216153644</v>
      </c>
      <c r="I316" s="303"/>
      <c r="J316" s="302">
        <v>5.1097561601053858</v>
      </c>
      <c r="K316" s="302">
        <v>3.3393656790889663</v>
      </c>
      <c r="L316" s="302">
        <f t="shared" ref="L316:L323" si="105">SUM(J316:K316)</f>
        <v>8.4491218391943512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4.6780291905489451</v>
      </c>
      <c r="C317" s="302">
        <v>8.3362363333690475</v>
      </c>
      <c r="D317" s="302">
        <f t="shared" si="103"/>
        <v>13.014265523917992</v>
      </c>
      <c r="E317" s="303"/>
      <c r="F317" s="302">
        <v>5.2298608578898307</v>
      </c>
      <c r="G317" s="302">
        <v>7.9696194612115487</v>
      </c>
      <c r="H317" s="302">
        <f t="shared" si="104"/>
        <v>13.199480319101379</v>
      </c>
      <c r="I317" s="303"/>
      <c r="J317" s="302">
        <v>6.7296021209956702</v>
      </c>
      <c r="K317" s="302">
        <v>8.1147186004012433</v>
      </c>
      <c r="L317" s="302">
        <f t="shared" si="105"/>
        <v>14.844320721396913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8.9343744306054464</v>
      </c>
      <c r="C318" s="302">
        <v>1.3636026925662086</v>
      </c>
      <c r="D318" s="302">
        <f t="shared" si="103"/>
        <v>10.297977123171655</v>
      </c>
      <c r="E318" s="303"/>
      <c r="F318" s="302">
        <v>7.7894368380147814</v>
      </c>
      <c r="G318" s="302">
        <v>1.2482648357285129</v>
      </c>
      <c r="H318" s="302">
        <f t="shared" si="104"/>
        <v>9.0377016737432943</v>
      </c>
      <c r="I318" s="303"/>
      <c r="J318" s="302">
        <v>5.8559548400363504</v>
      </c>
      <c r="K318" s="302">
        <v>0.89920115330044315</v>
      </c>
      <c r="L318" s="302">
        <f t="shared" si="105"/>
        <v>6.7551559933367935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7.8282286263250594E-2</v>
      </c>
      <c r="C319" s="302">
        <v>0.6218724131500335</v>
      </c>
      <c r="D319" s="302">
        <f t="shared" si="103"/>
        <v>0.70015469941328412</v>
      </c>
      <c r="E319" s="303"/>
      <c r="F319" s="302">
        <v>8.3013324224392476E-2</v>
      </c>
      <c r="G319" s="302">
        <v>0.38445130339777411</v>
      </c>
      <c r="H319" s="302">
        <f t="shared" si="104"/>
        <v>0.46746462762216656</v>
      </c>
      <c r="I319" s="303"/>
      <c r="J319" s="302">
        <v>0.2193885499693094</v>
      </c>
      <c r="K319" s="302">
        <v>0.34229205917052663</v>
      </c>
      <c r="L319" s="302">
        <f t="shared" si="105"/>
        <v>0.56168060913983608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0.74369228954543032</v>
      </c>
      <c r="C320" s="302">
        <v>0.53560368213126841</v>
      </c>
      <c r="D320" s="302">
        <f t="shared" si="103"/>
        <v>1.2792959716766987</v>
      </c>
      <c r="E320" s="303"/>
      <c r="F320" s="302">
        <v>0.69348363300329574</v>
      </c>
      <c r="G320" s="302">
        <v>0.4835178924101271</v>
      </c>
      <c r="H320" s="302">
        <f t="shared" si="104"/>
        <v>1.1770015254134227</v>
      </c>
      <c r="I320" s="303"/>
      <c r="J320" s="302">
        <v>0.7277941089041472</v>
      </c>
      <c r="K320" s="302">
        <v>0.50693582186613761</v>
      </c>
      <c r="L320" s="302">
        <f t="shared" si="105"/>
        <v>1.2347299307702848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0.75253629647708953</v>
      </c>
      <c r="C321" s="302">
        <v>0.22776367176557241</v>
      </c>
      <c r="D321" s="302">
        <f t="shared" si="103"/>
        <v>0.98029996824266197</v>
      </c>
      <c r="E321" s="303"/>
      <c r="F321" s="302">
        <v>0.71226547854921318</v>
      </c>
      <c r="G321" s="302">
        <v>0.18730975189484181</v>
      </c>
      <c r="H321" s="302">
        <f t="shared" si="104"/>
        <v>0.89957523044405496</v>
      </c>
      <c r="I321" s="303"/>
      <c r="J321" s="302">
        <v>0.81311772693393958</v>
      </c>
      <c r="K321" s="302">
        <v>0.23816640873281625</v>
      </c>
      <c r="L321" s="302">
        <f t="shared" si="105"/>
        <v>1.0512841356667559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7.6840644426760238E-2</v>
      </c>
      <c r="C322" s="302">
        <v>0.3960735912625809</v>
      </c>
      <c r="D322" s="302">
        <f t="shared" si="103"/>
        <v>0.47291423568934116</v>
      </c>
      <c r="E322" s="303"/>
      <c r="F322" s="302">
        <v>6.1888367178635488E-2</v>
      </c>
      <c r="G322" s="302">
        <v>0.28794341321005695</v>
      </c>
      <c r="H322" s="302">
        <f t="shared" si="104"/>
        <v>0.34983178038869245</v>
      </c>
      <c r="I322" s="303"/>
      <c r="J322" s="302">
        <v>0.15078208359331108</v>
      </c>
      <c r="K322" s="302">
        <v>0.29659062476775927</v>
      </c>
      <c r="L322" s="302">
        <f t="shared" si="105"/>
        <v>0.44737270836107035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1.2053636143369764</v>
      </c>
      <c r="C323" s="302">
        <v>0.78392820390183537</v>
      </c>
      <c r="D323" s="302">
        <f t="shared" si="103"/>
        <v>1.9892918182388117</v>
      </c>
      <c r="E323" s="303"/>
      <c r="F323" s="302">
        <v>0.95703057778207767</v>
      </c>
      <c r="G323" s="302">
        <v>0.55967893023113902</v>
      </c>
      <c r="H323" s="302">
        <f t="shared" si="104"/>
        <v>1.5167095080132167</v>
      </c>
      <c r="I323" s="303"/>
      <c r="J323" s="302">
        <v>1.2426511746812583</v>
      </c>
      <c r="K323" s="302">
        <v>0.48276661534815918</v>
      </c>
      <c r="L323" s="302">
        <f t="shared" si="105"/>
        <v>1.7254177900294174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21.388204203856638</v>
      </c>
      <c r="C325" s="311">
        <f t="shared" ref="C325:D325" si="106">SUM(C315:C323)</f>
        <v>17.151795796143375</v>
      </c>
      <c r="D325" s="311">
        <f t="shared" si="106"/>
        <v>38.54</v>
      </c>
      <c r="E325" s="311"/>
      <c r="F325" s="311">
        <f t="shared" ref="F325:H325" si="107">SUM(F315:F323)</f>
        <v>21.532489940447661</v>
      </c>
      <c r="G325" s="311">
        <f t="shared" si="107"/>
        <v>16.285510059552287</v>
      </c>
      <c r="H325" s="311">
        <f t="shared" si="107"/>
        <v>37.817999999999941</v>
      </c>
      <c r="I325" s="311"/>
      <c r="J325" s="311">
        <f t="shared" ref="J325:L325" si="108">SUM(J315:J323)</f>
        <v>22.237097477482031</v>
      </c>
      <c r="K325" s="311">
        <f t="shared" si="108"/>
        <v>16.286902522517991</v>
      </c>
      <c r="L325" s="311">
        <f t="shared" si="108"/>
        <v>38.524000000000029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1.3525273607256718</v>
      </c>
      <c r="C332" s="302">
        <v>1.3788366550706828</v>
      </c>
      <c r="D332" s="302">
        <f>SUM(B332:C332)</f>
        <v>2.7313640157963546</v>
      </c>
      <c r="E332" s="303"/>
      <c r="F332" s="302">
        <v>1.4692806862901979</v>
      </c>
      <c r="G332" s="302">
        <v>1.437240707670286</v>
      </c>
      <c r="H332" s="302">
        <f>SUM(F332:G332)</f>
        <v>2.9065213939604839</v>
      </c>
      <c r="I332" s="303"/>
      <c r="J332" s="302">
        <v>1.6821899618878133</v>
      </c>
      <c r="K332" s="302">
        <v>1.4499297691272441</v>
      </c>
      <c r="L332" s="302">
        <f>SUM(J332:K332)</f>
        <v>3.1321197310150577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25.896461566230979</v>
      </c>
      <c r="C333" s="302">
        <v>12.852083785765309</v>
      </c>
      <c r="D333" s="302">
        <f t="shared" ref="D333:D340" si="109">SUM(B333:C333)</f>
        <v>38.748545351996285</v>
      </c>
      <c r="E333" s="303"/>
      <c r="F333" s="302">
        <v>27.725679155597184</v>
      </c>
      <c r="G333" s="302">
        <v>13.732206377313046</v>
      </c>
      <c r="H333" s="302">
        <f t="shared" ref="H333:H340" si="110">SUM(F333:G333)</f>
        <v>41.457885532910232</v>
      </c>
      <c r="I333" s="303"/>
      <c r="J333" s="302">
        <v>31.18846561942614</v>
      </c>
      <c r="K333" s="302">
        <v>14.673236617201413</v>
      </c>
      <c r="L333" s="302">
        <f t="shared" ref="L333:L340" si="111">SUM(J333:K333)</f>
        <v>45.861702236627551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4.4731651467141234</v>
      </c>
      <c r="C334" s="302">
        <v>2.6633375732181976</v>
      </c>
      <c r="D334" s="302">
        <f t="shared" si="109"/>
        <v>7.136502719932321</v>
      </c>
      <c r="E334" s="303"/>
      <c r="F334" s="302">
        <v>4.3258097174786876</v>
      </c>
      <c r="G334" s="302">
        <v>2.8279428949277428</v>
      </c>
      <c r="H334" s="302">
        <f t="shared" si="110"/>
        <v>7.1537526124064303</v>
      </c>
      <c r="I334" s="303"/>
      <c r="J334" s="302">
        <v>4.5949948132064682</v>
      </c>
      <c r="K334" s="302">
        <v>2.3605609970407642</v>
      </c>
      <c r="L334" s="302">
        <f t="shared" si="111"/>
        <v>6.9555558102472324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4.9786380043823861</v>
      </c>
      <c r="C335" s="302">
        <v>0.74741999889047639</v>
      </c>
      <c r="D335" s="302">
        <f t="shared" si="109"/>
        <v>5.726058003272863</v>
      </c>
      <c r="E335" s="303"/>
      <c r="F335" s="302">
        <v>4.2360076808129472</v>
      </c>
      <c r="G335" s="302">
        <v>0.65812671371436571</v>
      </c>
      <c r="H335" s="302">
        <f t="shared" si="110"/>
        <v>4.8941343945273132</v>
      </c>
      <c r="I335" s="303"/>
      <c r="J335" s="302">
        <v>2.0953041574110314</v>
      </c>
      <c r="K335" s="302">
        <v>0.57258949360163824</v>
      </c>
      <c r="L335" s="302">
        <f t="shared" si="111"/>
        <v>2.6678936510126698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0.60318567148375324</v>
      </c>
      <c r="C336" s="302">
        <v>0.76753900706107658</v>
      </c>
      <c r="D336" s="302">
        <f t="shared" si="109"/>
        <v>1.3707246785448297</v>
      </c>
      <c r="E336" s="303"/>
      <c r="F336" s="302">
        <v>0.47904090370382574</v>
      </c>
      <c r="G336" s="302">
        <v>0.49879527773193338</v>
      </c>
      <c r="H336" s="302">
        <f t="shared" si="110"/>
        <v>0.97783618143575912</v>
      </c>
      <c r="I336" s="303"/>
      <c r="J336" s="302">
        <v>0.32175118699522898</v>
      </c>
      <c r="K336" s="302">
        <v>0.38877672271287567</v>
      </c>
      <c r="L336" s="302">
        <f t="shared" si="111"/>
        <v>0.71052790970810464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14.774065749624921</v>
      </c>
      <c r="C337" s="302">
        <v>2.5804180336348455</v>
      </c>
      <c r="D337" s="302">
        <f t="shared" si="109"/>
        <v>17.354483783259766</v>
      </c>
      <c r="E337" s="303"/>
      <c r="F337" s="302">
        <v>13.141498850832175</v>
      </c>
      <c r="G337" s="302">
        <v>2.4583250713772355</v>
      </c>
      <c r="H337" s="302">
        <f t="shared" si="110"/>
        <v>15.59982392220941</v>
      </c>
      <c r="I337" s="303"/>
      <c r="J337" s="302">
        <v>13.953935098641018</v>
      </c>
      <c r="K337" s="302">
        <v>2.8092639461716447</v>
      </c>
      <c r="L337" s="302">
        <f t="shared" si="111"/>
        <v>16.763199044812662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0.44222084422607566</v>
      </c>
      <c r="C338" s="302">
        <v>0.15701621697352577</v>
      </c>
      <c r="D338" s="302">
        <f t="shared" si="109"/>
        <v>0.59923706119960141</v>
      </c>
      <c r="E338" s="303"/>
      <c r="F338" s="302">
        <v>0.36344720138345815</v>
      </c>
      <c r="G338" s="302">
        <v>0.13499200748581897</v>
      </c>
      <c r="H338" s="302">
        <f t="shared" si="110"/>
        <v>0.49843920886927712</v>
      </c>
      <c r="I338" s="303"/>
      <c r="J338" s="302">
        <v>0.34821041545410603</v>
      </c>
      <c r="K338" s="302">
        <v>0.14488973368255229</v>
      </c>
      <c r="L338" s="302">
        <f t="shared" si="111"/>
        <v>0.49310014913665834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0.56478861421969706</v>
      </c>
      <c r="C339" s="302">
        <v>1.1011531237879733</v>
      </c>
      <c r="D339" s="302">
        <f t="shared" si="109"/>
        <v>1.6659417380076702</v>
      </c>
      <c r="E339" s="303"/>
      <c r="F339" s="302">
        <v>0.49145262603606776</v>
      </c>
      <c r="G339" s="302">
        <v>1.467370925830598</v>
      </c>
      <c r="H339" s="302">
        <f t="shared" si="110"/>
        <v>1.9588235518666659</v>
      </c>
      <c r="I339" s="303"/>
      <c r="J339" s="302">
        <v>0.56781107742305481</v>
      </c>
      <c r="K339" s="302">
        <v>1.5904418394585802</v>
      </c>
      <c r="L339" s="302">
        <f t="shared" si="111"/>
        <v>2.1582529168816351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4.268229517848904</v>
      </c>
      <c r="C340" s="302">
        <v>1.2419131301413331</v>
      </c>
      <c r="D340" s="302">
        <f t="shared" si="109"/>
        <v>5.5101426479902376</v>
      </c>
      <c r="E340" s="303"/>
      <c r="F340" s="302">
        <v>3.2503578609745341</v>
      </c>
      <c r="G340" s="302">
        <v>0.88142534083990065</v>
      </c>
      <c r="H340" s="302">
        <f t="shared" si="110"/>
        <v>4.1317832018144349</v>
      </c>
      <c r="I340" s="303"/>
      <c r="J340" s="302">
        <v>1.8151030430212811</v>
      </c>
      <c r="K340" s="302">
        <v>0.66254550753709684</v>
      </c>
      <c r="L340" s="302">
        <f t="shared" si="111"/>
        <v>2.4776485505583778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57.353282475456496</v>
      </c>
      <c r="C342" s="311">
        <f t="shared" ref="C342:D342" si="112">SUM(C332:C340)</f>
        <v>23.489717524543419</v>
      </c>
      <c r="D342" s="311">
        <f t="shared" si="112"/>
        <v>80.842999999999932</v>
      </c>
      <c r="E342" s="311"/>
      <c r="F342" s="311">
        <f t="shared" ref="F342:H342" si="113">SUM(F332:F340)</f>
        <v>55.482574683109071</v>
      </c>
      <c r="G342" s="311">
        <f t="shared" si="113"/>
        <v>24.096425316890929</v>
      </c>
      <c r="H342" s="311">
        <f t="shared" si="113"/>
        <v>79.578999999999994</v>
      </c>
      <c r="I342" s="311"/>
      <c r="J342" s="311">
        <f t="shared" ref="J342:L342" si="114">SUM(J332:J340)</f>
        <v>56.567765373466138</v>
      </c>
      <c r="K342" s="311">
        <f t="shared" si="114"/>
        <v>24.652234626533808</v>
      </c>
      <c r="L342" s="311">
        <f t="shared" si="114"/>
        <v>81.219999999999942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3.102551665833015</v>
      </c>
      <c r="C349" s="302">
        <v>1.6927418576121909</v>
      </c>
      <c r="D349" s="302">
        <f>SUM(B349:C349)</f>
        <v>4.7952935234452063</v>
      </c>
      <c r="E349" s="303"/>
      <c r="F349" s="302">
        <v>3.8516786606808382</v>
      </c>
      <c r="G349" s="302">
        <v>1.7563109386892188</v>
      </c>
      <c r="H349" s="302">
        <f>SUM(F349:G349)</f>
        <v>5.6079895993700575</v>
      </c>
      <c r="I349" s="303"/>
      <c r="J349" s="302">
        <v>4.657300325518511</v>
      </c>
      <c r="K349" s="302">
        <v>1.6025608379642839</v>
      </c>
      <c r="L349" s="302">
        <f>SUM(J349:K349)</f>
        <v>6.2598611634827952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21.831216540500343</v>
      </c>
      <c r="C350" s="302">
        <v>5.8517402044940763</v>
      </c>
      <c r="D350" s="302">
        <f t="shared" ref="D350:D357" si="115">SUM(B350:C350)</f>
        <v>27.682956744994421</v>
      </c>
      <c r="E350" s="303"/>
      <c r="F350" s="302">
        <v>25.639784582090318</v>
      </c>
      <c r="G350" s="302">
        <v>6.8035684449780405</v>
      </c>
      <c r="H350" s="302">
        <f t="shared" ref="H350:H357" si="116">SUM(F350:G350)</f>
        <v>32.443353027068355</v>
      </c>
      <c r="I350" s="303"/>
      <c r="J350" s="302">
        <v>29.934181337412078</v>
      </c>
      <c r="K350" s="302">
        <v>6.7054332404241244</v>
      </c>
      <c r="L350" s="302">
        <f t="shared" ref="L350:L357" si="117">SUM(J350:K350)</f>
        <v>36.639614577836198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10.490688279805912</v>
      </c>
      <c r="C351" s="302">
        <v>2.9501434176401924</v>
      </c>
      <c r="D351" s="302">
        <f t="shared" si="115"/>
        <v>13.440831697446104</v>
      </c>
      <c r="E351" s="303"/>
      <c r="F351" s="302">
        <v>11.926147376322325</v>
      </c>
      <c r="G351" s="302">
        <v>3.0527102358549465</v>
      </c>
      <c r="H351" s="302">
        <f t="shared" si="116"/>
        <v>14.978857612177272</v>
      </c>
      <c r="I351" s="303"/>
      <c r="J351" s="302">
        <v>12.961591093501386</v>
      </c>
      <c r="K351" s="302">
        <v>2.5860604454575111</v>
      </c>
      <c r="L351" s="302">
        <f t="shared" si="117"/>
        <v>15.547651538958897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10.925360696879462</v>
      </c>
      <c r="C352" s="302">
        <v>1.2124270802362065</v>
      </c>
      <c r="D352" s="302">
        <f t="shared" si="115"/>
        <v>12.137787777115669</v>
      </c>
      <c r="E352" s="303"/>
      <c r="F352" s="302">
        <v>10.09782589248838</v>
      </c>
      <c r="G352" s="302">
        <v>1.1047184692174696</v>
      </c>
      <c r="H352" s="302">
        <f t="shared" si="116"/>
        <v>11.202544361705851</v>
      </c>
      <c r="I352" s="303"/>
      <c r="J352" s="302">
        <v>6.2260683490593847</v>
      </c>
      <c r="K352" s="302">
        <v>0.94268150934299311</v>
      </c>
      <c r="L352" s="302">
        <f t="shared" si="117"/>
        <v>7.1687498584023777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0.51311890710216501</v>
      </c>
      <c r="C353" s="302">
        <v>0.83180034112828849</v>
      </c>
      <c r="D353" s="302">
        <f t="shared" si="115"/>
        <v>1.3449192482304535</v>
      </c>
      <c r="E353" s="303"/>
      <c r="F353" s="302">
        <v>0.4446077518707881</v>
      </c>
      <c r="G353" s="302">
        <v>0.61554719746300701</v>
      </c>
      <c r="H353" s="302">
        <f t="shared" si="116"/>
        <v>1.0601549493337952</v>
      </c>
      <c r="I353" s="303"/>
      <c r="J353" s="302">
        <v>0.33793021876029627</v>
      </c>
      <c r="K353" s="302">
        <v>0.46028974118947941</v>
      </c>
      <c r="L353" s="302">
        <f t="shared" si="117"/>
        <v>0.79821995994977568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30.198122438218533</v>
      </c>
      <c r="C354" s="302">
        <v>7.6250021675415178</v>
      </c>
      <c r="D354" s="302">
        <f t="shared" si="115"/>
        <v>37.82312460576005</v>
      </c>
      <c r="E354" s="303"/>
      <c r="F354" s="302">
        <v>30.191188612556271</v>
      </c>
      <c r="G354" s="302">
        <v>7.1677333570138737</v>
      </c>
      <c r="H354" s="302">
        <f t="shared" si="116"/>
        <v>37.358921969570147</v>
      </c>
      <c r="I354" s="303"/>
      <c r="J354" s="302">
        <v>32.188558038609763</v>
      </c>
      <c r="K354" s="302">
        <v>9.7812833929102627</v>
      </c>
      <c r="L354" s="302">
        <f t="shared" si="117"/>
        <v>41.969841431520024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1.2184509548059246</v>
      </c>
      <c r="C355" s="302">
        <v>0.31529464916876365</v>
      </c>
      <c r="D355" s="302">
        <f t="shared" si="115"/>
        <v>1.5337456039746882</v>
      </c>
      <c r="E355" s="303"/>
      <c r="F355" s="302">
        <v>1.1458260837314829</v>
      </c>
      <c r="G355" s="302">
        <v>0.25551739511914018</v>
      </c>
      <c r="H355" s="302">
        <f t="shared" si="116"/>
        <v>1.4013434788506229</v>
      </c>
      <c r="I355" s="303"/>
      <c r="J355" s="302">
        <v>1.2387037199153608</v>
      </c>
      <c r="K355" s="302">
        <v>0.23969417276130106</v>
      </c>
      <c r="L355" s="302">
        <f t="shared" si="117"/>
        <v>1.4783978926766619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0.15523131186246336</v>
      </c>
      <c r="C356" s="302">
        <v>0.54073532052905193</v>
      </c>
      <c r="D356" s="302">
        <f t="shared" si="115"/>
        <v>0.69596663239151524</v>
      </c>
      <c r="E356" s="303"/>
      <c r="F356" s="302">
        <v>0.11722760556463839</v>
      </c>
      <c r="G356" s="302">
        <v>0.44905375734167113</v>
      </c>
      <c r="H356" s="302">
        <f t="shared" si="116"/>
        <v>0.56628136290630948</v>
      </c>
      <c r="I356" s="303"/>
      <c r="J356" s="302">
        <v>0.13251634852020328</v>
      </c>
      <c r="K356" s="302">
        <v>0.33903843951391921</v>
      </c>
      <c r="L356" s="302">
        <f t="shared" si="117"/>
        <v>0.47155478803412249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1.8951066004920527</v>
      </c>
      <c r="C357" s="302">
        <v>1.5512675661498865</v>
      </c>
      <c r="D357" s="302">
        <f t="shared" si="115"/>
        <v>3.446374166641939</v>
      </c>
      <c r="E357" s="303"/>
      <c r="F357" s="302">
        <v>1.5189382311385879</v>
      </c>
      <c r="G357" s="302">
        <v>1.0856154078791262</v>
      </c>
      <c r="H357" s="302">
        <f t="shared" si="116"/>
        <v>2.6045536390177144</v>
      </c>
      <c r="I357" s="303"/>
      <c r="J357" s="302">
        <v>0.81929878077385021</v>
      </c>
      <c r="K357" s="302">
        <v>0.68481000836532091</v>
      </c>
      <c r="L357" s="302">
        <f t="shared" si="117"/>
        <v>1.5041087891391711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80.329847395499883</v>
      </c>
      <c r="C359" s="311">
        <f t="shared" ref="C359:D359" si="118">SUM(C349:C357)</f>
        <v>22.571152604500174</v>
      </c>
      <c r="D359" s="311">
        <f t="shared" si="118"/>
        <v>102.90100000000005</v>
      </c>
      <c r="E359" s="311"/>
      <c r="F359" s="311">
        <f t="shared" ref="F359:H359" si="119">SUM(F349:F357)</f>
        <v>84.933224796443625</v>
      </c>
      <c r="G359" s="311">
        <f t="shared" si="119"/>
        <v>22.290775203556489</v>
      </c>
      <c r="H359" s="311">
        <f t="shared" si="119"/>
        <v>107.22400000000012</v>
      </c>
      <c r="I359" s="311"/>
      <c r="J359" s="311">
        <f t="shared" ref="J359:L359" si="120">SUM(J349:J357)</f>
        <v>88.496148212070835</v>
      </c>
      <c r="K359" s="311">
        <f t="shared" si="120"/>
        <v>23.341851787929194</v>
      </c>
      <c r="L359" s="311">
        <f t="shared" si="120"/>
        <v>111.83800000000002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1.9089756680480583</v>
      </c>
      <c r="C366" s="302">
        <v>1.4565453810618261</v>
      </c>
      <c r="D366" s="302">
        <f>SUM(B366:C366)</f>
        <v>3.3655210491098844</v>
      </c>
      <c r="E366" s="303"/>
      <c r="F366" s="302">
        <v>2.2522153563731524</v>
      </c>
      <c r="G366" s="302">
        <v>1.2197486535830018</v>
      </c>
      <c r="H366" s="302">
        <f>SUM(F366:G366)</f>
        <v>3.471964009956154</v>
      </c>
      <c r="I366" s="303"/>
      <c r="J366" s="302">
        <v>3.5121398088264555</v>
      </c>
      <c r="K366" s="302">
        <v>1.5649309019561943</v>
      </c>
      <c r="L366" s="302">
        <f>SUM(J366:K366)</f>
        <v>5.0770707107826496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1.4083326360194242</v>
      </c>
      <c r="C367" s="302">
        <v>2.1897150847508304</v>
      </c>
      <c r="D367" s="302">
        <f t="shared" ref="D367:D374" si="121">SUM(B367:C367)</f>
        <v>3.5980477207702544</v>
      </c>
      <c r="E367" s="303"/>
      <c r="F367" s="302">
        <v>1.7114772540980803</v>
      </c>
      <c r="G367" s="302">
        <v>1.9219916725460093</v>
      </c>
      <c r="H367" s="302">
        <f t="shared" ref="H367:H374" si="122">SUM(F367:G367)</f>
        <v>3.6334689266440896</v>
      </c>
      <c r="I367" s="303"/>
      <c r="J367" s="302">
        <v>1.7173577120243499</v>
      </c>
      <c r="K367" s="302">
        <v>2.6899021385961341</v>
      </c>
      <c r="L367" s="302">
        <f t="shared" ref="L367:L374" si="123">SUM(J367:K367)</f>
        <v>4.4072598506204841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2.9263098635242195</v>
      </c>
      <c r="C368" s="302">
        <v>4.7470977074256453</v>
      </c>
      <c r="D368" s="302">
        <f t="shared" si="121"/>
        <v>7.6734075709498644</v>
      </c>
      <c r="E368" s="303"/>
      <c r="F368" s="302">
        <v>3.3362647626046478</v>
      </c>
      <c r="G368" s="302">
        <v>3.6798373895690819</v>
      </c>
      <c r="H368" s="302">
        <f t="shared" si="122"/>
        <v>7.0161021521737297</v>
      </c>
      <c r="I368" s="303"/>
      <c r="J368" s="302">
        <v>3.5331778562546545</v>
      </c>
      <c r="K368" s="302">
        <v>4.4110122496107333</v>
      </c>
      <c r="L368" s="302">
        <f t="shared" si="123"/>
        <v>7.9441901058653883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1.5942281010246051</v>
      </c>
      <c r="C369" s="302">
        <v>0.46364069809260788</v>
      </c>
      <c r="D369" s="302">
        <f t="shared" si="121"/>
        <v>2.0578687991172129</v>
      </c>
      <c r="E369" s="303"/>
      <c r="F369" s="302">
        <v>1.5064498480159392</v>
      </c>
      <c r="G369" s="302">
        <v>0.43929427062650583</v>
      </c>
      <c r="H369" s="302">
        <f t="shared" si="122"/>
        <v>1.9457441186424451</v>
      </c>
      <c r="I369" s="303"/>
      <c r="J369" s="302">
        <v>1.0702194412637005</v>
      </c>
      <c r="K369" s="302">
        <v>0.39370408218721747</v>
      </c>
      <c r="L369" s="302">
        <f t="shared" si="123"/>
        <v>1.463923523450918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0.61156804925583941</v>
      </c>
      <c r="C370" s="302">
        <v>1.5874711537236852</v>
      </c>
      <c r="D370" s="302">
        <f t="shared" si="121"/>
        <v>2.1990392029795247</v>
      </c>
      <c r="E370" s="303"/>
      <c r="F370" s="302">
        <v>0.73167339462355496</v>
      </c>
      <c r="G370" s="302">
        <v>1.0270256038288026</v>
      </c>
      <c r="H370" s="302">
        <f t="shared" si="122"/>
        <v>1.7586989984523576</v>
      </c>
      <c r="I370" s="303"/>
      <c r="J370" s="302">
        <v>1.3327727719257243</v>
      </c>
      <c r="K370" s="302">
        <v>1.1673179106587139</v>
      </c>
      <c r="L370" s="302">
        <f t="shared" si="123"/>
        <v>2.500090682584438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1.290233980185332</v>
      </c>
      <c r="C371" s="302">
        <v>0.92708941195021299</v>
      </c>
      <c r="D371" s="302">
        <f t="shared" si="121"/>
        <v>2.2173233921355449</v>
      </c>
      <c r="E371" s="303"/>
      <c r="F371" s="302">
        <v>1.0973787460014464</v>
      </c>
      <c r="G371" s="302">
        <v>0.77451575915692839</v>
      </c>
      <c r="H371" s="302">
        <f t="shared" si="122"/>
        <v>1.8718945051583749</v>
      </c>
      <c r="I371" s="303"/>
      <c r="J371" s="302">
        <v>1.0398212115129011</v>
      </c>
      <c r="K371" s="302">
        <v>1.0727709244507393</v>
      </c>
      <c r="L371" s="302">
        <f t="shared" si="123"/>
        <v>2.1125921359636406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0.65949456666107187</v>
      </c>
      <c r="C372" s="302">
        <v>0.55894638586447332</v>
      </c>
      <c r="D372" s="302">
        <f t="shared" si="121"/>
        <v>1.2184409525255453</v>
      </c>
      <c r="E372" s="303"/>
      <c r="F372" s="302">
        <v>0.60428277322375901</v>
      </c>
      <c r="G372" s="302">
        <v>0.4578310887237782</v>
      </c>
      <c r="H372" s="302">
        <f t="shared" si="122"/>
        <v>1.0621138619475372</v>
      </c>
      <c r="I372" s="303"/>
      <c r="J372" s="302">
        <v>0.69521523771278138</v>
      </c>
      <c r="K372" s="302">
        <v>0.57486686315218749</v>
      </c>
      <c r="L372" s="302">
        <f t="shared" si="123"/>
        <v>1.2700821008649688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4.228003937131606E-2</v>
      </c>
      <c r="C373" s="302">
        <v>0.18837788515137485</v>
      </c>
      <c r="D373" s="302">
        <f t="shared" si="121"/>
        <v>0.2306579245226909</v>
      </c>
      <c r="E373" s="303"/>
      <c r="F373" s="302">
        <v>4.2898155194509915E-2</v>
      </c>
      <c r="G373" s="302">
        <v>0.1421892613466843</v>
      </c>
      <c r="H373" s="302">
        <f t="shared" si="122"/>
        <v>0.18508741654119421</v>
      </c>
      <c r="I373" s="303"/>
      <c r="J373" s="302">
        <v>6.2102327367662663E-2</v>
      </c>
      <c r="K373" s="302">
        <v>0.16455502636960326</v>
      </c>
      <c r="L373" s="302">
        <f t="shared" si="123"/>
        <v>0.22665735373726592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1.0845553886543</v>
      </c>
      <c r="C374" s="302">
        <v>1.2981379992352315</v>
      </c>
      <c r="D374" s="302">
        <f t="shared" si="121"/>
        <v>2.3826933878895318</v>
      </c>
      <c r="E374" s="303"/>
      <c r="F374" s="302">
        <v>0.85194039071557004</v>
      </c>
      <c r="G374" s="302">
        <v>0.91798561976856707</v>
      </c>
      <c r="H374" s="302">
        <f t="shared" si="122"/>
        <v>1.769926010484137</v>
      </c>
      <c r="I374" s="303"/>
      <c r="J374" s="302">
        <v>0.61108256229819613</v>
      </c>
      <c r="K374" s="302">
        <v>0.88005097383202746</v>
      </c>
      <c r="L374" s="302">
        <f t="shared" si="123"/>
        <v>1.4911335361302236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11.525978292744167</v>
      </c>
      <c r="C376" s="311">
        <f t="shared" ref="C376:D376" si="124">SUM(C366:C374)</f>
        <v>13.417021707255888</v>
      </c>
      <c r="D376" s="311">
        <f t="shared" si="124"/>
        <v>24.943000000000051</v>
      </c>
      <c r="E376" s="311"/>
      <c r="F376" s="311">
        <f t="shared" ref="F376:H376" si="125">SUM(F366:F374)</f>
        <v>12.134580680850661</v>
      </c>
      <c r="G376" s="311">
        <f t="shared" si="125"/>
        <v>10.58041931914936</v>
      </c>
      <c r="H376" s="311">
        <f t="shared" si="125"/>
        <v>22.715000000000021</v>
      </c>
      <c r="I376" s="311"/>
      <c r="J376" s="311">
        <f t="shared" ref="J376:L376" si="126">SUM(J366:J374)</f>
        <v>13.573888929186428</v>
      </c>
      <c r="K376" s="311">
        <f t="shared" si="126"/>
        <v>12.919111070813551</v>
      </c>
      <c r="L376" s="311">
        <f t="shared" si="126"/>
        <v>26.492999999999981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1.5640559882787248</v>
      </c>
      <c r="C383" s="302">
        <v>1.7054928307450257</v>
      </c>
      <c r="D383" s="302">
        <f>SUM(B383:C383)</f>
        <v>3.2695488190237505</v>
      </c>
      <c r="E383" s="303"/>
      <c r="F383" s="302">
        <v>2.2494029044869759</v>
      </c>
      <c r="G383" s="302">
        <v>1.1710148025468736</v>
      </c>
      <c r="H383" s="302">
        <f>SUM(F383:G383)</f>
        <v>3.4204177070338497</v>
      </c>
      <c r="I383" s="303"/>
      <c r="J383" s="302">
        <v>2.7674911692432844</v>
      </c>
      <c r="K383" s="302">
        <v>1.278797746186694</v>
      </c>
      <c r="L383" s="302">
        <f>SUM(J383:K383)</f>
        <v>4.0462889154299786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2.0159011171564138</v>
      </c>
      <c r="C384" s="302">
        <v>3.1421801105769074</v>
      </c>
      <c r="D384" s="302">
        <f t="shared" ref="D384:D391" si="127">SUM(B384:C384)</f>
        <v>5.1580812277333212</v>
      </c>
      <c r="E384" s="303"/>
      <c r="F384" s="302">
        <v>2.8794029675054813</v>
      </c>
      <c r="G384" s="302">
        <v>2.1967259573333058</v>
      </c>
      <c r="H384" s="302">
        <f t="shared" ref="H384:H391" si="128">SUM(F384:G384)</f>
        <v>5.0761289248387875</v>
      </c>
      <c r="I384" s="303"/>
      <c r="J384" s="302">
        <v>2.4878785894644371</v>
      </c>
      <c r="K384" s="302">
        <v>2.3440579066510585</v>
      </c>
      <c r="L384" s="302">
        <f t="shared" ref="L384:L391" si="129">SUM(J384:K384)</f>
        <v>4.831936496115496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1.8611960720146039</v>
      </c>
      <c r="C385" s="302">
        <v>1.384016702494514</v>
      </c>
      <c r="D385" s="302">
        <f t="shared" si="127"/>
        <v>3.2452127745091177</v>
      </c>
      <c r="E385" s="303"/>
      <c r="F385" s="302">
        <v>2.2542621062769284</v>
      </c>
      <c r="G385" s="302">
        <v>1.0099759059038595</v>
      </c>
      <c r="H385" s="302">
        <f t="shared" si="128"/>
        <v>3.2642380121807877</v>
      </c>
      <c r="I385" s="303"/>
      <c r="J385" s="302">
        <v>1.800899286909253</v>
      </c>
      <c r="K385" s="302">
        <v>0.88267388452255247</v>
      </c>
      <c r="L385" s="302">
        <f t="shared" si="129"/>
        <v>2.6835731714318056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1.6753402923855345</v>
      </c>
      <c r="C386" s="302">
        <v>0.31236278178155652</v>
      </c>
      <c r="D386" s="302">
        <f t="shared" si="127"/>
        <v>1.9877030741670909</v>
      </c>
      <c r="E386" s="303"/>
      <c r="F386" s="302">
        <v>1.9259251308205132</v>
      </c>
      <c r="G386" s="302">
        <v>0.22019202370159582</v>
      </c>
      <c r="H386" s="302">
        <f t="shared" si="128"/>
        <v>2.1461171545221092</v>
      </c>
      <c r="I386" s="303"/>
      <c r="J386" s="302">
        <v>1.8561662392452876</v>
      </c>
      <c r="K386" s="302">
        <v>0.18126536955774977</v>
      </c>
      <c r="L386" s="302">
        <f t="shared" si="129"/>
        <v>2.0374316088030375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0.37909017632229952</v>
      </c>
      <c r="C387" s="302">
        <v>0.96281335324764861</v>
      </c>
      <c r="D387" s="302">
        <f t="shared" si="127"/>
        <v>1.3419035295699482</v>
      </c>
      <c r="E387" s="303"/>
      <c r="F387" s="302">
        <v>0.48670181262566264</v>
      </c>
      <c r="G387" s="302">
        <v>0.51659771078971173</v>
      </c>
      <c r="H387" s="302">
        <f t="shared" si="128"/>
        <v>1.0032995234153743</v>
      </c>
      <c r="I387" s="303"/>
      <c r="J387" s="302">
        <v>0.71244424012361418</v>
      </c>
      <c r="K387" s="302">
        <v>0.53185472468896977</v>
      </c>
      <c r="L387" s="302">
        <f t="shared" si="129"/>
        <v>1.244298964812584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6.0945378687771097</v>
      </c>
      <c r="C388" s="302">
        <v>1.7199316196098231</v>
      </c>
      <c r="D388" s="302">
        <f t="shared" si="127"/>
        <v>7.8144694883869326</v>
      </c>
      <c r="E388" s="303"/>
      <c r="F388" s="302">
        <v>6.3474874600001705</v>
      </c>
      <c r="G388" s="302">
        <v>1.2462839323083028</v>
      </c>
      <c r="H388" s="302">
        <f t="shared" si="128"/>
        <v>7.5937713923084731</v>
      </c>
      <c r="I388" s="303"/>
      <c r="J388" s="302">
        <v>5.1518578104406485</v>
      </c>
      <c r="K388" s="302">
        <v>1.304743962914878</v>
      </c>
      <c r="L388" s="302">
        <f t="shared" si="129"/>
        <v>6.4566017733555263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0.65220393353519834</v>
      </c>
      <c r="C389" s="302">
        <v>0.56035243404033541</v>
      </c>
      <c r="D389" s="302">
        <f t="shared" si="127"/>
        <v>1.2125563675755338</v>
      </c>
      <c r="E389" s="303"/>
      <c r="F389" s="302">
        <v>0.70261210610628444</v>
      </c>
      <c r="G389" s="302">
        <v>0.34484716104191876</v>
      </c>
      <c r="H389" s="302">
        <f t="shared" si="128"/>
        <v>1.0474592671482033</v>
      </c>
      <c r="I389" s="303"/>
      <c r="J389" s="302">
        <v>0.66171668462632893</v>
      </c>
      <c r="K389" s="302">
        <v>0.32300899178686482</v>
      </c>
      <c r="L389" s="302">
        <f t="shared" si="129"/>
        <v>0.98472567641319375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0.19086743760768721</v>
      </c>
      <c r="C390" s="302">
        <v>0.47826308518813343</v>
      </c>
      <c r="D390" s="302">
        <f t="shared" si="127"/>
        <v>0.66913052279582064</v>
      </c>
      <c r="E390" s="303"/>
      <c r="F390" s="302">
        <v>0.21010908324754018</v>
      </c>
      <c r="G390" s="302">
        <v>0.28621585862397425</v>
      </c>
      <c r="H390" s="302">
        <f t="shared" si="128"/>
        <v>0.49632494187151444</v>
      </c>
      <c r="I390" s="303"/>
      <c r="J390" s="302">
        <v>0.278962182925658</v>
      </c>
      <c r="K390" s="302">
        <v>0.24730607717656378</v>
      </c>
      <c r="L390" s="302">
        <f t="shared" si="129"/>
        <v>0.52626826010222172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1.0329692007549898</v>
      </c>
      <c r="C391" s="302">
        <v>0.99942499548348429</v>
      </c>
      <c r="D391" s="302">
        <f t="shared" si="127"/>
        <v>2.0323941962384739</v>
      </c>
      <c r="E391" s="303"/>
      <c r="F391" s="302">
        <v>0.99902762720621707</v>
      </c>
      <c r="G391" s="302">
        <v>0.58421544947469684</v>
      </c>
      <c r="H391" s="302">
        <f t="shared" si="128"/>
        <v>1.583243076680914</v>
      </c>
      <c r="I391" s="303"/>
      <c r="J391" s="302">
        <v>0.5838501876094081</v>
      </c>
      <c r="K391" s="302">
        <v>0.52202494592673798</v>
      </c>
      <c r="L391" s="302">
        <f t="shared" si="129"/>
        <v>1.1058751335361461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15.466162086832561</v>
      </c>
      <c r="C393" s="311">
        <f t="shared" ref="C393:D393" si="130">SUM(C383:C391)</f>
        <v>11.26483791316743</v>
      </c>
      <c r="D393" s="311">
        <f t="shared" si="130"/>
        <v>26.730999999999991</v>
      </c>
      <c r="E393" s="311"/>
      <c r="F393" s="311">
        <f t="shared" ref="F393:H393" si="131">SUM(F383:F391)</f>
        <v>18.054931198275774</v>
      </c>
      <c r="G393" s="311">
        <f t="shared" si="131"/>
        <v>7.5760688017242392</v>
      </c>
      <c r="H393" s="311">
        <f t="shared" si="131"/>
        <v>25.631000000000011</v>
      </c>
      <c r="I393" s="311"/>
      <c r="J393" s="311">
        <f t="shared" ref="J393:L393" si="132">SUM(J383:J391)</f>
        <v>16.301266390587919</v>
      </c>
      <c r="K393" s="311">
        <f t="shared" si="132"/>
        <v>7.615733609412068</v>
      </c>
      <c r="L393" s="311">
        <f t="shared" si="132"/>
        <v>23.916999999999991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Kent and Medway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65.382577409702989</v>
      </c>
      <c r="C9" s="249">
        <f t="shared" ref="C9:D9" si="0">SUM(C26,C43,C60,C77,C94,C111,C128,C145,C162,C179,C196,C213,C230,C247,C264,C281,C298,C315,C332,C349,C366,C383)</f>
        <v>9.4349029978089867</v>
      </c>
      <c r="D9" s="249">
        <f t="shared" si="0"/>
        <v>16.011050493844156</v>
      </c>
      <c r="E9" s="249">
        <f>SUM(B9:D9)</f>
        <v>90.828530901356132</v>
      </c>
      <c r="F9" s="238"/>
      <c r="G9" s="249">
        <f>SUM(G26,G43,G60,G77,G94,G111,G128,G145,G162,G179,G196,G213,G230,G247,G264,G281,G298,G315,G332,G349,G366,G383)</f>
        <v>72.067720098707454</v>
      </c>
      <c r="H9" s="249">
        <f t="shared" ref="H9:I9" si="1">SUM(H26,H43,H60,H77,H94,H111,H128,H145,H162,H179,H196,H213,H230,H247,H264,H281,H298,H315,H332,H349,H366,H383)</f>
        <v>14.533289759492153</v>
      </c>
      <c r="I9" s="249">
        <f t="shared" si="1"/>
        <v>17.089165122336656</v>
      </c>
      <c r="J9" s="249">
        <f>SUM(G9:I9)</f>
        <v>103.69017498053626</v>
      </c>
      <c r="K9" s="238"/>
      <c r="L9" s="249">
        <f>SUM(L26,L43,L60,L77,L94,L111,L128,L145,L162,L179,L196,L213,L230,L247,L264,L281,L298,L315,L332,L349,L366,L383)</f>
        <v>81.597625705964376</v>
      </c>
      <c r="M9" s="249">
        <f t="shared" ref="M9:N9" si="2">SUM(M26,M43,M60,M77,M94,M111,M128,M145,M162,M179,M196,M213,M230,M247,M264,M281,M298,M315,M332,M349,M366,M383)</f>
        <v>18.39612878803921</v>
      </c>
      <c r="N9" s="249">
        <f t="shared" si="2"/>
        <v>19.718054922445493</v>
      </c>
      <c r="O9" s="249">
        <f>SUM(L9:N9)</f>
        <v>119.71180941644907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110.48254788748439</v>
      </c>
      <c r="C10" s="249">
        <f t="shared" si="3"/>
        <v>30.423869069664601</v>
      </c>
      <c r="D10" s="249">
        <f t="shared" si="3"/>
        <v>22.599058055516121</v>
      </c>
      <c r="E10" s="249">
        <f t="shared" ref="E10:E17" si="4">SUM(B10:D10)</f>
        <v>163.5054750126651</v>
      </c>
      <c r="F10" s="238"/>
      <c r="G10" s="249">
        <f t="shared" ref="G10:I10" si="5">SUM(G27,G44,G61,G78,G95,G112,G129,G146,G163,G180,G197,G214,G231,G248,G265,G282,G299,G316,G333,G350,G367,G384)</f>
        <v>128.86772231240522</v>
      </c>
      <c r="H10" s="249">
        <f t="shared" si="5"/>
        <v>38.640802532590868</v>
      </c>
      <c r="I10" s="249">
        <f t="shared" si="5"/>
        <v>22.425094847996586</v>
      </c>
      <c r="J10" s="249">
        <f t="shared" ref="J10:J17" si="6">SUM(G10:I10)</f>
        <v>189.93361969299266</v>
      </c>
      <c r="K10" s="238"/>
      <c r="L10" s="249">
        <f t="shared" ref="L10:N10" si="7">SUM(L27,L44,L61,L78,L95,L112,L129,L146,L163,L180,L197,L214,L231,L248,L265,L282,L299,L316,L333,L350,L367,L384)</f>
        <v>154.48976539184309</v>
      </c>
      <c r="M10" s="249">
        <f t="shared" si="7"/>
        <v>45.888378556222968</v>
      </c>
      <c r="N10" s="249">
        <f t="shared" si="7"/>
        <v>22.326475802398559</v>
      </c>
      <c r="O10" s="249">
        <f t="shared" ref="O10:O17" si="8">SUM(L10:N10)</f>
        <v>222.70461975046462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70.878576940443395</v>
      </c>
      <c r="C11" s="249">
        <f t="shared" si="3"/>
        <v>19.135267821860452</v>
      </c>
      <c r="D11" s="249">
        <f t="shared" si="3"/>
        <v>19.795453328226888</v>
      </c>
      <c r="E11" s="249">
        <f t="shared" si="4"/>
        <v>109.80929809053073</v>
      </c>
      <c r="F11" s="238"/>
      <c r="G11" s="249">
        <f t="shared" ref="G11:I11" si="9">SUM(G28,G45,G62,G79,G96,G113,G130,G147,G164,G181,G198,G215,G232,G249,G266,G283,G300,G317,G334,G351,G368,G385)</f>
        <v>78.656245732723363</v>
      </c>
      <c r="H11" s="249">
        <f t="shared" si="9"/>
        <v>22.842931429027637</v>
      </c>
      <c r="I11" s="249">
        <f t="shared" si="9"/>
        <v>17.937553314754595</v>
      </c>
      <c r="J11" s="249">
        <f t="shared" si="6"/>
        <v>119.43673047650559</v>
      </c>
      <c r="K11" s="238"/>
      <c r="L11" s="249">
        <f t="shared" ref="L11:N11" si="10">SUM(L28,L45,L62,L79,L96,L113,L130,L147,L164,L181,L198,L215,L232,L249,L266,L283,L300,L317,L334,L351,L368,L385)</f>
        <v>83.694448631498062</v>
      </c>
      <c r="M11" s="249">
        <f t="shared" si="10"/>
        <v>23.545359739167786</v>
      </c>
      <c r="N11" s="249">
        <f t="shared" si="10"/>
        <v>18.929040878790961</v>
      </c>
      <c r="O11" s="249">
        <f t="shared" si="8"/>
        <v>126.16884924945681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49.40649591663113</v>
      </c>
      <c r="C12" s="249">
        <f t="shared" si="3"/>
        <v>36.956871789264682</v>
      </c>
      <c r="D12" s="249">
        <f t="shared" si="3"/>
        <v>5.0615788262195451</v>
      </c>
      <c r="E12" s="249">
        <f t="shared" si="4"/>
        <v>91.424946532115356</v>
      </c>
      <c r="F12" s="238"/>
      <c r="G12" s="249">
        <f t="shared" ref="G12:I12" si="11">SUM(G29,G46,G63,G80,G97,G114,G131,G148,G165,G182,G199,G216,G233,G250,G267,G284,G301,G318,G335,G352,G369,G386)</f>
        <v>47.763646730545901</v>
      </c>
      <c r="H12" s="249">
        <f t="shared" si="11"/>
        <v>36.908572063828494</v>
      </c>
      <c r="I12" s="249">
        <f t="shared" si="11"/>
        <v>4.3011864910042634</v>
      </c>
      <c r="J12" s="249">
        <f t="shared" si="6"/>
        <v>88.973405285378661</v>
      </c>
      <c r="K12" s="238"/>
      <c r="L12" s="249">
        <f t="shared" ref="L12:N12" si="12">SUM(L29,L46,L63,L80,L97,L114,L131,L148,L165,L182,L199,L216,L233,L250,L267,L284,L301,L318,L335,L352,L369,L386)</f>
        <v>38.992894386516376</v>
      </c>
      <c r="M12" s="249">
        <f t="shared" si="12"/>
        <v>30.212627134995387</v>
      </c>
      <c r="N12" s="249">
        <f t="shared" si="12"/>
        <v>4.6397948056023921</v>
      </c>
      <c r="O12" s="249">
        <f t="shared" si="8"/>
        <v>73.845316327114162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46.157363834726929</v>
      </c>
      <c r="C13" s="249">
        <f t="shared" si="3"/>
        <v>7.8531224832859738</v>
      </c>
      <c r="D13" s="249">
        <f t="shared" si="3"/>
        <v>30.04224348278191</v>
      </c>
      <c r="E13" s="249">
        <f t="shared" si="4"/>
        <v>84.052729800794808</v>
      </c>
      <c r="F13" s="238"/>
      <c r="G13" s="249">
        <f t="shared" ref="G13:I13" si="13">SUM(G30,G47,G64,G81,G98,G115,G132,G149,G166,G183,G200,G217,G234,G251,G268,G285,G302,G319,G336,G353,G370,G387)</f>
        <v>39.250493608192642</v>
      </c>
      <c r="H13" s="249">
        <f t="shared" si="13"/>
        <v>7.1088699385884802</v>
      </c>
      <c r="I13" s="249">
        <f t="shared" si="13"/>
        <v>28.00499135780974</v>
      </c>
      <c r="J13" s="249">
        <f t="shared" si="6"/>
        <v>74.364354904590869</v>
      </c>
      <c r="K13" s="238"/>
      <c r="L13" s="249">
        <f t="shared" ref="L13:N13" si="14">SUM(L30,L47,L64,L81,L98,L115,L132,L149,L166,L183,L200,L217,L234,L251,L268,L285,L302,L319,L336,L353,L370,L387)</f>
        <v>36.188604889158114</v>
      </c>
      <c r="M13" s="249">
        <f t="shared" si="14"/>
        <v>8.8668159530224777</v>
      </c>
      <c r="N13" s="249">
        <f t="shared" si="14"/>
        <v>32.372861976812835</v>
      </c>
      <c r="O13" s="249">
        <f t="shared" si="8"/>
        <v>77.428282818993438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39.064995060492379</v>
      </c>
      <c r="C14" s="249">
        <f t="shared" si="3"/>
        <v>33.908511941071275</v>
      </c>
      <c r="D14" s="249">
        <f t="shared" si="3"/>
        <v>10.631460304632904</v>
      </c>
      <c r="E14" s="249">
        <f t="shared" si="4"/>
        <v>83.604967306196571</v>
      </c>
      <c r="F14" s="238"/>
      <c r="G14" s="249">
        <f t="shared" ref="G14:I14" si="15">SUM(G31,G48,G65,G82,G99,G116,G133,G150,G167,G184,G201,G218,G235,G252,G269,G286,G303,G320,G337,G354,G371,G388)</f>
        <v>36.959267849244299</v>
      </c>
      <c r="H14" s="249">
        <f t="shared" si="15"/>
        <v>34.615155018417653</v>
      </c>
      <c r="I14" s="249">
        <f t="shared" si="15"/>
        <v>10.735274110657159</v>
      </c>
      <c r="J14" s="249">
        <f t="shared" si="6"/>
        <v>82.30969697831911</v>
      </c>
      <c r="K14" s="238"/>
      <c r="L14" s="249">
        <f t="shared" ref="L14:N14" si="16">SUM(L31,L48,L65,L82,L99,L116,L133,L150,L167,L184,L201,L218,L235,L252,L269,L286,L303,L320,L337,L354,L371,L388)</f>
        <v>43.643560824923604</v>
      </c>
      <c r="M14" s="249">
        <f t="shared" si="16"/>
        <v>36.029248300497486</v>
      </c>
      <c r="N14" s="249">
        <f t="shared" si="16"/>
        <v>12.17270905283657</v>
      </c>
      <c r="O14" s="249">
        <f t="shared" si="8"/>
        <v>91.845518178257649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23.14034435290197</v>
      </c>
      <c r="C15" s="249">
        <f t="shared" si="3"/>
        <v>38.219590216852097</v>
      </c>
      <c r="D15" s="249">
        <f t="shared" si="3"/>
        <v>4.6074142204533359</v>
      </c>
      <c r="E15" s="249">
        <f t="shared" si="4"/>
        <v>65.96734879020741</v>
      </c>
      <c r="F15" s="238"/>
      <c r="G15" s="249">
        <f t="shared" ref="G15:I15" si="17">SUM(G32,G49,G66,G83,G100,G117,G134,G151,G168,G185,G202,G219,G236,G253,G270,G287,G304,G321,G338,G355,G372,G389)</f>
        <v>21.727888503065341</v>
      </c>
      <c r="H15" s="249">
        <f t="shared" si="17"/>
        <v>40.658630438945792</v>
      </c>
      <c r="I15" s="249">
        <f t="shared" si="17"/>
        <v>3.0457498203506281</v>
      </c>
      <c r="J15" s="249">
        <f t="shared" si="6"/>
        <v>65.432268762361758</v>
      </c>
      <c r="K15" s="238"/>
      <c r="L15" s="249">
        <f t="shared" ref="L15:N15" si="18">SUM(L32,L49,L66,L83,L100,L117,L134,L151,L168,L185,L202,L219,L236,L253,L270,L287,L304,L321,L338,L355,L372,L389)</f>
        <v>22.276542911120735</v>
      </c>
      <c r="M15" s="249">
        <f t="shared" si="18"/>
        <v>40.329658176104623</v>
      </c>
      <c r="N15" s="249">
        <f t="shared" si="18"/>
        <v>2.7760484515653747</v>
      </c>
      <c r="O15" s="249">
        <f t="shared" si="8"/>
        <v>65.382249538790731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29.214627235171228</v>
      </c>
      <c r="C16" s="249">
        <f t="shared" si="3"/>
        <v>6.1720182535529977</v>
      </c>
      <c r="D16" s="249">
        <f t="shared" si="3"/>
        <v>8.0380119835392136</v>
      </c>
      <c r="E16" s="249">
        <f t="shared" si="4"/>
        <v>43.424657472263441</v>
      </c>
      <c r="F16" s="238"/>
      <c r="G16" s="249">
        <f t="shared" ref="G16:I16" si="19">SUM(G33,G50,G67,G84,G101,G118,G135,G152,G169,G186,G203,G220,G237,G254,G271,G288,G305,G322,G339,G356,G373,G390)</f>
        <v>24.438227352850809</v>
      </c>
      <c r="H16" s="249">
        <f t="shared" si="19"/>
        <v>7.3449110718936481</v>
      </c>
      <c r="I16" s="249">
        <f t="shared" si="19"/>
        <v>7.3254204429465224</v>
      </c>
      <c r="J16" s="249">
        <f t="shared" si="6"/>
        <v>39.108558867690981</v>
      </c>
      <c r="K16" s="238"/>
      <c r="L16" s="249">
        <f t="shared" ref="L16:N16" si="20">SUM(L33,L50,L67,L84,L101,L118,L135,L152,L169,L186,L203,L220,L237,L254,L271,L288,L305,L322,L339,L356,L373,L390)</f>
        <v>24.588739108761839</v>
      </c>
      <c r="M16" s="249">
        <f t="shared" si="20"/>
        <v>10.127875082789824</v>
      </c>
      <c r="N16" s="249">
        <f t="shared" si="20"/>
        <v>9.1492921104365497</v>
      </c>
      <c r="O16" s="249">
        <f t="shared" si="8"/>
        <v>43.865906301988211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38.731039323942127</v>
      </c>
      <c r="C17" s="249">
        <f t="shared" si="3"/>
        <v>54.26061240873252</v>
      </c>
      <c r="D17" s="249">
        <f t="shared" si="3"/>
        <v>5.5013943611957563</v>
      </c>
      <c r="E17" s="249">
        <f t="shared" si="4"/>
        <v>98.493046093870404</v>
      </c>
      <c r="F17" s="238"/>
      <c r="G17" s="249">
        <f t="shared" ref="G17:I17" si="21">SUM(G34,G51,G68,G85,G102,G119,G136,G153,G170,G187,G204,G221,G238,G255,G272,G289,G306,G323,G340,G357,G374,G391)</f>
        <v>32.189369706418226</v>
      </c>
      <c r="H17" s="249">
        <f t="shared" si="21"/>
        <v>52.886472504390881</v>
      </c>
      <c r="I17" s="249">
        <f t="shared" si="21"/>
        <v>4.6353478408147737</v>
      </c>
      <c r="J17" s="249">
        <f t="shared" si="6"/>
        <v>89.711190051623873</v>
      </c>
      <c r="K17" s="238"/>
      <c r="L17" s="249">
        <f t="shared" ref="L17:N17" si="22">SUM(L34,L51,L68,L85,L102,L119,L136,L153,L170,L187,L204,L221,L238,L255,L272,L289,L306,L323,L340,L357,L374,L391)</f>
        <v>30.80446946633289</v>
      </c>
      <c r="M17" s="249">
        <f t="shared" si="22"/>
        <v>50.881655055264574</v>
      </c>
      <c r="N17" s="249">
        <f t="shared" si="22"/>
        <v>6.2323238968878938</v>
      </c>
      <c r="O17" s="249">
        <f t="shared" si="8"/>
        <v>87.918448418485355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472.45856796149656</v>
      </c>
      <c r="C19" s="247">
        <f t="shared" ref="C19:O19" si="23">SUM(C9:C17)</f>
        <v>236.36476698209361</v>
      </c>
      <c r="D19" s="247">
        <f t="shared" si="23"/>
        <v>122.28766505640984</v>
      </c>
      <c r="E19" s="247">
        <f t="shared" si="23"/>
        <v>831.11099999999999</v>
      </c>
      <c r="F19" s="247"/>
      <c r="G19" s="247">
        <f t="shared" si="23"/>
        <v>481.9205818941532</v>
      </c>
      <c r="H19" s="247">
        <f t="shared" si="23"/>
        <v>255.53963475717563</v>
      </c>
      <c r="I19" s="247">
        <f t="shared" si="23"/>
        <v>115.49978334867092</v>
      </c>
      <c r="J19" s="247">
        <f t="shared" si="23"/>
        <v>852.95999999999981</v>
      </c>
      <c r="K19" s="247"/>
      <c r="L19" s="247">
        <f t="shared" si="23"/>
        <v>516.27665131611911</v>
      </c>
      <c r="M19" s="247">
        <f t="shared" si="23"/>
        <v>264.27774678610433</v>
      </c>
      <c r="N19" s="247">
        <f t="shared" si="23"/>
        <v>128.31660189777662</v>
      </c>
      <c r="O19" s="247">
        <f t="shared" si="23"/>
        <v>908.87099999999998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0.70568399605977594</v>
      </c>
      <c r="C26" s="302">
        <v>0.11691810557173202</v>
      </c>
      <c r="D26" s="302">
        <v>0.12056893116630825</v>
      </c>
      <c r="E26" s="302">
        <f>SUM(B26:D26)</f>
        <v>0.94317103279781622</v>
      </c>
      <c r="F26" s="303"/>
      <c r="G26" s="302">
        <v>0.7937590533042802</v>
      </c>
      <c r="H26" s="302">
        <v>9.956797441994783E-2</v>
      </c>
      <c r="I26" s="302">
        <v>9.3362820410192282E-2</v>
      </c>
      <c r="J26" s="302">
        <f>SUM(G26:I26)</f>
        <v>0.98668984813442029</v>
      </c>
      <c r="K26" s="303"/>
      <c r="L26" s="302">
        <v>1.1063724192339184</v>
      </c>
      <c r="M26" s="302">
        <v>9.616231326136207E-2</v>
      </c>
      <c r="N26" s="302">
        <v>0.11366582575600262</v>
      </c>
      <c r="O26" s="302">
        <f>SUM(L26:N26)</f>
        <v>1.316200558251283</v>
      </c>
    </row>
    <row r="27" spans="1:15" s="236" customFormat="1" x14ac:dyDescent="0.2">
      <c r="A27" s="237" t="str">
        <f>name!E$5</f>
        <v>Professional occupations</v>
      </c>
      <c r="B27" s="302">
        <v>0.73520321386365695</v>
      </c>
      <c r="C27" s="302">
        <v>0.12284203517074488</v>
      </c>
      <c r="D27" s="302">
        <v>9.629769709331526E-2</v>
      </c>
      <c r="E27" s="302">
        <f t="shared" ref="E27:E34" si="24">SUM(B27:D27)</f>
        <v>0.95434294612771708</v>
      </c>
      <c r="F27" s="303"/>
      <c r="G27" s="302">
        <v>0.97389574311345883</v>
      </c>
      <c r="H27" s="302">
        <v>8.440546248378232E-2</v>
      </c>
      <c r="I27" s="302">
        <v>0.12612149853534574</v>
      </c>
      <c r="J27" s="302">
        <f t="shared" ref="J27:J34" si="25">SUM(G27:I27)</f>
        <v>1.184422704132587</v>
      </c>
      <c r="K27" s="303"/>
      <c r="L27" s="302">
        <v>1.4637318104380974</v>
      </c>
      <c r="M27" s="302">
        <v>0.10733021209693004</v>
      </c>
      <c r="N27" s="302">
        <v>0.18664314971793153</v>
      </c>
      <c r="O27" s="302">
        <f t="shared" ref="O27:O34" si="26">SUM(L27:N27)</f>
        <v>1.7577051722529589</v>
      </c>
    </row>
    <row r="28" spans="1:15" s="236" customFormat="1" x14ac:dyDescent="0.2">
      <c r="A28" s="237" t="str">
        <f>name!E$6</f>
        <v>Associate professional occupations</v>
      </c>
      <c r="B28" s="302">
        <v>0.54689972210093085</v>
      </c>
      <c r="C28" s="302">
        <v>0.10696153367385525</v>
      </c>
      <c r="D28" s="302">
        <v>3.7553902490226707E-2</v>
      </c>
      <c r="E28" s="302">
        <f t="shared" si="24"/>
        <v>0.69141515826501276</v>
      </c>
      <c r="F28" s="303"/>
      <c r="G28" s="302">
        <v>0.64082166619286329</v>
      </c>
      <c r="H28" s="302">
        <v>6.8230092369039555E-2</v>
      </c>
      <c r="I28" s="302">
        <v>3.8205829201150565E-2</v>
      </c>
      <c r="J28" s="302">
        <f t="shared" si="25"/>
        <v>0.7472575877630534</v>
      </c>
      <c r="K28" s="303"/>
      <c r="L28" s="302">
        <v>0.74243401331675252</v>
      </c>
      <c r="M28" s="302">
        <v>7.4151565707744449E-2</v>
      </c>
      <c r="N28" s="302">
        <v>6.1289759073710051E-2</v>
      </c>
      <c r="O28" s="302">
        <f t="shared" si="26"/>
        <v>0.87787533809820695</v>
      </c>
    </row>
    <row r="29" spans="1:15" s="236" customFormat="1" x14ac:dyDescent="0.2">
      <c r="A29" s="237" t="str">
        <f>name!E$7</f>
        <v>Administrative and secretarial occupations</v>
      </c>
      <c r="B29" s="302">
        <v>0.58080451873360794</v>
      </c>
      <c r="C29" s="302">
        <v>0.37115829786105137</v>
      </c>
      <c r="D29" s="302">
        <v>3.5049908333610262E-2</v>
      </c>
      <c r="E29" s="302">
        <f t="shared" si="24"/>
        <v>0.98701272492826952</v>
      </c>
      <c r="F29" s="303"/>
      <c r="G29" s="302">
        <v>0.54788262812077559</v>
      </c>
      <c r="H29" s="302">
        <v>0.34812080023202246</v>
      </c>
      <c r="I29" s="302">
        <v>1.8854390863999287E-2</v>
      </c>
      <c r="J29" s="302">
        <f t="shared" si="25"/>
        <v>0.91485781921679732</v>
      </c>
      <c r="K29" s="303"/>
      <c r="L29" s="302">
        <v>0.35000073724940872</v>
      </c>
      <c r="M29" s="302">
        <v>0.25404765622748893</v>
      </c>
      <c r="N29" s="302">
        <v>2.0181035055866253E-2</v>
      </c>
      <c r="O29" s="302">
        <f t="shared" si="26"/>
        <v>0.62422942853276386</v>
      </c>
    </row>
    <row r="30" spans="1:15" s="236" customFormat="1" x14ac:dyDescent="0.2">
      <c r="A30" s="237" t="str">
        <f>name!E$8</f>
        <v>Skilled trades occupations</v>
      </c>
      <c r="B30" s="302">
        <v>2.9570899781163917</v>
      </c>
      <c r="C30" s="302">
        <v>0.3736681793791673</v>
      </c>
      <c r="D30" s="302">
        <v>2.8276871815182831</v>
      </c>
      <c r="E30" s="302">
        <f t="shared" si="24"/>
        <v>6.1584453390138423</v>
      </c>
      <c r="F30" s="303"/>
      <c r="G30" s="302">
        <v>2.519523157747642</v>
      </c>
      <c r="H30" s="302">
        <v>0.1975163974803715</v>
      </c>
      <c r="I30" s="302">
        <v>1.9694354716872298</v>
      </c>
      <c r="J30" s="302">
        <f>SUM(G30:I30)</f>
        <v>4.6864750269152431</v>
      </c>
      <c r="K30" s="303"/>
      <c r="L30" s="302">
        <v>2.8360620916524963</v>
      </c>
      <c r="M30" s="302">
        <v>0.26893406812037585</v>
      </c>
      <c r="N30" s="302">
        <v>1.8219666769685425</v>
      </c>
      <c r="O30" s="302">
        <f t="shared" si="26"/>
        <v>4.9269628367414144</v>
      </c>
    </row>
    <row r="31" spans="1:15" s="236" customFormat="1" x14ac:dyDescent="0.2">
      <c r="A31" s="237" t="str">
        <f>name!E$9</f>
        <v>Caring, leisure and other service occupations</v>
      </c>
      <c r="B31" s="302">
        <v>0.42124487296043733</v>
      </c>
      <c r="C31" s="302">
        <v>9.7820850118927147E-2</v>
      </c>
      <c r="D31" s="302">
        <v>2.295904857366992E-2</v>
      </c>
      <c r="E31" s="302">
        <f t="shared" si="24"/>
        <v>0.54202477165303442</v>
      </c>
      <c r="F31" s="303"/>
      <c r="G31" s="302">
        <v>0.38691346643230379</v>
      </c>
      <c r="H31" s="302">
        <v>8.8795130748874532E-2</v>
      </c>
      <c r="I31" s="302">
        <v>1.445565922604505E-2</v>
      </c>
      <c r="J31" s="302">
        <f t="shared" si="25"/>
        <v>0.49016425640722333</v>
      </c>
      <c r="K31" s="303"/>
      <c r="L31" s="302">
        <v>0.41387619252763369</v>
      </c>
      <c r="M31" s="302">
        <v>5.7944888034950223E-2</v>
      </c>
      <c r="N31" s="302">
        <v>1.49686175794875E-2</v>
      </c>
      <c r="O31" s="302">
        <f t="shared" si="26"/>
        <v>0.4867896981420714</v>
      </c>
    </row>
    <row r="32" spans="1:15" s="236" customFormat="1" x14ac:dyDescent="0.2">
      <c r="A32" s="237" t="str">
        <f>name!E$10</f>
        <v>Sales and customer service occupations</v>
      </c>
      <c r="B32" s="302">
        <v>0.22483243180326337</v>
      </c>
      <c r="C32" s="302">
        <v>0.11740255904167654</v>
      </c>
      <c r="D32" s="302">
        <v>3.5543139247988138E-2</v>
      </c>
      <c r="E32" s="302">
        <f t="shared" si="24"/>
        <v>0.37777813009292804</v>
      </c>
      <c r="F32" s="303"/>
      <c r="G32" s="302">
        <v>0.20276645786313777</v>
      </c>
      <c r="H32" s="302">
        <v>7.8124328707502314E-2</v>
      </c>
      <c r="I32" s="302">
        <v>1.9085500359686241E-2</v>
      </c>
      <c r="J32" s="302">
        <f t="shared" si="25"/>
        <v>0.29997628693032635</v>
      </c>
      <c r="K32" s="303"/>
      <c r="L32" s="302">
        <v>0.22600420986917563</v>
      </c>
      <c r="M32" s="302">
        <v>6.1196673399075439E-2</v>
      </c>
      <c r="N32" s="302">
        <v>1.5426423824826188E-2</v>
      </c>
      <c r="O32" s="302">
        <f t="shared" si="26"/>
        <v>0.30262730709307722</v>
      </c>
    </row>
    <row r="33" spans="1:15" s="236" customFormat="1" x14ac:dyDescent="0.2">
      <c r="A33" s="237" t="str">
        <f>name!E$11</f>
        <v>Process, plant and machine operatives</v>
      </c>
      <c r="B33" s="302">
        <v>0.61123264703538649</v>
      </c>
      <c r="C33" s="302">
        <v>5.1451402398490304E-2</v>
      </c>
      <c r="D33" s="302">
        <v>7.6609621909438461E-3</v>
      </c>
      <c r="E33" s="302">
        <f t="shared" si="24"/>
        <v>0.67034501162482063</v>
      </c>
      <c r="F33" s="303"/>
      <c r="G33" s="302">
        <v>0.46149877175674087</v>
      </c>
      <c r="H33" s="302">
        <v>2.1948137961490061E-2</v>
      </c>
      <c r="I33" s="302">
        <v>6.5546031636727125E-3</v>
      </c>
      <c r="J33" s="302">
        <f t="shared" si="25"/>
        <v>0.49000151288190363</v>
      </c>
      <c r="K33" s="303"/>
      <c r="L33" s="302">
        <v>0.46160130313749426</v>
      </c>
      <c r="M33" s="302">
        <v>4.637184621784643E-2</v>
      </c>
      <c r="N33" s="302">
        <v>1.2267194566695727E-2</v>
      </c>
      <c r="O33" s="302">
        <f t="shared" si="26"/>
        <v>0.52024034392203644</v>
      </c>
    </row>
    <row r="34" spans="1:15" s="236" customFormat="1" x14ac:dyDescent="0.2">
      <c r="A34" s="237" t="str">
        <f>name!E$12</f>
        <v>Elementary occupations</v>
      </c>
      <c r="B34" s="302">
        <v>1.5579889295906872</v>
      </c>
      <c r="C34" s="302">
        <v>0.25320749667662457</v>
      </c>
      <c r="D34" s="302">
        <v>0.10926845922923341</v>
      </c>
      <c r="E34" s="302">
        <f t="shared" si="24"/>
        <v>1.9204648854965454</v>
      </c>
      <c r="F34" s="303"/>
      <c r="G34" s="302">
        <v>1.0755229687091523</v>
      </c>
      <c r="H34" s="302">
        <v>0.18777156714359808</v>
      </c>
      <c r="I34" s="302">
        <v>4.1860421765725853E-2</v>
      </c>
      <c r="J34" s="302">
        <f t="shared" si="25"/>
        <v>1.3051549576184762</v>
      </c>
      <c r="K34" s="303"/>
      <c r="L34" s="302">
        <v>0.87209179220788269</v>
      </c>
      <c r="M34" s="302">
        <v>0.12690682386718535</v>
      </c>
      <c r="N34" s="302">
        <v>2.9370700891107288E-2</v>
      </c>
      <c r="O34" s="302">
        <f t="shared" si="26"/>
        <v>1.0283693169661754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8.340980310264138</v>
      </c>
      <c r="C36" s="311">
        <f t="shared" ref="C36:O36" si="27">SUM(C26:C34)</f>
        <v>1.6114304598922691</v>
      </c>
      <c r="D36" s="311">
        <f t="shared" si="27"/>
        <v>3.2925892298435788</v>
      </c>
      <c r="E36" s="311">
        <f t="shared" si="27"/>
        <v>13.244999999999987</v>
      </c>
      <c r="F36" s="311"/>
      <c r="G36" s="311">
        <f t="shared" si="27"/>
        <v>7.6025839132403554</v>
      </c>
      <c r="H36" s="311">
        <f t="shared" si="27"/>
        <v>1.1744798915466288</v>
      </c>
      <c r="I36" s="311">
        <f t="shared" si="27"/>
        <v>2.3279361952130473</v>
      </c>
      <c r="J36" s="311">
        <f t="shared" si="27"/>
        <v>11.105000000000031</v>
      </c>
      <c r="K36" s="311"/>
      <c r="L36" s="311">
        <f t="shared" si="27"/>
        <v>8.4721745696328608</v>
      </c>
      <c r="M36" s="311">
        <f t="shared" si="27"/>
        <v>1.0930460469329586</v>
      </c>
      <c r="N36" s="311">
        <f t="shared" si="27"/>
        <v>2.2757793834341697</v>
      </c>
      <c r="O36" s="311">
        <f t="shared" si="27"/>
        <v>11.840999999999989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7.981136627235863E-2</v>
      </c>
      <c r="C43" s="302">
        <v>2.8834883221058091E-3</v>
      </c>
      <c r="D43" s="302">
        <v>3.0303499755508605E-2</v>
      </c>
      <c r="E43" s="302">
        <f>SUM(B43:D43)</f>
        <v>0.11299835434997305</v>
      </c>
      <c r="F43" s="303"/>
      <c r="G43" s="302">
        <v>6.7104532346223711E-2</v>
      </c>
      <c r="H43" s="302">
        <v>4.0253951313547968E-4</v>
      </c>
      <c r="I43" s="302">
        <v>5.4345184860851235E-2</v>
      </c>
      <c r="J43" s="302">
        <f>SUM(G43:I43)</f>
        <v>0.12185225672021044</v>
      </c>
      <c r="K43" s="303"/>
      <c r="L43" s="302">
        <v>6.1768379959605789E-2</v>
      </c>
      <c r="M43" s="302">
        <v>4.1173993854712825E-4</v>
      </c>
      <c r="N43" s="302">
        <v>5.0317879963400473E-2</v>
      </c>
      <c r="O43" s="302">
        <f>SUM(L43:N43)</f>
        <v>0.1124979998615534</v>
      </c>
    </row>
    <row r="44" spans="1:15" s="236" customFormat="1" x14ac:dyDescent="0.2">
      <c r="A44" s="237" t="str">
        <f>name!E$5</f>
        <v>Professional occupations</v>
      </c>
      <c r="B44" s="302">
        <v>5.0038058782494357E-2</v>
      </c>
      <c r="C44" s="302">
        <v>6.1075286728320853E-3</v>
      </c>
      <c r="D44" s="302">
        <v>1.4493853354407726E-2</v>
      </c>
      <c r="E44" s="302">
        <f t="shared" ref="E44:E51" si="28">SUM(B44:D44)</f>
        <v>7.0639440809734166E-2</v>
      </c>
      <c r="F44" s="303"/>
      <c r="G44" s="302">
        <v>4.8048625300083046E-2</v>
      </c>
      <c r="H44" s="302">
        <v>1.295027184750352E-3</v>
      </c>
      <c r="I44" s="302">
        <v>1.9739656930424451E-2</v>
      </c>
      <c r="J44" s="302">
        <f t="shared" ref="J44:J46" si="29">SUM(G44:I44)</f>
        <v>6.9083309415257851E-2</v>
      </c>
      <c r="K44" s="303"/>
      <c r="L44" s="302">
        <v>4.2658451451300039E-2</v>
      </c>
      <c r="M44" s="302">
        <v>1.0053504719903785E-3</v>
      </c>
      <c r="N44" s="302">
        <v>5.0922125910893559E-3</v>
      </c>
      <c r="O44" s="302">
        <f t="shared" ref="O44:O51" si="30">SUM(L44:N44)</f>
        <v>4.8756014514379775E-2</v>
      </c>
    </row>
    <row r="45" spans="1:15" s="236" customFormat="1" x14ac:dyDescent="0.2">
      <c r="A45" s="237" t="str">
        <f>name!E$6</f>
        <v>Associate professional occupations</v>
      </c>
      <c r="B45" s="302">
        <v>4.0486181220266454E-2</v>
      </c>
      <c r="C45" s="302">
        <v>3.6864669067030718E-3</v>
      </c>
      <c r="D45" s="302">
        <v>6.9499597147933689E-3</v>
      </c>
      <c r="E45" s="302">
        <f t="shared" si="28"/>
        <v>5.1122607841762896E-2</v>
      </c>
      <c r="F45" s="303"/>
      <c r="G45" s="302">
        <v>3.5970321826727374E-2</v>
      </c>
      <c r="H45" s="302">
        <v>8.310403734744944E-4</v>
      </c>
      <c r="I45" s="302">
        <v>8.9328088807214719E-3</v>
      </c>
      <c r="J45" s="302">
        <f t="shared" si="29"/>
        <v>4.5734171080923341E-2</v>
      </c>
      <c r="K45" s="303"/>
      <c r="L45" s="302">
        <v>2.951447716073315E-2</v>
      </c>
      <c r="M45" s="302">
        <v>7.692360711897999E-4</v>
      </c>
      <c r="N45" s="302">
        <v>2.9601257876667253E-3</v>
      </c>
      <c r="O45" s="302">
        <f t="shared" si="30"/>
        <v>3.3243839019589674E-2</v>
      </c>
    </row>
    <row r="46" spans="1:15" s="236" customFormat="1" x14ac:dyDescent="0.2">
      <c r="A46" s="237" t="str">
        <f>name!E$7</f>
        <v>Administrative and secretarial occupations</v>
      </c>
      <c r="B46" s="302">
        <v>4.161164711039874E-2</v>
      </c>
      <c r="C46" s="302">
        <v>5.1399900542107848E-3</v>
      </c>
      <c r="D46" s="302">
        <v>4.2131184310642495E-3</v>
      </c>
      <c r="E46" s="302">
        <f t="shared" si="28"/>
        <v>5.0964755595673775E-2</v>
      </c>
      <c r="F46" s="303"/>
      <c r="G46" s="302">
        <v>3.507997860180391E-2</v>
      </c>
      <c r="H46" s="302">
        <v>1.6987555866020579E-3</v>
      </c>
      <c r="I46" s="302">
        <v>5.1137271892037805E-3</v>
      </c>
      <c r="J46" s="302">
        <f t="shared" si="29"/>
        <v>4.1892461377609748E-2</v>
      </c>
      <c r="K46" s="303"/>
      <c r="L46" s="302">
        <v>2.7066474879821872E-2</v>
      </c>
      <c r="M46" s="302">
        <v>9.4288843259642701E-4</v>
      </c>
      <c r="N46" s="302">
        <v>6.060771614278879E-3</v>
      </c>
      <c r="O46" s="302">
        <f t="shared" si="30"/>
        <v>3.4070134926697179E-2</v>
      </c>
    </row>
    <row r="47" spans="1:15" s="236" customFormat="1" x14ac:dyDescent="0.2">
      <c r="A47" s="237" t="str">
        <f>name!E$8</f>
        <v>Skilled trades occupations</v>
      </c>
      <c r="B47" s="302">
        <v>8.0978580655764659E-2</v>
      </c>
      <c r="C47" s="302">
        <v>5.9223346415580459E-3</v>
      </c>
      <c r="D47" s="302">
        <v>2.9117702795593003E-2</v>
      </c>
      <c r="E47" s="302">
        <f t="shared" si="28"/>
        <v>0.11601861809291571</v>
      </c>
      <c r="F47" s="303"/>
      <c r="G47" s="302">
        <v>4.9694332546780864E-2</v>
      </c>
      <c r="H47" s="302">
        <v>7.8985712741375537E-4</v>
      </c>
      <c r="I47" s="302">
        <v>2.8995243717331007E-2</v>
      </c>
      <c r="J47" s="302">
        <f>SUM(G47:I47)</f>
        <v>7.9479433391525633E-2</v>
      </c>
      <c r="K47" s="303"/>
      <c r="L47" s="302">
        <v>3.3187988558827465E-2</v>
      </c>
      <c r="M47" s="302">
        <v>8.2118414335662494E-4</v>
      </c>
      <c r="N47" s="302">
        <v>1.0133928881596494E-2</v>
      </c>
      <c r="O47" s="302">
        <f t="shared" si="30"/>
        <v>4.4143101583780583E-2</v>
      </c>
    </row>
    <row r="48" spans="1:15" s="236" customFormat="1" x14ac:dyDescent="0.2">
      <c r="A48" s="237" t="str">
        <f>name!E$9</f>
        <v>Caring, leisure and other service occupations</v>
      </c>
      <c r="B48" s="302">
        <v>3.0465895156571096E-3</v>
      </c>
      <c r="C48" s="302">
        <v>7.4908759783949719E-3</v>
      </c>
      <c r="D48" s="302">
        <v>9.5997302381735882E-4</v>
      </c>
      <c r="E48" s="302">
        <f t="shared" si="28"/>
        <v>1.149743851786944E-2</v>
      </c>
      <c r="F48" s="303"/>
      <c r="G48" s="302">
        <v>2.5082863900848557E-3</v>
      </c>
      <c r="H48" s="302">
        <v>2.892705010827553E-3</v>
      </c>
      <c r="I48" s="302">
        <v>1.3489164226691945E-3</v>
      </c>
      <c r="J48" s="302">
        <f t="shared" ref="J48:J51" si="31">SUM(G48:I48)</f>
        <v>6.7499078235816025E-3</v>
      </c>
      <c r="K48" s="303"/>
      <c r="L48" s="302">
        <v>2.5194966680889431E-3</v>
      </c>
      <c r="M48" s="302">
        <v>3.5802991688853739E-3</v>
      </c>
      <c r="N48" s="302">
        <v>1.816868857894954E-3</v>
      </c>
      <c r="O48" s="302">
        <f t="shared" si="30"/>
        <v>7.9166646948692701E-3</v>
      </c>
    </row>
    <row r="49" spans="1:15" s="236" customFormat="1" x14ac:dyDescent="0.2">
      <c r="A49" s="237" t="str">
        <f>name!E$10</f>
        <v>Sales and customer service occupations</v>
      </c>
      <c r="B49" s="302">
        <v>1.2689190772942867E-2</v>
      </c>
      <c r="C49" s="302">
        <v>8.1397180371175111E-3</v>
      </c>
      <c r="D49" s="302">
        <v>1.7354819345030156E-3</v>
      </c>
      <c r="E49" s="302">
        <f t="shared" si="28"/>
        <v>2.2564390744563397E-2</v>
      </c>
      <c r="F49" s="303"/>
      <c r="G49" s="302">
        <v>9.7641390670621612E-3</v>
      </c>
      <c r="H49" s="302">
        <v>1.673355358797773E-3</v>
      </c>
      <c r="I49" s="302">
        <v>2.30697178734777E-3</v>
      </c>
      <c r="J49" s="302">
        <f t="shared" si="31"/>
        <v>1.3744466213207704E-2</v>
      </c>
      <c r="K49" s="303"/>
      <c r="L49" s="302">
        <v>9.6533759736236353E-3</v>
      </c>
      <c r="M49" s="302">
        <v>1.2369482879667573E-3</v>
      </c>
      <c r="N49" s="302">
        <v>2.1268236950067365E-3</v>
      </c>
      <c r="O49" s="302">
        <f t="shared" si="30"/>
        <v>1.3017147956597129E-2</v>
      </c>
    </row>
    <row r="50" spans="1:15" s="236" customFormat="1" x14ac:dyDescent="0.2">
      <c r="A50" s="237" t="str">
        <f>name!E$11</f>
        <v>Process, plant and machine operatives</v>
      </c>
      <c r="B50" s="302">
        <v>7.6876607836034797E-2</v>
      </c>
      <c r="C50" s="302">
        <v>1.0826408887077118E-2</v>
      </c>
      <c r="D50" s="302">
        <v>2.0269822536558946E-2</v>
      </c>
      <c r="E50" s="302">
        <f t="shared" si="28"/>
        <v>0.10797283925967086</v>
      </c>
      <c r="F50" s="303"/>
      <c r="G50" s="302">
        <v>5.0400037652638202E-2</v>
      </c>
      <c r="H50" s="302">
        <v>6.8465828680437668E-4</v>
      </c>
      <c r="I50" s="302">
        <v>3.339925187118719E-2</v>
      </c>
      <c r="J50" s="302">
        <f t="shared" si="31"/>
        <v>8.4483947810629761E-2</v>
      </c>
      <c r="K50" s="303"/>
      <c r="L50" s="302">
        <v>4.6054369020516503E-2</v>
      </c>
      <c r="M50" s="302">
        <v>9.9656302890079648E-4</v>
      </c>
      <c r="N50" s="302">
        <v>4.1350103153126441E-2</v>
      </c>
      <c r="O50" s="302">
        <f t="shared" si="30"/>
        <v>8.8401035202543748E-2</v>
      </c>
    </row>
    <row r="51" spans="1:15" s="236" customFormat="1" x14ac:dyDescent="0.2">
      <c r="A51" s="237" t="str">
        <f>name!E$12</f>
        <v>Elementary occupations</v>
      </c>
      <c r="B51" s="302">
        <v>8.4693557992480597E-3</v>
      </c>
      <c r="C51" s="302">
        <v>9.2354240001392002E-3</v>
      </c>
      <c r="D51" s="302">
        <v>6.5167749884485404E-3</v>
      </c>
      <c r="E51" s="302">
        <f t="shared" si="28"/>
        <v>2.4221554787835803E-2</v>
      </c>
      <c r="F51" s="303"/>
      <c r="G51" s="302">
        <v>5.4287561695038596E-3</v>
      </c>
      <c r="H51" s="302">
        <v>2.3789262447535937E-3</v>
      </c>
      <c r="I51" s="302">
        <v>8.172363752796355E-3</v>
      </c>
      <c r="J51" s="302">
        <f t="shared" si="31"/>
        <v>1.5980046167053806E-2</v>
      </c>
      <c r="K51" s="303"/>
      <c r="L51" s="302">
        <v>3.7271513445057787E-3</v>
      </c>
      <c r="M51" s="302">
        <v>1.7003119087335978E-3</v>
      </c>
      <c r="N51" s="302">
        <v>9.5265989867498249E-3</v>
      </c>
      <c r="O51" s="302">
        <f t="shared" si="30"/>
        <v>1.4954062239989201E-2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0.39400757796516567</v>
      </c>
      <c r="C53" s="311">
        <f t="shared" ref="C53:E53" si="32">SUM(C43:C51)</f>
        <v>5.9432235500138597E-2</v>
      </c>
      <c r="D53" s="311">
        <f t="shared" si="32"/>
        <v>0.1145601865346948</v>
      </c>
      <c r="E53" s="311">
        <f t="shared" si="32"/>
        <v>0.56799999999999906</v>
      </c>
      <c r="F53" s="311"/>
      <c r="G53" s="311">
        <f t="shared" ref="G53:J53" si="33">SUM(G43:G51)</f>
        <v>0.30399900990090795</v>
      </c>
      <c r="H53" s="311">
        <f t="shared" si="33"/>
        <v>1.2646864686559435E-2</v>
      </c>
      <c r="I53" s="311">
        <f t="shared" si="33"/>
        <v>0.16235412541253247</v>
      </c>
      <c r="J53" s="311">
        <f t="shared" si="33"/>
        <v>0.47899999999999981</v>
      </c>
      <c r="K53" s="311"/>
      <c r="L53" s="311">
        <f t="shared" ref="L53:O53" si="34">SUM(L43:L51)</f>
        <v>0.2561501650170232</v>
      </c>
      <c r="M53" s="311">
        <f t="shared" si="34"/>
        <v>1.1464521452166886E-2</v>
      </c>
      <c r="N53" s="311">
        <f t="shared" si="34"/>
        <v>0.12938531353080987</v>
      </c>
      <c r="O53" s="311">
        <f t="shared" si="34"/>
        <v>0.39700000000000002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0.51293064372975128</v>
      </c>
      <c r="C60" s="302">
        <v>4.0137437641540513E-2</v>
      </c>
      <c r="D60" s="302">
        <v>7.5958240359771195E-2</v>
      </c>
      <c r="E60" s="302">
        <f>SUM(B60:D60)</f>
        <v>0.62902632173106299</v>
      </c>
      <c r="F60" s="303"/>
      <c r="G60" s="302">
        <v>0.76856793384817479</v>
      </c>
      <c r="H60" s="302">
        <v>0.11404324109056257</v>
      </c>
      <c r="I60" s="302">
        <v>7.7613822266949933E-2</v>
      </c>
      <c r="J60" s="302">
        <f>SUM(G60:I60)</f>
        <v>0.96022499720568721</v>
      </c>
      <c r="K60" s="303"/>
      <c r="L60" s="302">
        <v>0.9850060170309004</v>
      </c>
      <c r="M60" s="302">
        <v>0.15731200585902497</v>
      </c>
      <c r="N60" s="302">
        <v>0.10681764791432348</v>
      </c>
      <c r="O60" s="302">
        <f>SUM(L60:N60)</f>
        <v>1.2491356708042489</v>
      </c>
    </row>
    <row r="61" spans="1:15" s="236" customFormat="1" x14ac:dyDescent="0.2">
      <c r="A61" s="237" t="str">
        <f>name!E$5</f>
        <v>Professional occupations</v>
      </c>
      <c r="B61" s="302">
        <v>0.44344725737598922</v>
      </c>
      <c r="C61" s="302">
        <v>2.0886708964701427E-2</v>
      </c>
      <c r="D61" s="302">
        <v>3.1697755812467074E-2</v>
      </c>
      <c r="E61" s="302">
        <f t="shared" ref="E61:E68" si="35">SUM(B61:D61)</f>
        <v>0.49603172215315772</v>
      </c>
      <c r="F61" s="303"/>
      <c r="G61" s="302">
        <v>0.76523563569905584</v>
      </c>
      <c r="H61" s="302">
        <v>6.2570962411012288E-2</v>
      </c>
      <c r="I61" s="302">
        <v>3.4620968166562779E-2</v>
      </c>
      <c r="J61" s="302">
        <f t="shared" ref="J61:J63" si="36">SUM(G61:I61)</f>
        <v>0.86242756627663097</v>
      </c>
      <c r="K61" s="303"/>
      <c r="L61" s="302">
        <v>1.1906360721895757</v>
      </c>
      <c r="M61" s="302">
        <v>7.1177064117976155E-2</v>
      </c>
      <c r="N61" s="302">
        <v>2.8934595746755328E-2</v>
      </c>
      <c r="O61" s="302">
        <f t="shared" ref="O61:O68" si="37">SUM(L61:N61)</f>
        <v>1.290747732054307</v>
      </c>
    </row>
    <row r="62" spans="1:15" s="236" customFormat="1" x14ac:dyDescent="0.2">
      <c r="A62" s="237" t="str">
        <f>name!E$6</f>
        <v>Associate professional occupations</v>
      </c>
      <c r="B62" s="302">
        <v>0.58404650098997979</v>
      </c>
      <c r="C62" s="302">
        <v>4.5441319430653895E-2</v>
      </c>
      <c r="D62" s="302">
        <v>2.5225804588013424E-2</v>
      </c>
      <c r="E62" s="302">
        <f t="shared" si="35"/>
        <v>0.65471362500864705</v>
      </c>
      <c r="F62" s="303"/>
      <c r="G62" s="302">
        <v>0.89621617767549633</v>
      </c>
      <c r="H62" s="302">
        <v>0.11343623696616871</v>
      </c>
      <c r="I62" s="302">
        <v>2.1347318720695441E-2</v>
      </c>
      <c r="J62" s="302">
        <f t="shared" si="36"/>
        <v>1.0309997333623604</v>
      </c>
      <c r="K62" s="303"/>
      <c r="L62" s="302">
        <v>1.1650114278909485</v>
      </c>
      <c r="M62" s="302">
        <v>0.11400849079485907</v>
      </c>
      <c r="N62" s="302">
        <v>1.6651844176908633E-2</v>
      </c>
      <c r="O62" s="302">
        <f t="shared" si="37"/>
        <v>1.2956717628627161</v>
      </c>
    </row>
    <row r="63" spans="1:15" s="236" customFormat="1" x14ac:dyDescent="0.2">
      <c r="A63" s="237" t="str">
        <f>name!E$7</f>
        <v>Administrative and secretarial occupations</v>
      </c>
      <c r="B63" s="302">
        <v>0.42355735839577208</v>
      </c>
      <c r="C63" s="302">
        <v>0.10577786790542633</v>
      </c>
      <c r="D63" s="302">
        <v>1.8106355679149668E-2</v>
      </c>
      <c r="E63" s="302">
        <f t="shared" si="35"/>
        <v>0.54744158198034809</v>
      </c>
      <c r="F63" s="303"/>
      <c r="G63" s="302">
        <v>0.544360530256355</v>
      </c>
      <c r="H63" s="302">
        <v>0.20888813794968561</v>
      </c>
      <c r="I63" s="302">
        <v>1.4352713302687092E-2</v>
      </c>
      <c r="J63" s="302">
        <f t="shared" si="36"/>
        <v>0.7676013815087277</v>
      </c>
      <c r="K63" s="303"/>
      <c r="L63" s="302">
        <v>0.60706247038199801</v>
      </c>
      <c r="M63" s="302">
        <v>0.20097983938760758</v>
      </c>
      <c r="N63" s="302">
        <v>1.0895295602306758E-2</v>
      </c>
      <c r="O63" s="302">
        <f t="shared" si="37"/>
        <v>0.81893760537191229</v>
      </c>
    </row>
    <row r="64" spans="1:15" s="236" customFormat="1" x14ac:dyDescent="0.2">
      <c r="A64" s="237" t="str">
        <f>name!E$8</f>
        <v>Skilled trades occupations</v>
      </c>
      <c r="B64" s="302">
        <v>0.56224447734537331</v>
      </c>
      <c r="C64" s="302">
        <v>3.367163137390055E-2</v>
      </c>
      <c r="D64" s="302">
        <v>0.14155444260587829</v>
      </c>
      <c r="E64" s="302">
        <f t="shared" si="35"/>
        <v>0.73747055132515205</v>
      </c>
      <c r="F64" s="303"/>
      <c r="G64" s="302">
        <v>0.58338253232683113</v>
      </c>
      <c r="H64" s="302">
        <v>4.5604525897184577E-2</v>
      </c>
      <c r="I64" s="302">
        <v>0.10783420240770815</v>
      </c>
      <c r="J64" s="302">
        <f>SUM(G64:I64)</f>
        <v>0.73682126063172382</v>
      </c>
      <c r="K64" s="303"/>
      <c r="L64" s="302">
        <v>0.63204793396660419</v>
      </c>
      <c r="M64" s="302">
        <v>3.7741894739064148E-2</v>
      </c>
      <c r="N64" s="302">
        <v>0.11616666586322924</v>
      </c>
      <c r="O64" s="302">
        <f t="shared" si="37"/>
        <v>0.7859564945688976</v>
      </c>
    </row>
    <row r="65" spans="1:15" s="236" customFormat="1" x14ac:dyDescent="0.2">
      <c r="A65" s="237" t="str">
        <f>name!E$9</f>
        <v>Caring, leisure and other service occupations</v>
      </c>
      <c r="B65" s="302">
        <v>4.420520727395838E-2</v>
      </c>
      <c r="C65" s="302">
        <v>1.21584108655758E-2</v>
      </c>
      <c r="D65" s="302">
        <v>1.0287720430918842E-2</v>
      </c>
      <c r="E65" s="302">
        <f t="shared" si="35"/>
        <v>6.6651338570453023E-2</v>
      </c>
      <c r="F65" s="303"/>
      <c r="G65" s="302">
        <v>6.4673136073032017E-2</v>
      </c>
      <c r="H65" s="302">
        <v>2.6925220620734897E-2</v>
      </c>
      <c r="I65" s="302">
        <v>1.2121808155015266E-2</v>
      </c>
      <c r="J65" s="302">
        <f t="shared" ref="J65:J68" si="38">SUM(G65:I65)</f>
        <v>0.10372016484878217</v>
      </c>
      <c r="K65" s="303"/>
      <c r="L65" s="302">
        <v>8.8888622798613398E-2</v>
      </c>
      <c r="M65" s="302">
        <v>2.8344177441070591E-2</v>
      </c>
      <c r="N65" s="302">
        <v>1.8387459465509265E-2</v>
      </c>
      <c r="O65" s="302">
        <f t="shared" si="37"/>
        <v>0.13562025970519326</v>
      </c>
    </row>
    <row r="66" spans="1:15" s="236" customFormat="1" x14ac:dyDescent="0.2">
      <c r="A66" s="237" t="str">
        <f>name!E$10</f>
        <v>Sales and customer service occupations</v>
      </c>
      <c r="B66" s="302">
        <v>0.15970589078933906</v>
      </c>
      <c r="C66" s="302">
        <v>0.12945000617141642</v>
      </c>
      <c r="D66" s="302">
        <v>2.4248349879325615E-2</v>
      </c>
      <c r="E66" s="302">
        <f t="shared" si="35"/>
        <v>0.31340424684008111</v>
      </c>
      <c r="F66" s="303"/>
      <c r="G66" s="302">
        <v>0.20415623615312448</v>
      </c>
      <c r="H66" s="302">
        <v>0.23402829279789708</v>
      </c>
      <c r="I66" s="302">
        <v>2.4806002502590487E-2</v>
      </c>
      <c r="J66" s="302">
        <f t="shared" si="38"/>
        <v>0.46299053145361202</v>
      </c>
      <c r="K66" s="303"/>
      <c r="L66" s="302">
        <v>0.26587971819699668</v>
      </c>
      <c r="M66" s="302">
        <v>0.30111117968564527</v>
      </c>
      <c r="N66" s="302">
        <v>3.8081671729395715E-2</v>
      </c>
      <c r="O66" s="302">
        <f t="shared" si="37"/>
        <v>0.60507256961203759</v>
      </c>
    </row>
    <row r="67" spans="1:15" s="236" customFormat="1" x14ac:dyDescent="0.2">
      <c r="A67" s="237" t="str">
        <f>name!E$11</f>
        <v>Process, plant and machine operatives</v>
      </c>
      <c r="B67" s="302">
        <v>0.92207875350119428</v>
      </c>
      <c r="C67" s="302">
        <v>7.4666034758478703E-2</v>
      </c>
      <c r="D67" s="302">
        <v>5.4731336997649614E-2</v>
      </c>
      <c r="E67" s="302">
        <f t="shared" si="35"/>
        <v>1.0514761252573226</v>
      </c>
      <c r="F67" s="303"/>
      <c r="G67" s="302">
        <v>1.0023714620969972</v>
      </c>
      <c r="H67" s="302">
        <v>0.11854174399619147</v>
      </c>
      <c r="I67" s="302">
        <v>5.0549864945658669E-2</v>
      </c>
      <c r="J67" s="302">
        <f t="shared" si="38"/>
        <v>1.1714630710388474</v>
      </c>
      <c r="K67" s="303"/>
      <c r="L67" s="302">
        <v>1.2083906318830442</v>
      </c>
      <c r="M67" s="302">
        <v>0.24307318953141704</v>
      </c>
      <c r="N67" s="302">
        <v>0.10317416492712307</v>
      </c>
      <c r="O67" s="302">
        <f t="shared" si="37"/>
        <v>1.5546379863415845</v>
      </c>
    </row>
    <row r="68" spans="1:15" s="236" customFormat="1" x14ac:dyDescent="0.2">
      <c r="A68" s="237" t="str">
        <f>name!E$12</f>
        <v>Elementary occupations</v>
      </c>
      <c r="B68" s="302">
        <v>0.5401898896014109</v>
      </c>
      <c r="C68" s="302">
        <v>0.17293546905818372</v>
      </c>
      <c r="D68" s="302">
        <v>3.7659128474178093E-2</v>
      </c>
      <c r="E68" s="302">
        <f t="shared" si="35"/>
        <v>0.75078448713377266</v>
      </c>
      <c r="F68" s="303"/>
      <c r="G68" s="302">
        <v>0.56283638717270534</v>
      </c>
      <c r="H68" s="302">
        <v>0.28581832479369079</v>
      </c>
      <c r="I68" s="302">
        <v>1.8096581707248902E-2</v>
      </c>
      <c r="J68" s="302">
        <f t="shared" si="38"/>
        <v>0.86675129367364501</v>
      </c>
      <c r="K68" s="303"/>
      <c r="L68" s="302">
        <v>0.54150164536677448</v>
      </c>
      <c r="M68" s="302">
        <v>0.31843818344160374</v>
      </c>
      <c r="N68" s="302">
        <v>3.0280089870736229E-2</v>
      </c>
      <c r="O68" s="302">
        <f t="shared" si="37"/>
        <v>0.89021991867911443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4.1924059790027677</v>
      </c>
      <c r="C70" s="311">
        <f t="shared" ref="C70:E70" si="39">SUM(C60:C68)</f>
        <v>0.63512488616987739</v>
      </c>
      <c r="D70" s="311">
        <f t="shared" si="39"/>
        <v>0.41946913482735182</v>
      </c>
      <c r="E70" s="311">
        <f t="shared" si="39"/>
        <v>5.2469999999999972</v>
      </c>
      <c r="F70" s="311"/>
      <c r="G70" s="311">
        <f t="shared" ref="G70:J70" si="40">SUM(G60:G68)</f>
        <v>5.3918000313017718</v>
      </c>
      <c r="H70" s="311">
        <f t="shared" si="40"/>
        <v>1.2098566865231279</v>
      </c>
      <c r="I70" s="311">
        <f t="shared" si="40"/>
        <v>0.36134328217511674</v>
      </c>
      <c r="J70" s="311">
        <f t="shared" si="40"/>
        <v>6.9630000000000178</v>
      </c>
      <c r="K70" s="311"/>
      <c r="L70" s="311">
        <f t="shared" ref="L70:O70" si="41">SUM(L60:L68)</f>
        <v>6.6844245397054562</v>
      </c>
      <c r="M70" s="311">
        <f t="shared" si="41"/>
        <v>1.4721860249982686</v>
      </c>
      <c r="N70" s="311">
        <f t="shared" si="41"/>
        <v>0.46938943529628768</v>
      </c>
      <c r="O70" s="311">
        <f t="shared" si="41"/>
        <v>8.6260000000000119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1.6319122786732012</v>
      </c>
      <c r="C77" s="302">
        <v>8.3944195816221409E-2</v>
      </c>
      <c r="D77" s="302">
        <v>0.18318664729827269</v>
      </c>
      <c r="E77" s="302">
        <f>SUM(B77:D77)</f>
        <v>1.8990431217876953</v>
      </c>
      <c r="F77" s="303"/>
      <c r="G77" s="302">
        <v>1.7524509909704515</v>
      </c>
      <c r="H77" s="302">
        <v>0.12621509693329455</v>
      </c>
      <c r="I77" s="302">
        <v>0.19453229021109295</v>
      </c>
      <c r="J77" s="302">
        <f>SUM(G77:I77)</f>
        <v>2.0731983781148391</v>
      </c>
      <c r="K77" s="303"/>
      <c r="L77" s="302">
        <v>1.3099386074013299</v>
      </c>
      <c r="M77" s="302">
        <v>0.11083485896093748</v>
      </c>
      <c r="N77" s="302">
        <v>0.17236605006692923</v>
      </c>
      <c r="O77" s="302">
        <f>SUM(L77:N77)</f>
        <v>1.5931395164291968</v>
      </c>
    </row>
    <row r="78" spans="1:15" s="236" customFormat="1" x14ac:dyDescent="0.2">
      <c r="A78" s="237" t="str">
        <f>name!E$5</f>
        <v>Professional occupations</v>
      </c>
      <c r="B78" s="302">
        <v>2.3960425092187747</v>
      </c>
      <c r="C78" s="302">
        <v>6.5593573541925423E-2</v>
      </c>
      <c r="D78" s="302">
        <v>0.11608387318917048</v>
      </c>
      <c r="E78" s="302">
        <f t="shared" ref="E78:E85" si="42">SUM(B78:D78)</f>
        <v>2.5777199559498705</v>
      </c>
      <c r="F78" s="303"/>
      <c r="G78" s="302">
        <v>2.9635799874217033</v>
      </c>
      <c r="H78" s="302">
        <v>0.10219262565289805</v>
      </c>
      <c r="I78" s="302">
        <v>0.1157737015805123</v>
      </c>
      <c r="J78" s="302">
        <f t="shared" ref="J78:J80" si="43">SUM(G78:I78)</f>
        <v>3.1815463146551135</v>
      </c>
      <c r="K78" s="303"/>
      <c r="L78" s="302">
        <v>2.3827495488480279</v>
      </c>
      <c r="M78" s="302">
        <v>8.7451592950238993E-2</v>
      </c>
      <c r="N78" s="302">
        <v>6.9576531757458621E-2</v>
      </c>
      <c r="O78" s="302">
        <f t="shared" ref="O78:O85" si="44">SUM(L78:N78)</f>
        <v>2.5397776735557254</v>
      </c>
    </row>
    <row r="79" spans="1:15" s="236" customFormat="1" x14ac:dyDescent="0.2">
      <c r="A79" s="237" t="str">
        <f>name!E$6</f>
        <v>Associate professional occupations</v>
      </c>
      <c r="B79" s="302">
        <v>1.4939832888617837</v>
      </c>
      <c r="C79" s="302">
        <v>7.4446329994659069E-2</v>
      </c>
      <c r="D79" s="302">
        <v>9.2638954181654937E-2</v>
      </c>
      <c r="E79" s="302">
        <f t="shared" si="42"/>
        <v>1.6610685730380979</v>
      </c>
      <c r="F79" s="303"/>
      <c r="G79" s="302">
        <v>1.6885260499582284</v>
      </c>
      <c r="H79" s="302">
        <v>0.10084538501427555</v>
      </c>
      <c r="I79" s="302">
        <v>8.6646722986643707E-2</v>
      </c>
      <c r="J79" s="302">
        <f t="shared" si="43"/>
        <v>1.8760181579591477</v>
      </c>
      <c r="K79" s="303"/>
      <c r="L79" s="302">
        <v>1.1559982427241864</v>
      </c>
      <c r="M79" s="302">
        <v>7.3999196101122169E-2</v>
      </c>
      <c r="N79" s="302">
        <v>6.2133709671082005E-2</v>
      </c>
      <c r="O79" s="302">
        <f t="shared" si="44"/>
        <v>1.2921311484963907</v>
      </c>
    </row>
    <row r="80" spans="1:15" s="236" customFormat="1" x14ac:dyDescent="0.2">
      <c r="A80" s="237" t="str">
        <f>name!E$7</f>
        <v>Administrative and secretarial occupations</v>
      </c>
      <c r="B80" s="302">
        <v>0.63029388123392838</v>
      </c>
      <c r="C80" s="302">
        <v>0.19633308618877335</v>
      </c>
      <c r="D80" s="302">
        <v>3.8740943096001575E-2</v>
      </c>
      <c r="E80" s="302">
        <f t="shared" si="42"/>
        <v>0.86536791051870332</v>
      </c>
      <c r="F80" s="303"/>
      <c r="G80" s="302">
        <v>0.59335581624734834</v>
      </c>
      <c r="H80" s="302">
        <v>0.229574680734006</v>
      </c>
      <c r="I80" s="302">
        <v>3.6963118249334494E-2</v>
      </c>
      <c r="J80" s="302">
        <f t="shared" si="43"/>
        <v>0.85989361523068886</v>
      </c>
      <c r="K80" s="303"/>
      <c r="L80" s="302">
        <v>0.3659901789864165</v>
      </c>
      <c r="M80" s="302">
        <v>0.13568229151833242</v>
      </c>
      <c r="N80" s="302">
        <v>2.7217447089644749E-2</v>
      </c>
      <c r="O80" s="302">
        <f t="shared" si="44"/>
        <v>0.52888991759439374</v>
      </c>
    </row>
    <row r="81" spans="1:15" s="236" customFormat="1" x14ac:dyDescent="0.2">
      <c r="A81" s="237" t="str">
        <f>name!E$8</f>
        <v>Skilled trades occupations</v>
      </c>
      <c r="B81" s="302">
        <v>1.5461079651700464</v>
      </c>
      <c r="C81" s="302">
        <v>6.5567497399417918E-2</v>
      </c>
      <c r="D81" s="302">
        <v>0.16013624492245351</v>
      </c>
      <c r="E81" s="302">
        <f t="shared" si="42"/>
        <v>1.771811707491918</v>
      </c>
      <c r="F81" s="303"/>
      <c r="G81" s="302">
        <v>1.1815077004387022</v>
      </c>
      <c r="H81" s="302">
        <v>4.5711540466388818E-2</v>
      </c>
      <c r="I81" s="302">
        <v>0.10165305021329754</v>
      </c>
      <c r="J81" s="302">
        <f>SUM(G81:I81)</f>
        <v>1.3288722911183886</v>
      </c>
      <c r="K81" s="303"/>
      <c r="L81" s="302">
        <v>0.76273570347069763</v>
      </c>
      <c r="M81" s="302">
        <v>3.9777192452702718E-2</v>
      </c>
      <c r="N81" s="302">
        <v>9.9119225738516392E-2</v>
      </c>
      <c r="O81" s="302">
        <f t="shared" si="44"/>
        <v>0.90163212166191675</v>
      </c>
    </row>
    <row r="82" spans="1:15" s="236" customFormat="1" x14ac:dyDescent="0.2">
      <c r="A82" s="237" t="str">
        <f>name!E$9</f>
        <v>Caring, leisure and other service occupations</v>
      </c>
      <c r="B82" s="302">
        <v>0.13719453689701988</v>
      </c>
      <c r="C82" s="302">
        <v>4.6340490345186593E-2</v>
      </c>
      <c r="D82" s="302">
        <v>2.4061184431351666E-2</v>
      </c>
      <c r="E82" s="302">
        <f t="shared" si="42"/>
        <v>0.20759621167355813</v>
      </c>
      <c r="F82" s="303"/>
      <c r="G82" s="302">
        <v>0.10690054871446361</v>
      </c>
      <c r="H82" s="302">
        <v>4.7412158710712006E-2</v>
      </c>
      <c r="I82" s="302">
        <v>2.7886060157681674E-2</v>
      </c>
      <c r="J82" s="302">
        <f t="shared" ref="J82:J85" si="45">SUM(G82:I82)</f>
        <v>0.18219876758285727</v>
      </c>
      <c r="K82" s="303"/>
      <c r="L82" s="302">
        <v>8.3141680569177104E-2</v>
      </c>
      <c r="M82" s="302">
        <v>3.1486944870736867E-2</v>
      </c>
      <c r="N82" s="302">
        <v>3.5219975157855812E-2</v>
      </c>
      <c r="O82" s="302">
        <f t="shared" si="44"/>
        <v>0.14984860059776978</v>
      </c>
    </row>
    <row r="83" spans="1:15" s="236" customFormat="1" x14ac:dyDescent="0.2">
      <c r="A83" s="237" t="str">
        <f>name!E$10</f>
        <v>Sales and customer service occupations</v>
      </c>
      <c r="B83" s="302">
        <v>0.238605692564344</v>
      </c>
      <c r="C83" s="302">
        <v>7.3933440935223374E-2</v>
      </c>
      <c r="D83" s="302">
        <v>2.2792586272294385E-2</v>
      </c>
      <c r="E83" s="302">
        <f t="shared" si="42"/>
        <v>0.33533171977186171</v>
      </c>
      <c r="F83" s="303"/>
      <c r="G83" s="302">
        <v>0.21742060824169032</v>
      </c>
      <c r="H83" s="302">
        <v>8.3054335366058413E-2</v>
      </c>
      <c r="I83" s="302">
        <v>1.7347357195373603E-2</v>
      </c>
      <c r="J83" s="302">
        <f t="shared" si="45"/>
        <v>0.31782230080312235</v>
      </c>
      <c r="K83" s="303"/>
      <c r="L83" s="302">
        <v>0.16935006120376192</v>
      </c>
      <c r="M83" s="302">
        <v>7.9455130455162781E-2</v>
      </c>
      <c r="N83" s="302">
        <v>1.5188805514030108E-2</v>
      </c>
      <c r="O83" s="302">
        <f t="shared" si="44"/>
        <v>0.2639939971729548</v>
      </c>
    </row>
    <row r="84" spans="1:15" s="236" customFormat="1" x14ac:dyDescent="0.2">
      <c r="A84" s="237" t="str">
        <f>name!E$11</f>
        <v>Process, plant and machine operatives</v>
      </c>
      <c r="B84" s="302">
        <v>0.61235319311820458</v>
      </c>
      <c r="C84" s="302">
        <v>7.586252842466408E-2</v>
      </c>
      <c r="D84" s="302">
        <v>3.9622716692362329E-2</v>
      </c>
      <c r="E84" s="302">
        <f t="shared" si="42"/>
        <v>0.72783843823523098</v>
      </c>
      <c r="F84" s="303"/>
      <c r="G84" s="302">
        <v>0.42379156379051508</v>
      </c>
      <c r="H84" s="302">
        <v>7.3455007680890375E-2</v>
      </c>
      <c r="I84" s="302">
        <v>4.0384410555336446E-2</v>
      </c>
      <c r="J84" s="302">
        <f t="shared" si="45"/>
        <v>0.53763098202674187</v>
      </c>
      <c r="K84" s="303"/>
      <c r="L84" s="302">
        <v>0.31732267194660257</v>
      </c>
      <c r="M84" s="302">
        <v>6.0800584753301919E-2</v>
      </c>
      <c r="N84" s="302">
        <v>3.325457474385049E-2</v>
      </c>
      <c r="O84" s="302">
        <f t="shared" si="44"/>
        <v>0.41137783144375495</v>
      </c>
    </row>
    <row r="85" spans="1:15" s="236" customFormat="1" x14ac:dyDescent="0.2">
      <c r="A85" s="237" t="str">
        <f>name!E$12</f>
        <v>Elementary occupations</v>
      </c>
      <c r="B85" s="302">
        <v>0.30930094828967036</v>
      </c>
      <c r="C85" s="302">
        <v>4.2708264739955371E-2</v>
      </c>
      <c r="D85" s="302">
        <v>2.8213148503437323E-2</v>
      </c>
      <c r="E85" s="302">
        <f t="shared" si="42"/>
        <v>0.38022236153306305</v>
      </c>
      <c r="F85" s="303"/>
      <c r="G85" s="302">
        <v>0.21433555001901511</v>
      </c>
      <c r="H85" s="302">
        <v>4.1523756780231728E-2</v>
      </c>
      <c r="I85" s="302">
        <v>1.8959885709859216E-2</v>
      </c>
      <c r="J85" s="302">
        <f t="shared" si="45"/>
        <v>0.27481919250910608</v>
      </c>
      <c r="K85" s="303"/>
      <c r="L85" s="302">
        <v>0.11847783491340713</v>
      </c>
      <c r="M85" s="302">
        <v>2.0998044023854443E-2</v>
      </c>
      <c r="N85" s="302">
        <v>1.5733314110660757E-2</v>
      </c>
      <c r="O85" s="302">
        <f t="shared" si="44"/>
        <v>0.15520919304792233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8.9957942940269735</v>
      </c>
      <c r="C87" s="311">
        <f t="shared" ref="C87:E87" si="46">SUM(C77:C85)</f>
        <v>0.72472940738602665</v>
      </c>
      <c r="D87" s="311">
        <f t="shared" si="46"/>
        <v>0.7054762985869989</v>
      </c>
      <c r="E87" s="311">
        <f t="shared" si="46"/>
        <v>10.425999999999998</v>
      </c>
      <c r="F87" s="311"/>
      <c r="G87" s="311">
        <f t="shared" ref="G87:J87" si="47">SUM(G77:G85)</f>
        <v>9.141868815802118</v>
      </c>
      <c r="H87" s="311">
        <f t="shared" si="47"/>
        <v>0.84998458733875548</v>
      </c>
      <c r="I87" s="311">
        <f t="shared" si="47"/>
        <v>0.640146596859132</v>
      </c>
      <c r="J87" s="311">
        <f t="shared" si="47"/>
        <v>10.632000000000007</v>
      </c>
      <c r="K87" s="311"/>
      <c r="L87" s="311">
        <f t="shared" ref="L87:O87" si="48">SUM(L77:L85)</f>
        <v>6.665704530063608</v>
      </c>
      <c r="M87" s="311">
        <f t="shared" si="48"/>
        <v>0.64048583608638987</v>
      </c>
      <c r="N87" s="311">
        <f t="shared" si="48"/>
        <v>0.52980963385002822</v>
      </c>
      <c r="O87" s="311">
        <f t="shared" si="48"/>
        <v>7.8360000000000252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4.345805161550043</v>
      </c>
      <c r="C94" s="302">
        <v>0.21710845794246125</v>
      </c>
      <c r="D94" s="302">
        <v>0.76620308981841301</v>
      </c>
      <c r="E94" s="302">
        <f>SUM(B94:D94)</f>
        <v>5.3291167093109175</v>
      </c>
      <c r="F94" s="303"/>
      <c r="G94" s="302">
        <v>4.6858069304356302</v>
      </c>
      <c r="H94" s="302">
        <v>0.42156916078506756</v>
      </c>
      <c r="I94" s="302">
        <v>0.83212151410553492</v>
      </c>
      <c r="J94" s="302">
        <f>SUM(G94:I94)</f>
        <v>5.9394976053262329</v>
      </c>
      <c r="K94" s="303"/>
      <c r="L94" s="302">
        <v>4.1114770380763446</v>
      </c>
      <c r="M94" s="302">
        <v>0.41861745247435272</v>
      </c>
      <c r="N94" s="302">
        <v>0.78495890509561994</v>
      </c>
      <c r="O94" s="302">
        <f>SUM(L94:N94)</f>
        <v>5.3150533956463173</v>
      </c>
    </row>
    <row r="95" spans="1:15" s="236" customFormat="1" x14ac:dyDescent="0.2">
      <c r="A95" s="237" t="str">
        <f>name!E$5</f>
        <v>Professional occupations</v>
      </c>
      <c r="B95" s="302">
        <v>5.4561895711182071</v>
      </c>
      <c r="C95" s="302">
        <v>0.20520799646036397</v>
      </c>
      <c r="D95" s="302">
        <v>0.4909889793206661</v>
      </c>
      <c r="E95" s="302">
        <f t="shared" ref="E95:E102" si="49">SUM(B95:D95)</f>
        <v>6.1523865468992369</v>
      </c>
      <c r="F95" s="303"/>
      <c r="G95" s="302">
        <v>6.7760603106204815</v>
      </c>
      <c r="H95" s="302">
        <v>0.3785464494717678</v>
      </c>
      <c r="I95" s="302">
        <v>0.45444707706716408</v>
      </c>
      <c r="J95" s="302">
        <f t="shared" ref="J95:J97" si="50">SUM(G95:I95)</f>
        <v>7.6090538371594132</v>
      </c>
      <c r="K95" s="303"/>
      <c r="L95" s="302">
        <v>6.5770915333439062</v>
      </c>
      <c r="M95" s="302">
        <v>0.35584459856850709</v>
      </c>
      <c r="N95" s="302">
        <v>0.2941601982140844</v>
      </c>
      <c r="O95" s="302">
        <f t="shared" ref="O95:O102" si="51">SUM(L95:N95)</f>
        <v>7.2270963301264972</v>
      </c>
    </row>
    <row r="96" spans="1:15" s="236" customFormat="1" x14ac:dyDescent="0.2">
      <c r="A96" s="237" t="str">
        <f>name!E$6</f>
        <v>Associate professional occupations</v>
      </c>
      <c r="B96" s="302">
        <v>4.1487206509722467</v>
      </c>
      <c r="C96" s="302">
        <v>0.27059551525629272</v>
      </c>
      <c r="D96" s="302">
        <v>0.63409925274128076</v>
      </c>
      <c r="E96" s="302">
        <f t="shared" si="49"/>
        <v>5.0534154189698199</v>
      </c>
      <c r="F96" s="303"/>
      <c r="G96" s="302">
        <v>4.6136860954412935</v>
      </c>
      <c r="H96" s="302">
        <v>0.37088651818691576</v>
      </c>
      <c r="I96" s="302">
        <v>0.44064785473165252</v>
      </c>
      <c r="J96" s="302">
        <f t="shared" si="50"/>
        <v>5.4252204683598624</v>
      </c>
      <c r="K96" s="303"/>
      <c r="L96" s="302">
        <v>3.9218174261611463</v>
      </c>
      <c r="M96" s="302">
        <v>0.30010024329905127</v>
      </c>
      <c r="N96" s="302">
        <v>0.38817783438386216</v>
      </c>
      <c r="O96" s="302">
        <f t="shared" si="51"/>
        <v>4.6100955038440601</v>
      </c>
    </row>
    <row r="97" spans="1:15" s="236" customFormat="1" x14ac:dyDescent="0.2">
      <c r="A97" s="237" t="str">
        <f>name!E$7</f>
        <v>Administrative and secretarial occupations</v>
      </c>
      <c r="B97" s="302">
        <v>1.9964455731143471</v>
      </c>
      <c r="C97" s="302">
        <v>0.67067366894799518</v>
      </c>
      <c r="D97" s="302">
        <v>0.13877969438506915</v>
      </c>
      <c r="E97" s="302">
        <f t="shared" si="49"/>
        <v>2.8058989364474112</v>
      </c>
      <c r="F97" s="303"/>
      <c r="G97" s="302">
        <v>2.0846678445443212</v>
      </c>
      <c r="H97" s="302">
        <v>0.79408310806586313</v>
      </c>
      <c r="I97" s="302">
        <v>0.11265326308240085</v>
      </c>
      <c r="J97" s="302">
        <f t="shared" si="50"/>
        <v>2.9914042156925849</v>
      </c>
      <c r="K97" s="303"/>
      <c r="L97" s="302">
        <v>1.512539892216153</v>
      </c>
      <c r="M97" s="302">
        <v>0.56187817406842588</v>
      </c>
      <c r="N97" s="302">
        <v>7.8421881708537436E-2</v>
      </c>
      <c r="O97" s="302">
        <f t="shared" si="51"/>
        <v>2.1528399479931162</v>
      </c>
    </row>
    <row r="98" spans="1:15" s="236" customFormat="1" x14ac:dyDescent="0.2">
      <c r="A98" s="237" t="str">
        <f>name!E$8</f>
        <v>Skilled trades occupations</v>
      </c>
      <c r="B98" s="302">
        <v>5.7402285597647937</v>
      </c>
      <c r="C98" s="302">
        <v>0.28811361806879743</v>
      </c>
      <c r="D98" s="302">
        <v>1.3632583810300303</v>
      </c>
      <c r="E98" s="302">
        <f t="shared" si="49"/>
        <v>7.3916005588636207</v>
      </c>
      <c r="F98" s="303"/>
      <c r="G98" s="302">
        <v>4.7090885964538973</v>
      </c>
      <c r="H98" s="302">
        <v>0.25696823015601006</v>
      </c>
      <c r="I98" s="302">
        <v>1.0252623306196817</v>
      </c>
      <c r="J98" s="302">
        <f>SUM(G98:I98)</f>
        <v>5.9913191572295892</v>
      </c>
      <c r="K98" s="303"/>
      <c r="L98" s="302">
        <v>3.4374958507450919</v>
      </c>
      <c r="M98" s="302">
        <v>0.2794272532399929</v>
      </c>
      <c r="N98" s="302">
        <v>0.96387851888333465</v>
      </c>
      <c r="O98" s="302">
        <f t="shared" si="51"/>
        <v>4.6808016228684197</v>
      </c>
    </row>
    <row r="99" spans="1:15" s="236" customFormat="1" x14ac:dyDescent="0.2">
      <c r="A99" s="237" t="str">
        <f>name!E$9</f>
        <v>Caring, leisure and other service occupations</v>
      </c>
      <c r="B99" s="302">
        <v>0.34655985343441204</v>
      </c>
      <c r="C99" s="302">
        <v>6.2714876970504915E-2</v>
      </c>
      <c r="D99" s="302">
        <v>7.1005287228731367E-2</v>
      </c>
      <c r="E99" s="302">
        <f t="shared" si="49"/>
        <v>0.48028001763364836</v>
      </c>
      <c r="F99" s="303"/>
      <c r="G99" s="302">
        <v>0.37504990069837191</v>
      </c>
      <c r="H99" s="302">
        <v>8.0629815652061773E-2</v>
      </c>
      <c r="I99" s="302">
        <v>8.1534165247938051E-2</v>
      </c>
      <c r="J99" s="302">
        <f t="shared" ref="J99:J102" si="52">SUM(G99:I99)</f>
        <v>0.5372138815983718</v>
      </c>
      <c r="K99" s="303"/>
      <c r="L99" s="302">
        <v>0.44675970902654372</v>
      </c>
      <c r="M99" s="302">
        <v>6.3877921917015176E-2</v>
      </c>
      <c r="N99" s="302">
        <v>7.8452687954126216E-2</v>
      </c>
      <c r="O99" s="302">
        <f t="shared" si="51"/>
        <v>0.58909031889768504</v>
      </c>
    </row>
    <row r="100" spans="1:15" s="236" customFormat="1" x14ac:dyDescent="0.2">
      <c r="A100" s="237" t="str">
        <f>name!E$10</f>
        <v>Sales and customer service occupations</v>
      </c>
      <c r="B100" s="302">
        <v>0.76968377124963261</v>
      </c>
      <c r="C100" s="302">
        <v>0.1941727078519454</v>
      </c>
      <c r="D100" s="302">
        <v>0.14285423846253906</v>
      </c>
      <c r="E100" s="302">
        <f t="shared" si="49"/>
        <v>1.1067107175641171</v>
      </c>
      <c r="F100" s="303"/>
      <c r="G100" s="302">
        <v>0.73748224792500738</v>
      </c>
      <c r="H100" s="302">
        <v>0.25023411406863694</v>
      </c>
      <c r="I100" s="302">
        <v>8.986144258470255E-2</v>
      </c>
      <c r="J100" s="302">
        <f t="shared" si="52"/>
        <v>1.0775778045783468</v>
      </c>
      <c r="K100" s="303"/>
      <c r="L100" s="302">
        <v>0.70812881051573373</v>
      </c>
      <c r="M100" s="302">
        <v>0.2287512739559531</v>
      </c>
      <c r="N100" s="302">
        <v>7.0057695894336261E-2</v>
      </c>
      <c r="O100" s="302">
        <f t="shared" si="51"/>
        <v>1.0069377803660231</v>
      </c>
    </row>
    <row r="101" spans="1:15" s="236" customFormat="1" x14ac:dyDescent="0.2">
      <c r="A101" s="237" t="str">
        <f>name!E$11</f>
        <v>Process, plant and machine operatives</v>
      </c>
      <c r="B101" s="302">
        <v>3.558499105083277</v>
      </c>
      <c r="C101" s="302">
        <v>0.2461810207880078</v>
      </c>
      <c r="D101" s="302">
        <v>0.21648062304116764</v>
      </c>
      <c r="E101" s="302">
        <f t="shared" si="49"/>
        <v>4.0211607489124521</v>
      </c>
      <c r="F101" s="303"/>
      <c r="G101" s="302">
        <v>3.028306425928128</v>
      </c>
      <c r="H101" s="302">
        <v>0.28920614040264137</v>
      </c>
      <c r="I101" s="302">
        <v>0.21727751238442039</v>
      </c>
      <c r="J101" s="302">
        <f t="shared" si="52"/>
        <v>3.53479007871519</v>
      </c>
      <c r="K101" s="303"/>
      <c r="L101" s="302">
        <v>2.7161680791142153</v>
      </c>
      <c r="M101" s="302">
        <v>0.35592172929004778</v>
      </c>
      <c r="N101" s="302">
        <v>0.19730846602888802</v>
      </c>
      <c r="O101" s="302">
        <f t="shared" si="51"/>
        <v>3.2693982744331511</v>
      </c>
    </row>
    <row r="102" spans="1:15" s="236" customFormat="1" x14ac:dyDescent="0.2">
      <c r="A102" s="237" t="str">
        <f>name!E$12</f>
        <v>Elementary occupations</v>
      </c>
      <c r="B102" s="302">
        <v>1.4688755325035021</v>
      </c>
      <c r="C102" s="302">
        <v>0.27865818543485249</v>
      </c>
      <c r="D102" s="302">
        <v>0.24989662746042571</v>
      </c>
      <c r="E102" s="302">
        <f t="shared" si="49"/>
        <v>1.9974303453987803</v>
      </c>
      <c r="F102" s="303"/>
      <c r="G102" s="302">
        <v>1.2007932543985769</v>
      </c>
      <c r="H102" s="302">
        <v>0.28233087254551575</v>
      </c>
      <c r="I102" s="302">
        <v>0.12279882439635748</v>
      </c>
      <c r="J102" s="302">
        <f t="shared" si="52"/>
        <v>1.60592295134045</v>
      </c>
      <c r="K102" s="303"/>
      <c r="L102" s="302">
        <v>0.75314787546645412</v>
      </c>
      <c r="M102" s="302">
        <v>0.19689116620564931</v>
      </c>
      <c r="N102" s="302">
        <v>0.10864778415269674</v>
      </c>
      <c r="O102" s="302">
        <f t="shared" si="51"/>
        <v>1.0586868258248001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27.831007778790461</v>
      </c>
      <c r="C104" s="311">
        <f t="shared" ref="C104:E104" si="53">SUM(C94:C102)</f>
        <v>2.4334260477212211</v>
      </c>
      <c r="D104" s="311">
        <f t="shared" si="53"/>
        <v>4.0735661734883228</v>
      </c>
      <c r="E104" s="311">
        <f t="shared" si="53"/>
        <v>34.338000000000008</v>
      </c>
      <c r="F104" s="311"/>
      <c r="G104" s="311">
        <f t="shared" ref="G104:J104" si="54">SUM(G94:G102)</f>
        <v>28.210941606445708</v>
      </c>
      <c r="H104" s="311">
        <f t="shared" si="54"/>
        <v>3.1244544093344802</v>
      </c>
      <c r="I104" s="311">
        <f t="shared" si="54"/>
        <v>3.3766039842198525</v>
      </c>
      <c r="J104" s="311">
        <f t="shared" si="54"/>
        <v>34.712000000000039</v>
      </c>
      <c r="K104" s="311"/>
      <c r="L104" s="311">
        <f t="shared" ref="L104:O104" si="55">SUM(L94:L102)</f>
        <v>24.184626214665588</v>
      </c>
      <c r="M104" s="311">
        <f t="shared" si="55"/>
        <v>2.761309813018995</v>
      </c>
      <c r="N104" s="311">
        <f t="shared" si="55"/>
        <v>2.9640639723154858</v>
      </c>
      <c r="O104" s="311">
        <f t="shared" si="55"/>
        <v>29.910000000000068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0.25535601650379758</v>
      </c>
      <c r="C111" s="302">
        <v>5.8521152496222549E-3</v>
      </c>
      <c r="D111" s="302">
        <v>2.4924123435248902E-2</v>
      </c>
      <c r="E111" s="302">
        <f>SUM(B111:D111)</f>
        <v>0.28613225518866875</v>
      </c>
      <c r="F111" s="303"/>
      <c r="G111" s="302">
        <v>0.44449900381796142</v>
      </c>
      <c r="H111" s="302">
        <v>1.4093400951033194E-2</v>
      </c>
      <c r="I111" s="302">
        <v>4.8204456852013876E-2</v>
      </c>
      <c r="J111" s="302">
        <f>SUM(G111:I111)</f>
        <v>0.50679686162100845</v>
      </c>
      <c r="K111" s="303"/>
      <c r="L111" s="302">
        <v>0.46952226230456801</v>
      </c>
      <c r="M111" s="302">
        <v>1.4305524963023401E-2</v>
      </c>
      <c r="N111" s="302">
        <v>2.8608625931974361E-2</v>
      </c>
      <c r="O111" s="302">
        <f>SUM(L111:N111)</f>
        <v>0.51243641319956579</v>
      </c>
    </row>
    <row r="112" spans="1:15" s="236" customFormat="1" x14ac:dyDescent="0.2">
      <c r="A112" s="237" t="str">
        <f>name!E$5</f>
        <v>Professional occupations</v>
      </c>
      <c r="B112" s="302">
        <v>0.47115479463401344</v>
      </c>
      <c r="C112" s="302">
        <v>6.1782597053884709E-3</v>
      </c>
      <c r="D112" s="302">
        <v>3.4402772683798565E-2</v>
      </c>
      <c r="E112" s="302">
        <f t="shared" ref="E112:E119" si="56">SUM(B112:D112)</f>
        <v>0.51173582702320053</v>
      </c>
      <c r="F112" s="303"/>
      <c r="G112" s="302">
        <v>0.93502269976507646</v>
      </c>
      <c r="H112" s="302">
        <v>1.3535036338278487E-2</v>
      </c>
      <c r="I112" s="302">
        <v>4.373590541096177E-2</v>
      </c>
      <c r="J112" s="302">
        <f t="shared" ref="J112:J114" si="57">SUM(G112:I112)</f>
        <v>0.99229364151431665</v>
      </c>
      <c r="K112" s="303"/>
      <c r="L112" s="302">
        <v>1.0735519495092709</v>
      </c>
      <c r="M112" s="302">
        <v>1.3737081098790854E-2</v>
      </c>
      <c r="N112" s="302">
        <v>1.5765212551243166E-2</v>
      </c>
      <c r="O112" s="302">
        <f t="shared" ref="O112:O119" si="58">SUM(L112:N112)</f>
        <v>1.1030542431593049</v>
      </c>
    </row>
    <row r="113" spans="1:15" s="236" customFormat="1" x14ac:dyDescent="0.2">
      <c r="A113" s="237" t="str">
        <f>name!E$6</f>
        <v>Associate professional occupations</v>
      </c>
      <c r="B113" s="302">
        <v>0.29725396673916155</v>
      </c>
      <c r="C113" s="302">
        <v>1.0902842954138393E-2</v>
      </c>
      <c r="D113" s="302">
        <v>1.33860913953486E-2</v>
      </c>
      <c r="E113" s="302">
        <f t="shared" si="56"/>
        <v>0.32154290108864853</v>
      </c>
      <c r="F113" s="303"/>
      <c r="G113" s="302">
        <v>0.56411192412513822</v>
      </c>
      <c r="H113" s="302">
        <v>2.0197697781730688E-2</v>
      </c>
      <c r="I113" s="302">
        <v>4.4561254165755251E-2</v>
      </c>
      <c r="J113" s="302">
        <f t="shared" si="57"/>
        <v>0.62887087607262415</v>
      </c>
      <c r="K113" s="303"/>
      <c r="L113" s="302">
        <v>0.50628168626412706</v>
      </c>
      <c r="M113" s="302">
        <v>2.0132110543624755E-2</v>
      </c>
      <c r="N113" s="302">
        <v>1.7231114924410946E-2</v>
      </c>
      <c r="O113" s="302">
        <f t="shared" si="58"/>
        <v>0.54364491173216278</v>
      </c>
    </row>
    <row r="114" spans="1:15" s="236" customFormat="1" x14ac:dyDescent="0.2">
      <c r="A114" s="237" t="str">
        <f>name!E$7</f>
        <v>Administrative and secretarial occupations</v>
      </c>
      <c r="B114" s="302">
        <v>0.13447426952882083</v>
      </c>
      <c r="C114" s="302">
        <v>3.0097777081709281E-2</v>
      </c>
      <c r="D114" s="302">
        <v>8.0447367960570244E-3</v>
      </c>
      <c r="E114" s="302">
        <f t="shared" si="56"/>
        <v>0.17261678340658712</v>
      </c>
      <c r="F114" s="303"/>
      <c r="G114" s="302">
        <v>0.20492109252053578</v>
      </c>
      <c r="H114" s="302">
        <v>4.8264278036087925E-2</v>
      </c>
      <c r="I114" s="302">
        <v>1.6504319331111097E-2</v>
      </c>
      <c r="J114" s="302">
        <f t="shared" si="57"/>
        <v>0.26968968988773478</v>
      </c>
      <c r="K114" s="303"/>
      <c r="L114" s="302">
        <v>0.12026986238500055</v>
      </c>
      <c r="M114" s="302">
        <v>3.6884811544860625E-2</v>
      </c>
      <c r="N114" s="302">
        <v>6.947812380163558E-2</v>
      </c>
      <c r="O114" s="302">
        <f t="shared" si="58"/>
        <v>0.22663279773149675</v>
      </c>
    </row>
    <row r="115" spans="1:15" s="236" customFormat="1" x14ac:dyDescent="0.2">
      <c r="A115" s="237" t="str">
        <f>name!E$8</f>
        <v>Skilled trades occupations</v>
      </c>
      <c r="B115" s="302">
        <v>0.44260690484519027</v>
      </c>
      <c r="C115" s="302">
        <v>8.3191156869255514E-3</v>
      </c>
      <c r="D115" s="302">
        <v>3.5707809003227536E-2</v>
      </c>
      <c r="E115" s="302">
        <f t="shared" si="56"/>
        <v>0.4866338295353434</v>
      </c>
      <c r="F115" s="303"/>
      <c r="G115" s="302">
        <v>0.56433489543968574</v>
      </c>
      <c r="H115" s="302">
        <v>8.8838680540291384E-3</v>
      </c>
      <c r="I115" s="302">
        <v>6.1703145804144224E-2</v>
      </c>
      <c r="J115" s="302">
        <f>SUM(G115:I115)</f>
        <v>0.63492190929785919</v>
      </c>
      <c r="K115" s="303"/>
      <c r="L115" s="302">
        <v>0.4925684215005004</v>
      </c>
      <c r="M115" s="302">
        <v>6.6678132338533211E-3</v>
      </c>
      <c r="N115" s="302">
        <v>7.0031877631123826E-2</v>
      </c>
      <c r="O115" s="302">
        <f t="shared" si="58"/>
        <v>0.56926811236547759</v>
      </c>
    </row>
    <row r="116" spans="1:15" s="236" customFormat="1" x14ac:dyDescent="0.2">
      <c r="A116" s="237" t="str">
        <f>name!E$9</f>
        <v>Caring, leisure and other service occupations</v>
      </c>
      <c r="B116" s="302">
        <v>3.2994898212884954E-2</v>
      </c>
      <c r="C116" s="302">
        <v>1.8069677515481339E-3</v>
      </c>
      <c r="D116" s="302">
        <v>1.5552693988217579E-3</v>
      </c>
      <c r="E116" s="302">
        <f t="shared" si="56"/>
        <v>3.6357135363254849E-2</v>
      </c>
      <c r="F116" s="303"/>
      <c r="G116" s="302">
        <v>4.9284827159379929E-2</v>
      </c>
      <c r="H116" s="302">
        <v>2.449333048401918E-3</v>
      </c>
      <c r="I116" s="302">
        <v>4.9769898341528201E-2</v>
      </c>
      <c r="J116" s="302">
        <f t="shared" ref="J116:J119" si="59">SUM(G116:I116)</f>
        <v>0.10150405854931005</v>
      </c>
      <c r="K116" s="303"/>
      <c r="L116" s="302">
        <v>5.2005008001877649E-2</v>
      </c>
      <c r="M116" s="302">
        <v>1.5584491296855272E-3</v>
      </c>
      <c r="N116" s="302">
        <v>4.2899484996849299E-2</v>
      </c>
      <c r="O116" s="302">
        <f t="shared" si="58"/>
        <v>9.6462942128412471E-2</v>
      </c>
    </row>
    <row r="117" spans="1:15" s="236" customFormat="1" x14ac:dyDescent="0.2">
      <c r="A117" s="237" t="str">
        <f>name!E$10</f>
        <v>Sales and customer service occupations</v>
      </c>
      <c r="B117" s="302">
        <v>0.1948367098659578</v>
      </c>
      <c r="C117" s="302">
        <v>7.3606136370447231E-2</v>
      </c>
      <c r="D117" s="302">
        <v>1.5896620008588422E-2</v>
      </c>
      <c r="E117" s="302">
        <f t="shared" si="56"/>
        <v>0.28433946624499346</v>
      </c>
      <c r="F117" s="303"/>
      <c r="G117" s="302">
        <v>0.28694236010373525</v>
      </c>
      <c r="H117" s="302">
        <v>0.12624486787949546</v>
      </c>
      <c r="I117" s="302">
        <v>1.2949184855394768E-2</v>
      </c>
      <c r="J117" s="302">
        <f t="shared" si="59"/>
        <v>0.42613641283862547</v>
      </c>
      <c r="K117" s="303"/>
      <c r="L117" s="302">
        <v>0.28829193650779933</v>
      </c>
      <c r="M117" s="302">
        <v>0.1435675233706479</v>
      </c>
      <c r="N117" s="302">
        <v>7.5400901056320805E-3</v>
      </c>
      <c r="O117" s="302">
        <f t="shared" si="58"/>
        <v>0.43939954998407926</v>
      </c>
    </row>
    <row r="118" spans="1:15" s="236" customFormat="1" x14ac:dyDescent="0.2">
      <c r="A118" s="237" t="str">
        <f>name!E$11</f>
        <v>Process, plant and machine operatives</v>
      </c>
      <c r="B118" s="302">
        <v>8.455668515275018E-2</v>
      </c>
      <c r="C118" s="302">
        <v>1.8680089977955103E-3</v>
      </c>
      <c r="D118" s="302">
        <v>1.6820850496272466E-2</v>
      </c>
      <c r="E118" s="302">
        <f t="shared" si="56"/>
        <v>0.10324554464681815</v>
      </c>
      <c r="F118" s="303"/>
      <c r="G118" s="302">
        <v>0.11013426764502873</v>
      </c>
      <c r="H118" s="302">
        <v>2.8126074252897868E-3</v>
      </c>
      <c r="I118" s="302">
        <v>8.2062634961673816E-3</v>
      </c>
      <c r="J118" s="302">
        <f t="shared" si="59"/>
        <v>0.12115313856648589</v>
      </c>
      <c r="K118" s="303"/>
      <c r="L118" s="302">
        <v>0.12726815597065655</v>
      </c>
      <c r="M118" s="302">
        <v>3.2084575102815389E-3</v>
      </c>
      <c r="N118" s="302">
        <v>2.1352843706648066E-2</v>
      </c>
      <c r="O118" s="302">
        <f t="shared" si="58"/>
        <v>0.15182945718758614</v>
      </c>
    </row>
    <row r="119" spans="1:15" s="236" customFormat="1" x14ac:dyDescent="0.2">
      <c r="A119" s="237" t="str">
        <f>name!E$12</f>
        <v>Elementary occupations</v>
      </c>
      <c r="B119" s="302">
        <v>2.6332416749593562E-2</v>
      </c>
      <c r="C119" s="302">
        <v>4.5882365274189868E-3</v>
      </c>
      <c r="D119" s="302">
        <v>6.4756042254706372E-3</v>
      </c>
      <c r="E119" s="302">
        <f t="shared" si="56"/>
        <v>3.7396257502483182E-2</v>
      </c>
      <c r="F119" s="303"/>
      <c r="G119" s="302">
        <v>3.4579869337649602E-2</v>
      </c>
      <c r="H119" s="302">
        <v>5.3949414738591077E-3</v>
      </c>
      <c r="I119" s="302">
        <v>2.7658600840532614E-2</v>
      </c>
      <c r="J119" s="302">
        <f t="shared" si="59"/>
        <v>6.7633411652041314E-2</v>
      </c>
      <c r="K119" s="303"/>
      <c r="L119" s="302">
        <v>1.9029075519108259E-2</v>
      </c>
      <c r="M119" s="302">
        <v>2.0555890642861936E-3</v>
      </c>
      <c r="N119" s="302">
        <v>2.9186907928522743E-2</v>
      </c>
      <c r="O119" s="302">
        <f t="shared" si="58"/>
        <v>5.0271572511917197E-2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1.9395666622321699</v>
      </c>
      <c r="C121" s="311">
        <f t="shared" ref="C121:E121" si="60">SUM(C111:C119)</f>
        <v>0.14321946032499383</v>
      </c>
      <c r="D121" s="311">
        <f t="shared" si="60"/>
        <v>0.15721387744283391</v>
      </c>
      <c r="E121" s="311">
        <f t="shared" si="60"/>
        <v>2.239999999999998</v>
      </c>
      <c r="F121" s="311"/>
      <c r="G121" s="311">
        <f t="shared" ref="G121:J121" si="61">SUM(G111:G119)</f>
        <v>3.1938309399141906</v>
      </c>
      <c r="H121" s="311">
        <f t="shared" si="61"/>
        <v>0.2418760309882057</v>
      </c>
      <c r="I121" s="311">
        <f t="shared" si="61"/>
        <v>0.31329302909760914</v>
      </c>
      <c r="J121" s="311">
        <f t="shared" si="61"/>
        <v>3.7490000000000063</v>
      </c>
      <c r="K121" s="311"/>
      <c r="L121" s="311">
        <f t="shared" ref="L121:O121" si="62">SUM(L111:L119)</f>
        <v>3.1487883579629088</v>
      </c>
      <c r="M121" s="311">
        <f t="shared" si="62"/>
        <v>0.2421173604590541</v>
      </c>
      <c r="N121" s="311">
        <f t="shared" si="62"/>
        <v>0.30209428157804008</v>
      </c>
      <c r="O121" s="311">
        <f t="shared" si="62"/>
        <v>3.6930000000000027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0.70397476510046508</v>
      </c>
      <c r="C128" s="302">
        <v>2.8322809781296716E-2</v>
      </c>
      <c r="D128" s="302">
        <v>1.5356328742473212E-2</v>
      </c>
      <c r="E128" s="302">
        <f>SUM(B128:D128)</f>
        <v>0.74765390362423501</v>
      </c>
      <c r="F128" s="303"/>
      <c r="G128" s="302">
        <v>0.89489815454790733</v>
      </c>
      <c r="H128" s="302">
        <v>0.10231396494451354</v>
      </c>
      <c r="I128" s="302">
        <v>8.3995598055454673E-2</v>
      </c>
      <c r="J128" s="302">
        <f>SUM(G128:I128)</f>
        <v>1.0812077175478756</v>
      </c>
      <c r="K128" s="303"/>
      <c r="L128" s="302">
        <v>1.0807162673759614</v>
      </c>
      <c r="M128" s="302">
        <v>0.15630755333669979</v>
      </c>
      <c r="N128" s="302">
        <v>9.4702571717700856E-2</v>
      </c>
      <c r="O128" s="302">
        <f>SUM(L128:N128)</f>
        <v>1.3317263924303619</v>
      </c>
    </row>
    <row r="129" spans="1:15" s="236" customFormat="1" x14ac:dyDescent="0.2">
      <c r="A129" s="237" t="str">
        <f>name!E$5</f>
        <v>Professional occupations</v>
      </c>
      <c r="B129" s="302">
        <v>0.67062579361776553</v>
      </c>
      <c r="C129" s="302">
        <v>5.5975555734550639E-2</v>
      </c>
      <c r="D129" s="302">
        <v>1.6116269479196397E-2</v>
      </c>
      <c r="E129" s="302">
        <f t="shared" ref="E129:E136" si="63">SUM(B129:D129)</f>
        <v>0.74271761883151255</v>
      </c>
      <c r="F129" s="303"/>
      <c r="G129" s="302">
        <v>0.95486519695418814</v>
      </c>
      <c r="H129" s="302">
        <v>9.5805874970909657E-2</v>
      </c>
      <c r="I129" s="302">
        <v>3.8245801036070434E-2</v>
      </c>
      <c r="J129" s="302">
        <f t="shared" ref="J129:J131" si="64">SUM(G129:I129)</f>
        <v>1.0889168729611682</v>
      </c>
      <c r="K129" s="303"/>
      <c r="L129" s="302">
        <v>1.2689611484816634</v>
      </c>
      <c r="M129" s="302">
        <v>0.12512004546716421</v>
      </c>
      <c r="N129" s="302">
        <v>3.6122100671483977E-2</v>
      </c>
      <c r="O129" s="302">
        <f t="shared" ref="O129:O136" si="65">SUM(L129:N129)</f>
        <v>1.4302032946203116</v>
      </c>
    </row>
    <row r="130" spans="1:15" s="236" customFormat="1" x14ac:dyDescent="0.2">
      <c r="A130" s="237" t="str">
        <f>name!E$6</f>
        <v>Associate professional occupations</v>
      </c>
      <c r="B130" s="302">
        <v>0.69584731423242197</v>
      </c>
      <c r="C130" s="302">
        <v>6.2849597124955137E-2</v>
      </c>
      <c r="D130" s="302">
        <v>2.2690974348603815E-2</v>
      </c>
      <c r="E130" s="302">
        <f t="shared" si="63"/>
        <v>0.78138788570598094</v>
      </c>
      <c r="F130" s="303"/>
      <c r="G130" s="302">
        <v>0.86639638196654711</v>
      </c>
      <c r="H130" s="302">
        <v>8.292581193054839E-2</v>
      </c>
      <c r="I130" s="302">
        <v>2.2914045438865813E-2</v>
      </c>
      <c r="J130" s="302">
        <f t="shared" si="64"/>
        <v>0.97223623933596126</v>
      </c>
      <c r="K130" s="303"/>
      <c r="L130" s="302">
        <v>1.0917193062297585</v>
      </c>
      <c r="M130" s="302">
        <v>8.2506838275237276E-2</v>
      </c>
      <c r="N130" s="302">
        <v>2.3278607717769625E-2</v>
      </c>
      <c r="O130" s="302">
        <f t="shared" si="65"/>
        <v>1.1975047522227653</v>
      </c>
    </row>
    <row r="131" spans="1:15" s="236" customFormat="1" x14ac:dyDescent="0.2">
      <c r="A131" s="237" t="str">
        <f>name!E$7</f>
        <v>Administrative and secretarial occupations</v>
      </c>
      <c r="B131" s="302">
        <v>0.25626625073011267</v>
      </c>
      <c r="C131" s="302">
        <v>0.10547759621772067</v>
      </c>
      <c r="D131" s="302">
        <v>8.5311911331396473E-3</v>
      </c>
      <c r="E131" s="302">
        <f t="shared" si="63"/>
        <v>0.37027503808097301</v>
      </c>
      <c r="F131" s="303"/>
      <c r="G131" s="302">
        <v>0.25388626999523534</v>
      </c>
      <c r="H131" s="302">
        <v>0.13256106375843413</v>
      </c>
      <c r="I131" s="302">
        <v>4.8593394046888977E-3</v>
      </c>
      <c r="J131" s="302">
        <f t="shared" si="64"/>
        <v>0.39130667315835838</v>
      </c>
      <c r="K131" s="303"/>
      <c r="L131" s="302">
        <v>0.19951546730095993</v>
      </c>
      <c r="M131" s="302">
        <v>0.12834811159160844</v>
      </c>
      <c r="N131" s="302">
        <v>7.8324701670794347E-3</v>
      </c>
      <c r="O131" s="302">
        <f t="shared" si="65"/>
        <v>0.33569604905964778</v>
      </c>
    </row>
    <row r="132" spans="1:15" s="236" customFormat="1" x14ac:dyDescent="0.2">
      <c r="A132" s="237" t="str">
        <f>name!E$8</f>
        <v>Skilled trades occupations</v>
      </c>
      <c r="B132" s="302">
        <v>0.39441278106120325</v>
      </c>
      <c r="C132" s="302">
        <v>4.3637580031534416E-2</v>
      </c>
      <c r="D132" s="302">
        <v>3.6381474120719459E-2</v>
      </c>
      <c r="E132" s="302">
        <f t="shared" si="63"/>
        <v>0.47443183521345711</v>
      </c>
      <c r="F132" s="303"/>
      <c r="G132" s="302">
        <v>0.4229183886164084</v>
      </c>
      <c r="H132" s="302">
        <v>0.11701896885229368</v>
      </c>
      <c r="I132" s="302">
        <v>9.6335413360221361E-2</v>
      </c>
      <c r="J132" s="302">
        <f>SUM(G132:I132)</f>
        <v>0.63627277082892342</v>
      </c>
      <c r="K132" s="303"/>
      <c r="L132" s="302">
        <v>0.53079362136623709</v>
      </c>
      <c r="M132" s="302">
        <v>0.18109393002021815</v>
      </c>
      <c r="N132" s="302">
        <v>9.6130505036806285E-2</v>
      </c>
      <c r="O132" s="302">
        <f t="shared" si="65"/>
        <v>0.80801805642326152</v>
      </c>
    </row>
    <row r="133" spans="1:15" s="236" customFormat="1" x14ac:dyDescent="0.2">
      <c r="A133" s="237" t="str">
        <f>name!E$9</f>
        <v>Caring, leisure and other service occupations</v>
      </c>
      <c r="B133" s="302">
        <v>0.10890312385574104</v>
      </c>
      <c r="C133" s="302">
        <v>2.0554655616065315E-2</v>
      </c>
      <c r="D133" s="302">
        <v>1.4695264039313967E-2</v>
      </c>
      <c r="E133" s="302">
        <f t="shared" si="63"/>
        <v>0.14415304351112032</v>
      </c>
      <c r="F133" s="303"/>
      <c r="G133" s="302">
        <v>0.11811225666036729</v>
      </c>
      <c r="H133" s="302">
        <v>3.1299454689822342E-2</v>
      </c>
      <c r="I133" s="302">
        <v>3.6075340050602932E-3</v>
      </c>
      <c r="J133" s="302">
        <f t="shared" ref="J133:J136" si="66">SUM(G133:I133)</f>
        <v>0.15301924535524991</v>
      </c>
      <c r="K133" s="303"/>
      <c r="L133" s="302">
        <v>0.17050838345772368</v>
      </c>
      <c r="M133" s="302">
        <v>2.8887623306279534E-2</v>
      </c>
      <c r="N133" s="302">
        <v>5.199834379470328E-3</v>
      </c>
      <c r="O133" s="302">
        <f t="shared" si="65"/>
        <v>0.20459584114347354</v>
      </c>
    </row>
    <row r="134" spans="1:15" s="236" customFormat="1" x14ac:dyDescent="0.2">
      <c r="A134" s="237" t="str">
        <f>name!E$10</f>
        <v>Sales and customer service occupations</v>
      </c>
      <c r="B134" s="302">
        <v>0.11741605776434831</v>
      </c>
      <c r="C134" s="302">
        <v>5.7554101938248586E-2</v>
      </c>
      <c r="D134" s="302">
        <v>6.5550921478993414E-3</v>
      </c>
      <c r="E134" s="302">
        <f t="shared" si="63"/>
        <v>0.18152525185049623</v>
      </c>
      <c r="F134" s="303"/>
      <c r="G134" s="302">
        <v>0.13040152253398132</v>
      </c>
      <c r="H134" s="302">
        <v>8.0499764350821623E-2</v>
      </c>
      <c r="I134" s="302">
        <v>1.5133236793348066E-2</v>
      </c>
      <c r="J134" s="302">
        <f t="shared" si="66"/>
        <v>0.22603452367815102</v>
      </c>
      <c r="K134" s="303"/>
      <c r="L134" s="302">
        <v>0.17236749278098318</v>
      </c>
      <c r="M134" s="302">
        <v>9.8758735531620151E-2</v>
      </c>
      <c r="N134" s="302">
        <v>1.3762939793121886E-2</v>
      </c>
      <c r="O134" s="302">
        <f t="shared" si="65"/>
        <v>0.28488916810572523</v>
      </c>
    </row>
    <row r="135" spans="1:15" s="236" customFormat="1" x14ac:dyDescent="0.2">
      <c r="A135" s="237" t="str">
        <f>name!E$11</f>
        <v>Process, plant and machine operatives</v>
      </c>
      <c r="B135" s="302">
        <v>0.99718410822500958</v>
      </c>
      <c r="C135" s="302">
        <v>4.4036375432462561E-2</v>
      </c>
      <c r="D135" s="302">
        <v>7.5701299758067575E-3</v>
      </c>
      <c r="E135" s="302">
        <f t="shared" si="63"/>
        <v>1.048790613633279</v>
      </c>
      <c r="F135" s="303"/>
      <c r="G135" s="302">
        <v>0.98689289230977784</v>
      </c>
      <c r="H135" s="302">
        <v>0.16018264543561486</v>
      </c>
      <c r="I135" s="302">
        <v>2.7066064667940714E-2</v>
      </c>
      <c r="J135" s="302">
        <f t="shared" si="66"/>
        <v>1.1741416024133335</v>
      </c>
      <c r="K135" s="303"/>
      <c r="L135" s="302">
        <v>1.3148401800937737</v>
      </c>
      <c r="M135" s="302">
        <v>0.21471787879543922</v>
      </c>
      <c r="N135" s="302">
        <v>3.0475818449326952E-2</v>
      </c>
      <c r="O135" s="302">
        <f t="shared" si="65"/>
        <v>1.5600338773385398</v>
      </c>
    </row>
    <row r="136" spans="1:15" s="236" customFormat="1" x14ac:dyDescent="0.2">
      <c r="A136" s="237" t="str">
        <f>name!E$12</f>
        <v>Elementary occupations</v>
      </c>
      <c r="B136" s="302">
        <v>0.97287472020738552</v>
      </c>
      <c r="C136" s="302">
        <v>4.7053605235815955E-2</v>
      </c>
      <c r="D136" s="302">
        <v>2.6136484105749154E-2</v>
      </c>
      <c r="E136" s="302">
        <f t="shared" si="63"/>
        <v>1.0460648095489506</v>
      </c>
      <c r="F136" s="303"/>
      <c r="G136" s="302">
        <v>0.91826121687651896</v>
      </c>
      <c r="H136" s="302">
        <v>6.5303737142865553E-2</v>
      </c>
      <c r="I136" s="302">
        <v>1.4299400701587993E-2</v>
      </c>
      <c r="J136" s="302">
        <f t="shared" si="66"/>
        <v>0.99786435472097246</v>
      </c>
      <c r="K136" s="303"/>
      <c r="L136" s="302">
        <v>0.83802334881888307</v>
      </c>
      <c r="M136" s="302">
        <v>3.6762393921796824E-2</v>
      </c>
      <c r="N136" s="302">
        <v>1.8546825915226099E-2</v>
      </c>
      <c r="O136" s="302">
        <f t="shared" si="65"/>
        <v>0.89333256865590593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4.9175049147944536</v>
      </c>
      <c r="C138" s="311">
        <f t="shared" ref="C138:E138" si="67">SUM(C128:C136)</f>
        <v>0.46546187711265008</v>
      </c>
      <c r="D138" s="311">
        <f t="shared" si="67"/>
        <v>0.15403320809290175</v>
      </c>
      <c r="E138" s="311">
        <f t="shared" si="67"/>
        <v>5.5370000000000053</v>
      </c>
      <c r="F138" s="311"/>
      <c r="G138" s="311">
        <f t="shared" ref="G138:J138" si="68">SUM(G128:G136)</f>
        <v>5.5466322804609316</v>
      </c>
      <c r="H138" s="311">
        <f t="shared" si="68"/>
        <v>0.8679112860758238</v>
      </c>
      <c r="I138" s="311">
        <f t="shared" si="68"/>
        <v>0.3064564334632382</v>
      </c>
      <c r="J138" s="311">
        <f t="shared" si="68"/>
        <v>6.720999999999993</v>
      </c>
      <c r="K138" s="311"/>
      <c r="L138" s="311">
        <f t="shared" ref="L138:O138" si="69">SUM(L128:L136)</f>
        <v>6.6674452159059436</v>
      </c>
      <c r="M138" s="311">
        <f t="shared" si="69"/>
        <v>1.0525031102460638</v>
      </c>
      <c r="N138" s="311">
        <f t="shared" si="69"/>
        <v>0.32605167384798539</v>
      </c>
      <c r="O138" s="311">
        <f t="shared" si="69"/>
        <v>8.0459999999999923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5.4480178320872623</v>
      </c>
      <c r="C145" s="302">
        <v>0.38572888149257345</v>
      </c>
      <c r="D145" s="302">
        <v>1.6591372962355777</v>
      </c>
      <c r="E145" s="302">
        <f>SUM(B145:D145)</f>
        <v>7.4928840098154135</v>
      </c>
      <c r="F145" s="303"/>
      <c r="G145" s="302">
        <v>7.3798411952588889</v>
      </c>
      <c r="H145" s="302">
        <v>1.0126818145834326</v>
      </c>
      <c r="I145" s="302">
        <v>2.9745897634821885</v>
      </c>
      <c r="J145" s="302">
        <f>SUM(G145:I145)</f>
        <v>11.367112773324511</v>
      </c>
      <c r="K145" s="303"/>
      <c r="L145" s="302">
        <v>8.7932144207395133</v>
      </c>
      <c r="M145" s="302">
        <v>1.2078255127461006</v>
      </c>
      <c r="N145" s="302">
        <v>3.3210064092397307</v>
      </c>
      <c r="O145" s="302">
        <f>SUM(L145:N145)</f>
        <v>13.322046342725345</v>
      </c>
    </row>
    <row r="146" spans="1:15" s="236" customFormat="1" x14ac:dyDescent="0.2">
      <c r="A146" s="237" t="str">
        <f>name!E$5</f>
        <v>Professional occupations</v>
      </c>
      <c r="B146" s="302">
        <v>5.7603585225594562</v>
      </c>
      <c r="C146" s="302">
        <v>0.23814411412727976</v>
      </c>
      <c r="D146" s="302">
        <v>0.81420486825209448</v>
      </c>
      <c r="E146" s="302">
        <f t="shared" ref="E146:E153" si="70">SUM(B146:D146)</f>
        <v>6.8127075049388299</v>
      </c>
      <c r="F146" s="303"/>
      <c r="G146" s="302">
        <v>8.7762410233393151</v>
      </c>
      <c r="H146" s="302">
        <v>0.55475430855290142</v>
      </c>
      <c r="I146" s="302">
        <v>1.26004800679212</v>
      </c>
      <c r="J146" s="302">
        <f t="shared" ref="J146:J148" si="71">SUM(G146:I146)</f>
        <v>10.591043338684337</v>
      </c>
      <c r="K146" s="303"/>
      <c r="L146" s="302">
        <v>12.429909644074247</v>
      </c>
      <c r="M146" s="302">
        <v>0.67122709547551618</v>
      </c>
      <c r="N146" s="302">
        <v>1.0353244056335007</v>
      </c>
      <c r="O146" s="302">
        <f t="shared" ref="O146:O153" si="72">SUM(L146:N146)</f>
        <v>14.136461145183263</v>
      </c>
    </row>
    <row r="147" spans="1:15" s="236" customFormat="1" x14ac:dyDescent="0.2">
      <c r="A147" s="237" t="str">
        <f>name!E$6</f>
        <v>Associate professional occupations</v>
      </c>
      <c r="B147" s="302">
        <v>3.3063681277316044</v>
      </c>
      <c r="C147" s="302">
        <v>0.29738572456539641</v>
      </c>
      <c r="D147" s="302">
        <v>0.37569446974245119</v>
      </c>
      <c r="E147" s="302">
        <f t="shared" si="70"/>
        <v>3.9794483220394521</v>
      </c>
      <c r="F147" s="303"/>
      <c r="G147" s="302">
        <v>4.7494359179004011</v>
      </c>
      <c r="H147" s="302">
        <v>0.59296363230162408</v>
      </c>
      <c r="I147" s="302">
        <v>0.50637651959552499</v>
      </c>
      <c r="J147" s="302">
        <f t="shared" si="71"/>
        <v>5.8487760697975499</v>
      </c>
      <c r="K147" s="303"/>
      <c r="L147" s="302">
        <v>5.4519458548775459</v>
      </c>
      <c r="M147" s="302">
        <v>0.61845072167727222</v>
      </c>
      <c r="N147" s="302">
        <v>0.49928053434811043</v>
      </c>
      <c r="O147" s="302">
        <f t="shared" si="72"/>
        <v>6.5696771109029282</v>
      </c>
    </row>
    <row r="148" spans="1:15" s="236" customFormat="1" x14ac:dyDescent="0.2">
      <c r="A148" s="237" t="str">
        <f>name!E$7</f>
        <v>Administrative and secretarial occupations</v>
      </c>
      <c r="B148" s="302">
        <v>2.4579238971471957</v>
      </c>
      <c r="C148" s="302">
        <v>2.1228042080608458</v>
      </c>
      <c r="D148" s="302">
        <v>0.73665215137780216</v>
      </c>
      <c r="E148" s="302">
        <f t="shared" si="70"/>
        <v>5.3173802565858441</v>
      </c>
      <c r="F148" s="303"/>
      <c r="G148" s="302">
        <v>2.9498083221837836</v>
      </c>
      <c r="H148" s="302">
        <v>3.0122815674664487</v>
      </c>
      <c r="I148" s="302">
        <v>0.77296751481880754</v>
      </c>
      <c r="J148" s="302">
        <f t="shared" si="71"/>
        <v>6.7350574044690399</v>
      </c>
      <c r="K148" s="303"/>
      <c r="L148" s="302">
        <v>2.3539284645712288</v>
      </c>
      <c r="M148" s="302">
        <v>3.5172290501942478</v>
      </c>
      <c r="N148" s="302">
        <v>0.65786270378704881</v>
      </c>
      <c r="O148" s="302">
        <f t="shared" si="72"/>
        <v>6.5290202185525255</v>
      </c>
    </row>
    <row r="149" spans="1:15" s="236" customFormat="1" x14ac:dyDescent="0.2">
      <c r="A149" s="237" t="str">
        <f>name!E$8</f>
        <v>Skilled trades occupations</v>
      </c>
      <c r="B149" s="302">
        <v>9.3004644248817581</v>
      </c>
      <c r="C149" s="302">
        <v>0.60208113272219388</v>
      </c>
      <c r="D149" s="302">
        <v>18.862197015404245</v>
      </c>
      <c r="E149" s="302">
        <f t="shared" si="70"/>
        <v>28.764742573008199</v>
      </c>
      <c r="F149" s="303"/>
      <c r="G149" s="302">
        <v>8.8208950957196404</v>
      </c>
      <c r="H149" s="302">
        <v>0.64189048241821467</v>
      </c>
      <c r="I149" s="302">
        <v>19.597217843879875</v>
      </c>
      <c r="J149" s="302">
        <f>SUM(G149:I149)</f>
        <v>29.060003422017729</v>
      </c>
      <c r="K149" s="303"/>
      <c r="L149" s="302">
        <v>7.1048248949745938</v>
      </c>
      <c r="M149" s="302">
        <v>1.1785138369714432</v>
      </c>
      <c r="N149" s="302">
        <v>23.172391455841598</v>
      </c>
      <c r="O149" s="302">
        <f t="shared" si="72"/>
        <v>31.455730187787637</v>
      </c>
    </row>
    <row r="150" spans="1:15" s="236" customFormat="1" x14ac:dyDescent="0.2">
      <c r="A150" s="237" t="str">
        <f>name!E$9</f>
        <v>Caring, leisure and other service occupations</v>
      </c>
      <c r="B150" s="302">
        <v>0.14626121109835158</v>
      </c>
      <c r="C150" s="302">
        <v>3.2612354588297247E-2</v>
      </c>
      <c r="D150" s="302">
        <v>2.2392201312928312E-2</v>
      </c>
      <c r="E150" s="302">
        <f t="shared" si="70"/>
        <v>0.20126576699957716</v>
      </c>
      <c r="F150" s="303"/>
      <c r="G150" s="302">
        <v>0.1904986626565757</v>
      </c>
      <c r="H150" s="302">
        <v>6.0365265946861014E-2</v>
      </c>
      <c r="I150" s="302">
        <v>3.1420830279604503E-2</v>
      </c>
      <c r="J150" s="302">
        <f t="shared" ref="J150:J153" si="73">SUM(G150:I150)</f>
        <v>0.28228475888304122</v>
      </c>
      <c r="K150" s="303"/>
      <c r="L150" s="302">
        <v>0.22388973088945335</v>
      </c>
      <c r="M150" s="302">
        <v>5.0835098208560268E-2</v>
      </c>
      <c r="N150" s="302">
        <v>5.6666056799920067E-2</v>
      </c>
      <c r="O150" s="302">
        <f t="shared" si="72"/>
        <v>0.33139088589793364</v>
      </c>
    </row>
    <row r="151" spans="1:15" s="236" customFormat="1" x14ac:dyDescent="0.2">
      <c r="A151" s="237" t="str">
        <f>name!E$10</f>
        <v>Sales and customer service occupations</v>
      </c>
      <c r="B151" s="302">
        <v>0.57632859649632096</v>
      </c>
      <c r="C151" s="302">
        <v>0.24474302115034535</v>
      </c>
      <c r="D151" s="302">
        <v>0.12965130423568422</v>
      </c>
      <c r="E151" s="302">
        <f t="shared" si="70"/>
        <v>0.95072292188235052</v>
      </c>
      <c r="F151" s="303"/>
      <c r="G151" s="302">
        <v>0.69796082890761169</v>
      </c>
      <c r="H151" s="302">
        <v>0.41744156003006461</v>
      </c>
      <c r="I151" s="302">
        <v>0.15168500006784261</v>
      </c>
      <c r="J151" s="302">
        <f t="shared" si="73"/>
        <v>1.267087389005519</v>
      </c>
      <c r="K151" s="303"/>
      <c r="L151" s="302">
        <v>0.89983482005706994</v>
      </c>
      <c r="M151" s="302">
        <v>0.5256801129780756</v>
      </c>
      <c r="N151" s="302">
        <v>0.17524054169302405</v>
      </c>
      <c r="O151" s="302">
        <f t="shared" si="72"/>
        <v>1.6007554747281696</v>
      </c>
    </row>
    <row r="152" spans="1:15" s="236" customFormat="1" x14ac:dyDescent="0.2">
      <c r="A152" s="237" t="str">
        <f>name!E$11</f>
        <v>Process, plant and machine operatives</v>
      </c>
      <c r="B152" s="302">
        <v>3.7768752340861731</v>
      </c>
      <c r="C152" s="302">
        <v>0.13333218218425252</v>
      </c>
      <c r="D152" s="302">
        <v>1.2414710001153653</v>
      </c>
      <c r="E152" s="302">
        <f t="shared" si="70"/>
        <v>5.1516784163857903</v>
      </c>
      <c r="F152" s="303"/>
      <c r="G152" s="302">
        <v>3.6026613934465259</v>
      </c>
      <c r="H152" s="302">
        <v>0.27528297437474791</v>
      </c>
      <c r="I152" s="302">
        <v>1.7731145053822792</v>
      </c>
      <c r="J152" s="302">
        <f t="shared" si="73"/>
        <v>5.6510588732035529</v>
      </c>
      <c r="K152" s="303"/>
      <c r="L152" s="302">
        <v>4.3444490021997515</v>
      </c>
      <c r="M152" s="302">
        <v>0.35527263812786514</v>
      </c>
      <c r="N152" s="302">
        <v>2.6786614004469831</v>
      </c>
      <c r="O152" s="302">
        <f t="shared" si="72"/>
        <v>7.3783830407746001</v>
      </c>
    </row>
    <row r="153" spans="1:15" s="236" customFormat="1" x14ac:dyDescent="0.2">
      <c r="A153" s="237" t="str">
        <f>name!E$12</f>
        <v>Elementary occupations</v>
      </c>
      <c r="B153" s="302">
        <v>1.7731937223313157</v>
      </c>
      <c r="C153" s="302">
        <v>0.46235190815681571</v>
      </c>
      <c r="D153" s="302">
        <v>1.4716245978565448</v>
      </c>
      <c r="E153" s="302">
        <f t="shared" si="70"/>
        <v>3.7071702283446761</v>
      </c>
      <c r="F153" s="303"/>
      <c r="G153" s="302">
        <v>1.6421360943667509</v>
      </c>
      <c r="H153" s="302">
        <v>0.65170296858696342</v>
      </c>
      <c r="I153" s="302">
        <v>1.7117369076608777</v>
      </c>
      <c r="J153" s="302">
        <f t="shared" si="73"/>
        <v>4.0055759706145917</v>
      </c>
      <c r="K153" s="303"/>
      <c r="L153" s="302">
        <v>1.3453644063777332</v>
      </c>
      <c r="M153" s="302">
        <v>0.49900006973445304</v>
      </c>
      <c r="N153" s="302">
        <v>2.4851711173353865</v>
      </c>
      <c r="O153" s="302">
        <f t="shared" si="72"/>
        <v>4.3295355934475728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32.545791568419439</v>
      </c>
      <c r="C155" s="311">
        <f t="shared" ref="C155:E155" si="74">SUM(C145:C153)</f>
        <v>4.5191835270479999</v>
      </c>
      <c r="D155" s="311">
        <f t="shared" si="74"/>
        <v>25.313024904532689</v>
      </c>
      <c r="E155" s="311">
        <f t="shared" si="74"/>
        <v>62.378000000000142</v>
      </c>
      <c r="F155" s="311"/>
      <c r="G155" s="311">
        <f t="shared" ref="G155:J155" si="75">SUM(G145:G153)</f>
        <v>38.80947853377949</v>
      </c>
      <c r="H155" s="311">
        <f t="shared" si="75"/>
        <v>7.2193645742612587</v>
      </c>
      <c r="I155" s="311">
        <f t="shared" si="75"/>
        <v>28.779156891959119</v>
      </c>
      <c r="J155" s="311">
        <f t="shared" si="75"/>
        <v>74.807999999999865</v>
      </c>
      <c r="K155" s="311"/>
      <c r="L155" s="311">
        <f t="shared" ref="L155:O155" si="76">SUM(L145:L153)</f>
        <v>42.94736123876114</v>
      </c>
      <c r="M155" s="311">
        <f t="shared" si="76"/>
        <v>8.6240341361135346</v>
      </c>
      <c r="N155" s="311">
        <f t="shared" si="76"/>
        <v>34.081604625125301</v>
      </c>
      <c r="O155" s="311">
        <f t="shared" si="76"/>
        <v>85.652999999999963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14.29479081746177</v>
      </c>
      <c r="C162" s="302">
        <v>1.1788058733358189</v>
      </c>
      <c r="D162" s="302">
        <v>3.1151802402457598</v>
      </c>
      <c r="E162" s="302">
        <f>SUM(B162:D162)</f>
        <v>18.588776931043348</v>
      </c>
      <c r="F162" s="303"/>
      <c r="G162" s="302">
        <v>16.971607112247124</v>
      </c>
      <c r="H162" s="302">
        <v>2.0388424784085717</v>
      </c>
      <c r="I162" s="302">
        <v>3.0607178280745719</v>
      </c>
      <c r="J162" s="302">
        <f>SUM(G162:I162)</f>
        <v>22.071167418730269</v>
      </c>
      <c r="K162" s="303"/>
      <c r="L162" s="302">
        <v>20.136997109351952</v>
      </c>
      <c r="M162" s="302">
        <v>2.2789205419698622</v>
      </c>
      <c r="N162" s="302">
        <v>3.6848998154938837</v>
      </c>
      <c r="O162" s="302">
        <f>SUM(L162:N162)</f>
        <v>26.100817466815698</v>
      </c>
    </row>
    <row r="163" spans="1:15" s="236" customFormat="1" x14ac:dyDescent="0.2">
      <c r="A163" s="237" t="str">
        <f>name!E$5</f>
        <v>Professional occupations</v>
      </c>
      <c r="B163" s="302">
        <v>8.9581640810500716</v>
      </c>
      <c r="C163" s="302">
        <v>1.2726204158536067</v>
      </c>
      <c r="D163" s="302">
        <v>0.66233680269212669</v>
      </c>
      <c r="E163" s="302">
        <f t="shared" ref="E163:E170" si="77">SUM(B163:D163)</f>
        <v>10.893121299595805</v>
      </c>
      <c r="F163" s="303"/>
      <c r="G163" s="302">
        <v>12.134537247824619</v>
      </c>
      <c r="H163" s="302">
        <v>1.9356779414069989</v>
      </c>
      <c r="I163" s="302">
        <v>0.63439674516142941</v>
      </c>
      <c r="J163" s="302">
        <f t="shared" ref="J163:J165" si="78">SUM(G163:I163)</f>
        <v>14.704611934393048</v>
      </c>
      <c r="K163" s="303"/>
      <c r="L163" s="302">
        <v>15.830581745146162</v>
      </c>
      <c r="M163" s="302">
        <v>2.1653640940901351</v>
      </c>
      <c r="N163" s="302">
        <v>0.48370682904998796</v>
      </c>
      <c r="O163" s="302">
        <f t="shared" ref="O163:O170" si="79">SUM(L163:N163)</f>
        <v>18.479652668286288</v>
      </c>
    </row>
    <row r="164" spans="1:15" s="236" customFormat="1" x14ac:dyDescent="0.2">
      <c r="A164" s="237" t="str">
        <f>name!E$6</f>
        <v>Associate professional occupations</v>
      </c>
      <c r="B164" s="302">
        <v>9.1905102969584842</v>
      </c>
      <c r="C164" s="302">
        <v>2.1490473806373189</v>
      </c>
      <c r="D164" s="302">
        <v>0.63221385108379879</v>
      </c>
      <c r="E164" s="302">
        <f t="shared" si="77"/>
        <v>11.971771528679602</v>
      </c>
      <c r="F164" s="303"/>
      <c r="G164" s="302">
        <v>11.113967621303411</v>
      </c>
      <c r="H164" s="302">
        <v>2.7247962892187161</v>
      </c>
      <c r="I164" s="302">
        <v>0.49740081597346869</v>
      </c>
      <c r="J164" s="302">
        <f t="shared" si="78"/>
        <v>14.336164726495596</v>
      </c>
      <c r="K164" s="303"/>
      <c r="L164" s="302">
        <v>12.237789431999429</v>
      </c>
      <c r="M164" s="302">
        <v>2.6561592206322522</v>
      </c>
      <c r="N164" s="302">
        <v>0.42995844216214041</v>
      </c>
      <c r="O164" s="302">
        <f t="shared" si="79"/>
        <v>15.323907094793823</v>
      </c>
    </row>
    <row r="165" spans="1:15" s="236" customFormat="1" x14ac:dyDescent="0.2">
      <c r="A165" s="237" t="str">
        <f>name!E$7</f>
        <v>Administrative and secretarial occupations</v>
      </c>
      <c r="B165" s="302">
        <v>9.0866167875927601</v>
      </c>
      <c r="C165" s="302">
        <v>3.866309144447027</v>
      </c>
      <c r="D165" s="302">
        <v>0.25504707044476305</v>
      </c>
      <c r="E165" s="302">
        <f t="shared" si="77"/>
        <v>13.207973002484549</v>
      </c>
      <c r="F165" s="303"/>
      <c r="G165" s="302">
        <v>9.6313024603133588</v>
      </c>
      <c r="H165" s="302">
        <v>4.2421983142232618</v>
      </c>
      <c r="I165" s="302">
        <v>0.22301445338195267</v>
      </c>
      <c r="J165" s="302">
        <f t="shared" si="78"/>
        <v>14.096515227918573</v>
      </c>
      <c r="K165" s="303"/>
      <c r="L165" s="302">
        <v>8.9610420075270927</v>
      </c>
      <c r="M165" s="302">
        <v>3.8219738172175584</v>
      </c>
      <c r="N165" s="302">
        <v>0.19735816774868359</v>
      </c>
      <c r="O165" s="302">
        <f t="shared" si="79"/>
        <v>12.980373992493336</v>
      </c>
    </row>
    <row r="166" spans="1:15" s="236" customFormat="1" x14ac:dyDescent="0.2">
      <c r="A166" s="237" t="str">
        <f>name!E$8</f>
        <v>Skilled trades occupations</v>
      </c>
      <c r="B166" s="302">
        <v>7.8417432711099284</v>
      </c>
      <c r="C166" s="302">
        <v>1.4244505742190836</v>
      </c>
      <c r="D166" s="302">
        <v>1.5509120424933442</v>
      </c>
      <c r="E166" s="302">
        <f t="shared" si="77"/>
        <v>10.817105887822356</v>
      </c>
      <c r="F166" s="303"/>
      <c r="G166" s="302">
        <v>7.1251576324389037</v>
      </c>
      <c r="H166" s="302">
        <v>1.2458199666333065</v>
      </c>
      <c r="I166" s="302">
        <v>1.3064296910089133</v>
      </c>
      <c r="J166" s="302">
        <f>SUM(G166:I166)</f>
        <v>9.6774072900811241</v>
      </c>
      <c r="K166" s="303"/>
      <c r="L166" s="302">
        <v>6.9255736771807488</v>
      </c>
      <c r="M166" s="302">
        <v>1.2977107560878249</v>
      </c>
      <c r="N166" s="302">
        <v>1.421038492384646</v>
      </c>
      <c r="O166" s="302">
        <f t="shared" si="79"/>
        <v>9.6443229256532206</v>
      </c>
    </row>
    <row r="167" spans="1:15" s="236" customFormat="1" x14ac:dyDescent="0.2">
      <c r="A167" s="237" t="str">
        <f>name!E$9</f>
        <v>Caring, leisure and other service occupations</v>
      </c>
      <c r="B167" s="302">
        <v>0.95262936112144969</v>
      </c>
      <c r="C167" s="302">
        <v>0.37595707869292649</v>
      </c>
      <c r="D167" s="302">
        <v>0.13084813079690183</v>
      </c>
      <c r="E167" s="302">
        <f t="shared" si="77"/>
        <v>1.4594345706112779</v>
      </c>
      <c r="F167" s="303"/>
      <c r="G167" s="302">
        <v>1.0370733696568961</v>
      </c>
      <c r="H167" s="302">
        <v>0.36142159205968266</v>
      </c>
      <c r="I167" s="302">
        <v>0.14995428393909702</v>
      </c>
      <c r="J167" s="302">
        <f t="shared" ref="J167:J170" si="80">SUM(G167:I167)</f>
        <v>1.5484492456556758</v>
      </c>
      <c r="K167" s="303"/>
      <c r="L167" s="302">
        <v>1.4373278678576507</v>
      </c>
      <c r="M167" s="302">
        <v>0.2885963210674341</v>
      </c>
      <c r="N167" s="302">
        <v>0.24942407276356221</v>
      </c>
      <c r="O167" s="302">
        <f t="shared" si="79"/>
        <v>1.9753482616886469</v>
      </c>
    </row>
    <row r="168" spans="1:15" s="236" customFormat="1" x14ac:dyDescent="0.2">
      <c r="A168" s="237" t="str">
        <f>name!E$10</f>
        <v>Sales and customer service occupations</v>
      </c>
      <c r="B168" s="302">
        <v>10.351968065259047</v>
      </c>
      <c r="C168" s="302">
        <v>29.608909460258065</v>
      </c>
      <c r="D168" s="302">
        <v>1.514987518387785</v>
      </c>
      <c r="E168" s="302">
        <f t="shared" si="77"/>
        <v>41.475865043904896</v>
      </c>
      <c r="F168" s="303"/>
      <c r="G168" s="302">
        <v>9.8635792758048417</v>
      </c>
      <c r="H168" s="302">
        <v>31.006426212865922</v>
      </c>
      <c r="I168" s="302">
        <v>1.0018593978486552</v>
      </c>
      <c r="J168" s="302">
        <f t="shared" si="80"/>
        <v>41.871864886519418</v>
      </c>
      <c r="K168" s="303"/>
      <c r="L168" s="302">
        <v>8.3088160709913996</v>
      </c>
      <c r="M168" s="302">
        <v>28.548309112227031</v>
      </c>
      <c r="N168" s="302">
        <v>0.79125385489241606</v>
      </c>
      <c r="O168" s="302">
        <f t="shared" si="79"/>
        <v>37.648379038110846</v>
      </c>
    </row>
    <row r="169" spans="1:15" s="236" customFormat="1" x14ac:dyDescent="0.2">
      <c r="A169" s="237" t="str">
        <f>name!E$11</f>
        <v>Process, plant and machine operatives</v>
      </c>
      <c r="B169" s="302">
        <v>6.4499230579381219</v>
      </c>
      <c r="C169" s="302">
        <v>1.1302157791130985</v>
      </c>
      <c r="D169" s="302">
        <v>0.15223144772822889</v>
      </c>
      <c r="E169" s="302">
        <f t="shared" si="77"/>
        <v>7.7323702847794493</v>
      </c>
      <c r="F169" s="303"/>
      <c r="G169" s="302">
        <v>5.3940555385911777</v>
      </c>
      <c r="H169" s="302">
        <v>1.1941650721421759</v>
      </c>
      <c r="I169" s="302">
        <v>0.14516021874344887</v>
      </c>
      <c r="J169" s="302">
        <f t="shared" si="80"/>
        <v>6.7333808294768023</v>
      </c>
      <c r="K169" s="303"/>
      <c r="L169" s="302">
        <v>5.7054873202086904</v>
      </c>
      <c r="M169" s="302">
        <v>1.6242540993213666</v>
      </c>
      <c r="N169" s="302">
        <v>0.18645031363957348</v>
      </c>
      <c r="O169" s="302">
        <f t="shared" si="79"/>
        <v>7.5161917331696309</v>
      </c>
    </row>
    <row r="170" spans="1:15" s="236" customFormat="1" x14ac:dyDescent="0.2">
      <c r="A170" s="237" t="str">
        <f>name!E$12</f>
        <v>Elementary occupations</v>
      </c>
      <c r="B170" s="302">
        <v>6.4570923844853461</v>
      </c>
      <c r="C170" s="302">
        <v>7.8635584313183111</v>
      </c>
      <c r="D170" s="302">
        <v>0.12693063527491236</v>
      </c>
      <c r="E170" s="302">
        <f t="shared" si="77"/>
        <v>14.447581451078568</v>
      </c>
      <c r="F170" s="303"/>
      <c r="G170" s="302">
        <v>5.3345069427266951</v>
      </c>
      <c r="H170" s="302">
        <v>6.8798202623353868</v>
      </c>
      <c r="I170" s="302">
        <v>9.1111235667358251E-2</v>
      </c>
      <c r="J170" s="302">
        <f t="shared" si="80"/>
        <v>12.305438440729441</v>
      </c>
      <c r="K170" s="303"/>
      <c r="L170" s="302">
        <v>4.5546045710909393</v>
      </c>
      <c r="M170" s="302">
        <v>5.4754576664680208</v>
      </c>
      <c r="N170" s="302">
        <v>0.10694458142947313</v>
      </c>
      <c r="O170" s="302">
        <f t="shared" si="79"/>
        <v>10.137006818988434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73.583438122976986</v>
      </c>
      <c r="C172" s="311">
        <f t="shared" ref="C172:E172" si="81">SUM(C162:C170)</f>
        <v>48.869874137875257</v>
      </c>
      <c r="D172" s="311">
        <f t="shared" si="81"/>
        <v>8.1406877391476193</v>
      </c>
      <c r="E172" s="311">
        <f t="shared" si="81"/>
        <v>130.59399999999985</v>
      </c>
      <c r="F172" s="311"/>
      <c r="G172" s="311">
        <f t="shared" ref="G172:J172" si="82">SUM(G162:G170)</f>
        <v>78.605787200907017</v>
      </c>
      <c r="H172" s="311">
        <f t="shared" si="82"/>
        <v>51.629168129294023</v>
      </c>
      <c r="I172" s="311">
        <f t="shared" si="82"/>
        <v>7.1100446697988948</v>
      </c>
      <c r="J172" s="311">
        <f t="shared" si="82"/>
        <v>137.34499999999994</v>
      </c>
      <c r="K172" s="311"/>
      <c r="L172" s="311">
        <f t="shared" ref="L172:O172" si="83">SUM(L162:L170)</f>
        <v>84.098219801354048</v>
      </c>
      <c r="M172" s="311">
        <f t="shared" si="83"/>
        <v>48.156745629081485</v>
      </c>
      <c r="N172" s="311">
        <f t="shared" si="83"/>
        <v>7.5510345695643668</v>
      </c>
      <c r="O172" s="311">
        <f t="shared" si="83"/>
        <v>139.80599999999993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2.8266496967272157</v>
      </c>
      <c r="C179" s="302">
        <v>0.16973892844432589</v>
      </c>
      <c r="D179" s="302">
        <v>0.87155456072595938</v>
      </c>
      <c r="E179" s="302">
        <f>SUM(B179:D179)</f>
        <v>3.8679431858975013</v>
      </c>
      <c r="F179" s="303"/>
      <c r="G179" s="302">
        <v>3.3018785104061243</v>
      </c>
      <c r="H179" s="302">
        <v>0.36676873218689698</v>
      </c>
      <c r="I179" s="302">
        <v>0.67107848576388052</v>
      </c>
      <c r="J179" s="302">
        <f>SUM(G179:I179)</f>
        <v>4.3397257283569015</v>
      </c>
      <c r="K179" s="303"/>
      <c r="L179" s="302">
        <v>3.4885423780067737</v>
      </c>
      <c r="M179" s="302">
        <v>0.47699649468802269</v>
      </c>
      <c r="N179" s="302">
        <v>0.64400837548548984</v>
      </c>
      <c r="O179" s="302">
        <f>SUM(L179:N179)</f>
        <v>4.6095472481802862</v>
      </c>
    </row>
    <row r="180" spans="1:15" s="236" customFormat="1" x14ac:dyDescent="0.2">
      <c r="A180" s="237" t="str">
        <f>name!E$5</f>
        <v>Professional occupations</v>
      </c>
      <c r="B180" s="302">
        <v>2.4467773999440063</v>
      </c>
      <c r="C180" s="302">
        <v>0.13118430015779048</v>
      </c>
      <c r="D180" s="302">
        <v>0.26361808567996098</v>
      </c>
      <c r="E180" s="302">
        <f t="shared" ref="E180:E187" si="84">SUM(B180:D180)</f>
        <v>2.8415797857817577</v>
      </c>
      <c r="F180" s="303"/>
      <c r="G180" s="302">
        <v>3.6423609039816118</v>
      </c>
      <c r="H180" s="302">
        <v>0.28014730298147722</v>
      </c>
      <c r="I180" s="302">
        <v>0.19808718001222175</v>
      </c>
      <c r="J180" s="302">
        <f t="shared" ref="J180:J182" si="85">SUM(G180:I180)</f>
        <v>4.1205953869753111</v>
      </c>
      <c r="K180" s="303"/>
      <c r="L180" s="302">
        <v>5.1211813389231811</v>
      </c>
      <c r="M180" s="302">
        <v>0.39533514215037063</v>
      </c>
      <c r="N180" s="302">
        <v>0.15258593803517614</v>
      </c>
      <c r="O180" s="302">
        <f t="shared" ref="O180:O187" si="86">SUM(L180:N180)</f>
        <v>5.6691024191087278</v>
      </c>
    </row>
    <row r="181" spans="1:15" s="236" customFormat="1" x14ac:dyDescent="0.2">
      <c r="A181" s="237" t="str">
        <f>name!E$6</f>
        <v>Associate professional occupations</v>
      </c>
      <c r="B181" s="302">
        <v>2.8368237624056807</v>
      </c>
      <c r="C181" s="302">
        <v>0.21495673728602468</v>
      </c>
      <c r="D181" s="302">
        <v>0.21230019644691514</v>
      </c>
      <c r="E181" s="302">
        <f t="shared" si="84"/>
        <v>3.2640806961386204</v>
      </c>
      <c r="F181" s="303"/>
      <c r="G181" s="302">
        <v>4.0129353807208261</v>
      </c>
      <c r="H181" s="302">
        <v>0.36354210738092541</v>
      </c>
      <c r="I181" s="302">
        <v>0.16386867624122445</v>
      </c>
      <c r="J181" s="302">
        <f t="shared" si="85"/>
        <v>4.5403461643429761</v>
      </c>
      <c r="K181" s="303"/>
      <c r="L181" s="302">
        <v>4.9242418565712622</v>
      </c>
      <c r="M181" s="302">
        <v>0.4146271941577665</v>
      </c>
      <c r="N181" s="302">
        <v>0.12463410956602</v>
      </c>
      <c r="O181" s="302">
        <f t="shared" si="86"/>
        <v>5.4635031602950486</v>
      </c>
    </row>
    <row r="182" spans="1:15" s="236" customFormat="1" x14ac:dyDescent="0.2">
      <c r="A182" s="237" t="str">
        <f>name!E$7</f>
        <v>Administrative and secretarial occupations</v>
      </c>
      <c r="B182" s="302">
        <v>3.2060128016920482</v>
      </c>
      <c r="C182" s="302">
        <v>0.98743377399245913</v>
      </c>
      <c r="D182" s="302">
        <v>0.15404622874974347</v>
      </c>
      <c r="E182" s="302">
        <f t="shared" si="84"/>
        <v>4.3474928044342507</v>
      </c>
      <c r="F182" s="303"/>
      <c r="G182" s="302">
        <v>3.5054289529143028</v>
      </c>
      <c r="H182" s="302">
        <v>1.4387942089998627</v>
      </c>
      <c r="I182" s="302">
        <v>9.4378377068479624E-2</v>
      </c>
      <c r="J182" s="302">
        <f t="shared" si="85"/>
        <v>5.0386015389826451</v>
      </c>
      <c r="K182" s="303"/>
      <c r="L182" s="302">
        <v>3.0102311112424376</v>
      </c>
      <c r="M182" s="302">
        <v>1.3687976744091377</v>
      </c>
      <c r="N182" s="302">
        <v>8.2607207788949213E-2</v>
      </c>
      <c r="O182" s="302">
        <f t="shared" si="86"/>
        <v>4.4616359934405248</v>
      </c>
    </row>
    <row r="183" spans="1:15" s="236" customFormat="1" x14ac:dyDescent="0.2">
      <c r="A183" s="237" t="str">
        <f>name!E$8</f>
        <v>Skilled trades occupations</v>
      </c>
      <c r="B183" s="302">
        <v>1.6762226773680742</v>
      </c>
      <c r="C183" s="302">
        <v>0.22625309885603864</v>
      </c>
      <c r="D183" s="302">
        <v>0.73386619968929545</v>
      </c>
      <c r="E183" s="302">
        <f t="shared" si="84"/>
        <v>2.6363419759134086</v>
      </c>
      <c r="F183" s="303"/>
      <c r="G183" s="302">
        <v>1.5150134602455116</v>
      </c>
      <c r="H183" s="302">
        <v>0.28455690069714973</v>
      </c>
      <c r="I183" s="302">
        <v>0.36886939158235238</v>
      </c>
      <c r="J183" s="302">
        <f>SUM(G183:I183)</f>
        <v>2.1684397525250136</v>
      </c>
      <c r="K183" s="303"/>
      <c r="L183" s="302">
        <v>1.6318312296301027</v>
      </c>
      <c r="M183" s="302">
        <v>0.39074387308980407</v>
      </c>
      <c r="N183" s="302">
        <v>0.34819008551797709</v>
      </c>
      <c r="O183" s="302">
        <f t="shared" si="86"/>
        <v>2.370765188237884</v>
      </c>
    </row>
    <row r="184" spans="1:15" s="236" customFormat="1" x14ac:dyDescent="0.2">
      <c r="A184" s="237" t="str">
        <f>name!E$9</f>
        <v>Caring, leisure and other service occupations</v>
      </c>
      <c r="B184" s="302">
        <v>2.3206709270337225</v>
      </c>
      <c r="C184" s="302">
        <v>1.2249192566104743</v>
      </c>
      <c r="D184" s="302">
        <v>0.43000322256641743</v>
      </c>
      <c r="E184" s="302">
        <f t="shared" si="84"/>
        <v>3.975593406210614</v>
      </c>
      <c r="F184" s="303"/>
      <c r="G184" s="302">
        <v>2.6178139364370585</v>
      </c>
      <c r="H184" s="302">
        <v>1.2765000829839086</v>
      </c>
      <c r="I184" s="302">
        <v>0.22726289654034429</v>
      </c>
      <c r="J184" s="302">
        <f t="shared" ref="J184:J187" si="87">SUM(G184:I184)</f>
        <v>4.1215769159613114</v>
      </c>
      <c r="K184" s="303"/>
      <c r="L184" s="302">
        <v>3.3071280242131431</v>
      </c>
      <c r="M184" s="302">
        <v>1.3530234543493205</v>
      </c>
      <c r="N184" s="302">
        <v>0.26765389338723744</v>
      </c>
      <c r="O184" s="302">
        <f t="shared" si="86"/>
        <v>4.9278053719497006</v>
      </c>
    </row>
    <row r="185" spans="1:15" s="236" customFormat="1" x14ac:dyDescent="0.2">
      <c r="A185" s="237" t="str">
        <f>name!E$10</f>
        <v>Sales and customer service occupations</v>
      </c>
      <c r="B185" s="302">
        <v>1.2318514525850182</v>
      </c>
      <c r="C185" s="302">
        <v>0.2985705490351212</v>
      </c>
      <c r="D185" s="302">
        <v>0.16123246307249661</v>
      </c>
      <c r="E185" s="302">
        <f t="shared" si="84"/>
        <v>1.6916544646926359</v>
      </c>
      <c r="F185" s="303"/>
      <c r="G185" s="302">
        <v>1.3637560871250034</v>
      </c>
      <c r="H185" s="302">
        <v>0.4409863530888613</v>
      </c>
      <c r="I185" s="302">
        <v>8.6793937872076551E-2</v>
      </c>
      <c r="J185" s="302">
        <f t="shared" si="87"/>
        <v>1.8915363780859413</v>
      </c>
      <c r="K185" s="303"/>
      <c r="L185" s="302">
        <v>1.7710121145369997</v>
      </c>
      <c r="M185" s="302">
        <v>0.59994885691623878</v>
      </c>
      <c r="N185" s="302">
        <v>7.415798270480152E-2</v>
      </c>
      <c r="O185" s="302">
        <f t="shared" si="86"/>
        <v>2.44511895415804</v>
      </c>
    </row>
    <row r="186" spans="1:15" s="236" customFormat="1" x14ac:dyDescent="0.2">
      <c r="A186" s="237" t="str">
        <f>name!E$11</f>
        <v>Process, plant and machine operatives</v>
      </c>
      <c r="B186" s="302">
        <v>8.1994095958857471</v>
      </c>
      <c r="C186" s="302">
        <v>1.2567233168470886</v>
      </c>
      <c r="D186" s="302">
        <v>4.2301672001673163</v>
      </c>
      <c r="E186" s="302">
        <f t="shared" si="84"/>
        <v>13.686300112900152</v>
      </c>
      <c r="F186" s="303"/>
      <c r="G186" s="302">
        <v>6.4538744240923229</v>
      </c>
      <c r="H186" s="302">
        <v>1.7661126049081401</v>
      </c>
      <c r="I186" s="302">
        <v>2.5684791738340995</v>
      </c>
      <c r="J186" s="302">
        <f t="shared" si="87"/>
        <v>10.788466202834563</v>
      </c>
      <c r="K186" s="303"/>
      <c r="L186" s="302">
        <v>5.387280334463779</v>
      </c>
      <c r="M186" s="302">
        <v>2.3523457253584317</v>
      </c>
      <c r="N186" s="302">
        <v>2.9960008390700268</v>
      </c>
      <c r="O186" s="302">
        <f t="shared" si="86"/>
        <v>10.735626898892237</v>
      </c>
    </row>
    <row r="187" spans="1:15" s="236" customFormat="1" x14ac:dyDescent="0.2">
      <c r="A187" s="237" t="str">
        <f>name!E$12</f>
        <v>Elementary occupations</v>
      </c>
      <c r="B187" s="302">
        <v>6.0703062945977111</v>
      </c>
      <c r="C187" s="302">
        <v>1.313343224476518</v>
      </c>
      <c r="D187" s="302">
        <v>0.28736404895682505</v>
      </c>
      <c r="E187" s="302">
        <f t="shared" si="84"/>
        <v>7.6710135680310545</v>
      </c>
      <c r="F187" s="303"/>
      <c r="G187" s="302">
        <v>4.7707796356787053</v>
      </c>
      <c r="H187" s="302">
        <v>1.7410088242836195</v>
      </c>
      <c r="I187" s="302">
        <v>0.16392347197297361</v>
      </c>
      <c r="J187" s="302">
        <f t="shared" si="87"/>
        <v>6.6757119319352984</v>
      </c>
      <c r="K187" s="303"/>
      <c r="L187" s="302">
        <v>3.6403936307915452</v>
      </c>
      <c r="M187" s="302">
        <v>1.597968962878318</v>
      </c>
      <c r="N187" s="302">
        <v>0.17753217206764371</v>
      </c>
      <c r="O187" s="302">
        <f t="shared" si="86"/>
        <v>5.4158947657375069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30.814724608239221</v>
      </c>
      <c r="C189" s="311">
        <f t="shared" ref="C189:E189" si="88">SUM(C179:C187)</f>
        <v>5.8231231857058416</v>
      </c>
      <c r="D189" s="311">
        <f t="shared" si="88"/>
        <v>7.3441522060549298</v>
      </c>
      <c r="E189" s="311">
        <f t="shared" si="88"/>
        <v>43.981999999999999</v>
      </c>
      <c r="F189" s="311"/>
      <c r="G189" s="311">
        <f t="shared" ref="G189:J189" si="89">SUM(G179:G187)</f>
        <v>31.183841291601468</v>
      </c>
      <c r="H189" s="311">
        <f t="shared" si="89"/>
        <v>7.9584171175108409</v>
      </c>
      <c r="I189" s="311">
        <f t="shared" si="89"/>
        <v>4.5427415908876521</v>
      </c>
      <c r="J189" s="311">
        <f t="shared" si="89"/>
        <v>43.68499999999996</v>
      </c>
      <c r="K189" s="311"/>
      <c r="L189" s="311">
        <f t="shared" ref="L189:O189" si="90">SUM(L179:L187)</f>
        <v>32.281842018379223</v>
      </c>
      <c r="M189" s="311">
        <f t="shared" si="90"/>
        <v>8.94978737799741</v>
      </c>
      <c r="N189" s="311">
        <f t="shared" si="90"/>
        <v>4.8673706036233222</v>
      </c>
      <c r="O189" s="311">
        <f t="shared" si="90"/>
        <v>46.098999999999947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2.8835899370662754</v>
      </c>
      <c r="C196" s="302">
        <v>0.31485134991903152</v>
      </c>
      <c r="D196" s="302">
        <v>1.1490312666749611</v>
      </c>
      <c r="E196" s="302">
        <f>SUM(B196:D196)</f>
        <v>4.3474725536602676</v>
      </c>
      <c r="F196" s="303"/>
      <c r="G196" s="302">
        <v>3.5881509050029026</v>
      </c>
      <c r="H196" s="302">
        <v>0.64688675800865825</v>
      </c>
      <c r="I196" s="302">
        <v>0.88896062124339903</v>
      </c>
      <c r="J196" s="302">
        <f>SUM(G196:I196)</f>
        <v>5.1239982842549594</v>
      </c>
      <c r="K196" s="303"/>
      <c r="L196" s="302">
        <v>5.1061927290937925</v>
      </c>
      <c r="M196" s="302">
        <v>1.0024686657839346</v>
      </c>
      <c r="N196" s="302">
        <v>1.2196008491220982</v>
      </c>
      <c r="O196" s="302">
        <f>SUM(L196:N196)</f>
        <v>7.3282622439998253</v>
      </c>
    </row>
    <row r="197" spans="1:15" s="236" customFormat="1" x14ac:dyDescent="0.2">
      <c r="A197" s="237" t="str">
        <f>name!E$5</f>
        <v>Professional occupations</v>
      </c>
      <c r="B197" s="302">
        <v>1.0109074633040218</v>
      </c>
      <c r="C197" s="302">
        <v>0.17590082596228324</v>
      </c>
      <c r="D197" s="302">
        <v>8.0293381217132601E-2</v>
      </c>
      <c r="E197" s="302">
        <f t="shared" ref="E197:E204" si="91">SUM(B197:D197)</f>
        <v>1.2671016704834377</v>
      </c>
      <c r="F197" s="303"/>
      <c r="G197" s="302">
        <v>1.5044733409275637</v>
      </c>
      <c r="H197" s="302">
        <v>0.35644388607886957</v>
      </c>
      <c r="I197" s="302">
        <v>6.1669181544450502E-2</v>
      </c>
      <c r="J197" s="302">
        <f t="shared" ref="J197:J199" si="92">SUM(G197:I197)</f>
        <v>1.9225864085508839</v>
      </c>
      <c r="K197" s="303"/>
      <c r="L197" s="302">
        <v>2.0355914820188836</v>
      </c>
      <c r="M197" s="302">
        <v>0.49934148701536107</v>
      </c>
      <c r="N197" s="302">
        <v>4.1931553585117173E-2</v>
      </c>
      <c r="O197" s="302">
        <f t="shared" ref="O197:O204" si="93">SUM(L197:N197)</f>
        <v>2.5768645226193621</v>
      </c>
    </row>
    <row r="198" spans="1:15" s="236" customFormat="1" x14ac:dyDescent="0.2">
      <c r="A198" s="237" t="str">
        <f>name!E$6</f>
        <v>Associate professional occupations</v>
      </c>
      <c r="B198" s="302">
        <v>0.98258750082966684</v>
      </c>
      <c r="C198" s="302">
        <v>0.48947083952257697</v>
      </c>
      <c r="D198" s="302">
        <v>5.1086267456371799E-2</v>
      </c>
      <c r="E198" s="302">
        <f t="shared" si="91"/>
        <v>1.5231446078086157</v>
      </c>
      <c r="F198" s="303"/>
      <c r="G198" s="302">
        <v>1.3229447852373672</v>
      </c>
      <c r="H198" s="302">
        <v>0.76596675996411046</v>
      </c>
      <c r="I198" s="302">
        <v>3.3706562607476329E-2</v>
      </c>
      <c r="J198" s="302">
        <f t="shared" si="92"/>
        <v>2.1226181078089539</v>
      </c>
      <c r="K198" s="303"/>
      <c r="L198" s="302">
        <v>1.6509181617226532</v>
      </c>
      <c r="M198" s="302">
        <v>1.0846553620312831</v>
      </c>
      <c r="N198" s="302">
        <v>2.7505790906551416E-2</v>
      </c>
      <c r="O198" s="302">
        <f t="shared" si="93"/>
        <v>2.7630793146604877</v>
      </c>
    </row>
    <row r="199" spans="1:15" s="236" customFormat="1" x14ac:dyDescent="0.2">
      <c r="A199" s="237" t="str">
        <f>name!E$7</f>
        <v>Administrative and secretarial occupations</v>
      </c>
      <c r="B199" s="302">
        <v>1.5978438342901458</v>
      </c>
      <c r="C199" s="302">
        <v>0.59167802688265225</v>
      </c>
      <c r="D199" s="302">
        <v>1.5801633146376996E-2</v>
      </c>
      <c r="E199" s="302">
        <f t="shared" si="91"/>
        <v>2.2053234943191748</v>
      </c>
      <c r="F199" s="303"/>
      <c r="G199" s="302">
        <v>1.7272446123060732</v>
      </c>
      <c r="H199" s="302">
        <v>0.89784741142674684</v>
      </c>
      <c r="I199" s="302">
        <v>1.2307164966048048E-2</v>
      </c>
      <c r="J199" s="302">
        <f t="shared" si="92"/>
        <v>2.6373991886988684</v>
      </c>
      <c r="K199" s="303"/>
      <c r="L199" s="302">
        <v>2.2496746479819794</v>
      </c>
      <c r="M199" s="302">
        <v>1.1787500901509165</v>
      </c>
      <c r="N199" s="302">
        <v>9.3491285349889403E-3</v>
      </c>
      <c r="O199" s="302">
        <f t="shared" si="93"/>
        <v>3.437773866667885</v>
      </c>
    </row>
    <row r="200" spans="1:15" s="236" customFormat="1" x14ac:dyDescent="0.2">
      <c r="A200" s="237" t="str">
        <f>name!E$8</f>
        <v>Skilled trades occupations</v>
      </c>
      <c r="B200" s="302">
        <v>6.9299624522156398</v>
      </c>
      <c r="C200" s="302">
        <v>1.9666404788125951</v>
      </c>
      <c r="D200" s="302">
        <v>0.41462555687546149</v>
      </c>
      <c r="E200" s="302">
        <f t="shared" si="91"/>
        <v>9.3112284879036977</v>
      </c>
      <c r="F200" s="303"/>
      <c r="G200" s="302">
        <v>5.6018276637061861</v>
      </c>
      <c r="H200" s="302">
        <v>2.1003719303418196</v>
      </c>
      <c r="I200" s="302">
        <v>0.3255608180164849</v>
      </c>
      <c r="J200" s="302">
        <f>SUM(G200:I200)</f>
        <v>8.0277604120644899</v>
      </c>
      <c r="K200" s="303"/>
      <c r="L200" s="302">
        <v>5.8241433285823465</v>
      </c>
      <c r="M200" s="302">
        <v>2.2249130604425238</v>
      </c>
      <c r="N200" s="302">
        <v>0.369174413448772</v>
      </c>
      <c r="O200" s="302">
        <f t="shared" si="93"/>
        <v>8.4182308024736408</v>
      </c>
    </row>
    <row r="201" spans="1:15" s="236" customFormat="1" x14ac:dyDescent="0.2">
      <c r="A201" s="237" t="str">
        <f>name!E$9</f>
        <v>Caring, leisure and other service occupations</v>
      </c>
      <c r="B201" s="302">
        <v>1.1060736527753809</v>
      </c>
      <c r="C201" s="302">
        <v>1.0797492826171107</v>
      </c>
      <c r="D201" s="302">
        <v>8.0714843693047073E-2</v>
      </c>
      <c r="E201" s="302">
        <f t="shared" si="91"/>
        <v>2.2665377790855383</v>
      </c>
      <c r="F201" s="303"/>
      <c r="G201" s="302">
        <v>1.1249622369719574</v>
      </c>
      <c r="H201" s="302">
        <v>1.2895492848905883</v>
      </c>
      <c r="I201" s="302">
        <v>8.2374612868288677E-2</v>
      </c>
      <c r="J201" s="302">
        <f t="shared" ref="J201:J204" si="94">SUM(G201:I201)</f>
        <v>2.4968861347308344</v>
      </c>
      <c r="K201" s="303"/>
      <c r="L201" s="302">
        <v>1.4034820056413664</v>
      </c>
      <c r="M201" s="302">
        <v>1.7061045077741943</v>
      </c>
      <c r="N201" s="302">
        <v>0.13710490600363473</v>
      </c>
      <c r="O201" s="302">
        <f t="shared" si="93"/>
        <v>3.2466914194191956</v>
      </c>
    </row>
    <row r="202" spans="1:15" s="236" customFormat="1" x14ac:dyDescent="0.2">
      <c r="A202" s="237" t="str">
        <f>name!E$10</f>
        <v>Sales and customer service occupations</v>
      </c>
      <c r="B202" s="302">
        <v>0.83129616009768048</v>
      </c>
      <c r="C202" s="302">
        <v>1.7389171085812836</v>
      </c>
      <c r="D202" s="302">
        <v>0.40053767344256647</v>
      </c>
      <c r="E202" s="302">
        <f t="shared" si="91"/>
        <v>2.9707509421215308</v>
      </c>
      <c r="F202" s="303"/>
      <c r="G202" s="302">
        <v>0.87583741673263216</v>
      </c>
      <c r="H202" s="302">
        <v>2.4002341726637271</v>
      </c>
      <c r="I202" s="302">
        <v>0.22543950239526445</v>
      </c>
      <c r="J202" s="302">
        <f t="shared" si="94"/>
        <v>3.5015110917916239</v>
      </c>
      <c r="K202" s="303"/>
      <c r="L202" s="302">
        <v>1.1485805947810737</v>
      </c>
      <c r="M202" s="302">
        <v>3.0739382059329112</v>
      </c>
      <c r="N202" s="302">
        <v>0.19094505708300075</v>
      </c>
      <c r="O202" s="302">
        <f t="shared" si="93"/>
        <v>4.4134638577969856</v>
      </c>
    </row>
    <row r="203" spans="1:15" s="236" customFormat="1" x14ac:dyDescent="0.2">
      <c r="A203" s="237" t="str">
        <f>name!E$11</f>
        <v>Process, plant and machine operatives</v>
      </c>
      <c r="B203" s="302">
        <v>0.53854912641270514</v>
      </c>
      <c r="C203" s="302">
        <v>0.58990279350309205</v>
      </c>
      <c r="D203" s="302">
        <v>5.4494608105051009E-2</v>
      </c>
      <c r="E203" s="302">
        <f t="shared" si="91"/>
        <v>1.1829465280208482</v>
      </c>
      <c r="F203" s="303"/>
      <c r="G203" s="302">
        <v>0.46668390553502992</v>
      </c>
      <c r="H203" s="302">
        <v>0.90753253231204767</v>
      </c>
      <c r="I203" s="302">
        <v>4.0493634054797834E-2</v>
      </c>
      <c r="J203" s="302">
        <f t="shared" si="94"/>
        <v>1.4147100719018755</v>
      </c>
      <c r="K203" s="303"/>
      <c r="L203" s="302">
        <v>0.55691827622329837</v>
      </c>
      <c r="M203" s="302">
        <v>1.6211586528447917</v>
      </c>
      <c r="N203" s="302">
        <v>5.8112129337955905E-2</v>
      </c>
      <c r="O203" s="302">
        <f t="shared" si="93"/>
        <v>2.2361890584060458</v>
      </c>
    </row>
    <row r="204" spans="1:15" s="236" customFormat="1" x14ac:dyDescent="0.2">
      <c r="A204" s="237" t="str">
        <f>name!E$12</f>
        <v>Elementary occupations</v>
      </c>
      <c r="B204" s="302">
        <v>7.0104087844928475</v>
      </c>
      <c r="C204" s="302">
        <v>19.267072804205643</v>
      </c>
      <c r="D204" s="302">
        <v>9.0012347898398265E-2</v>
      </c>
      <c r="E204" s="302">
        <f t="shared" si="91"/>
        <v>26.36749393659689</v>
      </c>
      <c r="F204" s="303"/>
      <c r="G204" s="302">
        <v>6.9255571630420807</v>
      </c>
      <c r="H204" s="302">
        <v>21.855566114613183</v>
      </c>
      <c r="I204" s="302">
        <v>5.2407022542141864E-2</v>
      </c>
      <c r="J204" s="302">
        <f t="shared" si="94"/>
        <v>28.833530300197403</v>
      </c>
      <c r="K204" s="303"/>
      <c r="L204" s="302">
        <v>8.2228279745584185</v>
      </c>
      <c r="M204" s="302">
        <v>24.922318307433816</v>
      </c>
      <c r="N204" s="302">
        <v>6.1298631964313788E-2</v>
      </c>
      <c r="O204" s="302">
        <f t="shared" si="93"/>
        <v>33.206444913956545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22.891218911484366</v>
      </c>
      <c r="C206" s="311">
        <f t="shared" ref="C206:E206" si="95">SUM(C196:C204)</f>
        <v>26.214183510006269</v>
      </c>
      <c r="D206" s="311">
        <f t="shared" si="95"/>
        <v>2.3365975785093669</v>
      </c>
      <c r="E206" s="311">
        <f t="shared" si="95"/>
        <v>51.442000000000007</v>
      </c>
      <c r="F206" s="311"/>
      <c r="G206" s="311">
        <f t="shared" ref="G206:J206" si="96">SUM(G196:G204)</f>
        <v>23.137682029461793</v>
      </c>
      <c r="H206" s="311">
        <f t="shared" si="96"/>
        <v>31.220398850299752</v>
      </c>
      <c r="I206" s="311">
        <f t="shared" si="96"/>
        <v>1.7229191202383516</v>
      </c>
      <c r="J206" s="311">
        <f t="shared" si="96"/>
        <v>56.080999999999896</v>
      </c>
      <c r="K206" s="311"/>
      <c r="L206" s="311">
        <f t="shared" ref="L206:O206" si="97">SUM(L196:L204)</f>
        <v>28.198329200603816</v>
      </c>
      <c r="M206" s="311">
        <f t="shared" si="97"/>
        <v>37.313648339409731</v>
      </c>
      <c r="N206" s="311">
        <f t="shared" si="97"/>
        <v>2.1150224599864327</v>
      </c>
      <c r="O206" s="311">
        <f t="shared" si="97"/>
        <v>67.626999999999981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0.88171496905618618</v>
      </c>
      <c r="C213" s="302">
        <v>0.13952811222946238</v>
      </c>
      <c r="D213" s="302">
        <v>0.27635906716584213</v>
      </c>
      <c r="E213" s="302">
        <f>SUM(B213:D213)</f>
        <v>1.2976021484514906</v>
      </c>
      <c r="F213" s="303"/>
      <c r="G213" s="302">
        <v>0.63257448865999999</v>
      </c>
      <c r="H213" s="302">
        <v>0.16208362139035784</v>
      </c>
      <c r="I213" s="302">
        <v>0.21600093094845915</v>
      </c>
      <c r="J213" s="302">
        <f>SUM(G213:I213)</f>
        <v>1.010659040998817</v>
      </c>
      <c r="K213" s="303"/>
      <c r="L213" s="302">
        <v>0.65684107923863388</v>
      </c>
      <c r="M213" s="302">
        <v>0.20443781257580454</v>
      </c>
      <c r="N213" s="302">
        <v>0.21753694201394305</v>
      </c>
      <c r="O213" s="302">
        <f>SUM(L213:N213)</f>
        <v>1.0788158338283815</v>
      </c>
    </row>
    <row r="214" spans="1:15" s="236" customFormat="1" x14ac:dyDescent="0.2">
      <c r="A214" s="237" t="str">
        <f>name!E$5</f>
        <v>Professional occupations</v>
      </c>
      <c r="B214" s="302">
        <v>1.1456372280200142</v>
      </c>
      <c r="C214" s="302">
        <v>0.15783319713880928</v>
      </c>
      <c r="D214" s="302">
        <v>0.40753844036147047</v>
      </c>
      <c r="E214" s="302">
        <f t="shared" ref="E214:E221" si="98">SUM(B214:D214)</f>
        <v>1.7110088655202942</v>
      </c>
      <c r="F214" s="303"/>
      <c r="G214" s="302">
        <v>0.93296310604364729</v>
      </c>
      <c r="H214" s="302">
        <v>0.1602409958721904</v>
      </c>
      <c r="I214" s="302">
        <v>0.28570137266076417</v>
      </c>
      <c r="J214" s="302">
        <f t="shared" ref="J214:J216" si="99">SUM(G214:I214)</f>
        <v>1.3789054745766018</v>
      </c>
      <c r="K214" s="303"/>
      <c r="L214" s="302">
        <v>0.96248965682156107</v>
      </c>
      <c r="M214" s="302">
        <v>0.20862139811806299</v>
      </c>
      <c r="N214" s="302">
        <v>0.21438818048025457</v>
      </c>
      <c r="O214" s="302">
        <f t="shared" ref="O214:O221" si="100">SUM(L214:N214)</f>
        <v>1.3854992354198785</v>
      </c>
    </row>
    <row r="215" spans="1:15" s="236" customFormat="1" x14ac:dyDescent="0.2">
      <c r="A215" s="237" t="str">
        <f>name!E$6</f>
        <v>Associate professional occupations</v>
      </c>
      <c r="B215" s="302">
        <v>0.83915476145569623</v>
      </c>
      <c r="C215" s="302">
        <v>0.22339713149508247</v>
      </c>
      <c r="D215" s="302">
        <v>0.8220999491348594</v>
      </c>
      <c r="E215" s="302">
        <f t="shared" si="98"/>
        <v>1.884651842085638</v>
      </c>
      <c r="F215" s="303"/>
      <c r="G215" s="302">
        <v>0.63552609525157011</v>
      </c>
      <c r="H215" s="302">
        <v>0.18680374545930173</v>
      </c>
      <c r="I215" s="302">
        <v>0.83068850211837753</v>
      </c>
      <c r="J215" s="302">
        <f t="shared" si="99"/>
        <v>1.6530183428292493</v>
      </c>
      <c r="K215" s="303"/>
      <c r="L215" s="302">
        <v>0.56839346420690351</v>
      </c>
      <c r="M215" s="302">
        <v>0.17331256538689746</v>
      </c>
      <c r="N215" s="302">
        <v>0.78825245546856171</v>
      </c>
      <c r="O215" s="302">
        <f t="shared" si="100"/>
        <v>1.5299584850623626</v>
      </c>
    </row>
    <row r="216" spans="1:15" s="236" customFormat="1" x14ac:dyDescent="0.2">
      <c r="A216" s="237" t="str">
        <f>name!E$7</f>
        <v>Administrative and secretarial occupations</v>
      </c>
      <c r="B216" s="302">
        <v>0.36482873589879422</v>
      </c>
      <c r="C216" s="302">
        <v>0.21320251543432608</v>
      </c>
      <c r="D216" s="302">
        <v>5.0311049376711714E-2</v>
      </c>
      <c r="E216" s="302">
        <f t="shared" si="98"/>
        <v>0.62834230070983199</v>
      </c>
      <c r="F216" s="303"/>
      <c r="G216" s="302">
        <v>0.23545198442227927</v>
      </c>
      <c r="H216" s="302">
        <v>0.17845691153980908</v>
      </c>
      <c r="I216" s="302">
        <v>4.7997394751642046E-2</v>
      </c>
      <c r="J216" s="302">
        <f t="shared" si="99"/>
        <v>0.46190629071373041</v>
      </c>
      <c r="K216" s="303"/>
      <c r="L216" s="302">
        <v>0.13202995468719908</v>
      </c>
      <c r="M216" s="302">
        <v>0.11632351798324279</v>
      </c>
      <c r="N216" s="302">
        <v>3.3383694993637927E-2</v>
      </c>
      <c r="O216" s="302">
        <f t="shared" si="100"/>
        <v>0.2817371676640798</v>
      </c>
    </row>
    <row r="217" spans="1:15" s="236" customFormat="1" x14ac:dyDescent="0.2">
      <c r="A217" s="237" t="str">
        <f>name!E$8</f>
        <v>Skilled trades occupations</v>
      </c>
      <c r="B217" s="302">
        <v>0.33225974239960054</v>
      </c>
      <c r="C217" s="302">
        <v>7.8982244006020413E-2</v>
      </c>
      <c r="D217" s="302">
        <v>0.14324072120803946</v>
      </c>
      <c r="E217" s="302">
        <f t="shared" si="98"/>
        <v>0.55448270761366036</v>
      </c>
      <c r="F217" s="303"/>
      <c r="G217" s="302">
        <v>0.18182570163598535</v>
      </c>
      <c r="H217" s="302">
        <v>5.0643603266922625E-2</v>
      </c>
      <c r="I217" s="302">
        <v>9.4015885765884627E-2</v>
      </c>
      <c r="J217" s="302">
        <f>SUM(G217:I217)</f>
        <v>0.32648519066879261</v>
      </c>
      <c r="K217" s="303"/>
      <c r="L217" s="302">
        <v>0.13687312009091271</v>
      </c>
      <c r="M217" s="302">
        <v>7.0720632024132465E-2</v>
      </c>
      <c r="N217" s="302">
        <v>8.8049631617901622E-2</v>
      </c>
      <c r="O217" s="302">
        <f t="shared" si="100"/>
        <v>0.2956433837329468</v>
      </c>
    </row>
    <row r="218" spans="1:15" s="236" customFormat="1" x14ac:dyDescent="0.2">
      <c r="A218" s="237" t="str">
        <f>name!E$9</f>
        <v>Caring, leisure and other service occupations</v>
      </c>
      <c r="B218" s="302">
        <v>0.13723311210833647</v>
      </c>
      <c r="C218" s="302">
        <v>6.3377284989287686E-2</v>
      </c>
      <c r="D218" s="302">
        <v>2.2905613933925432E-2</v>
      </c>
      <c r="E218" s="302">
        <f t="shared" si="98"/>
        <v>0.22351601103154958</v>
      </c>
      <c r="F218" s="303"/>
      <c r="G218" s="302">
        <v>8.20753382609236E-2</v>
      </c>
      <c r="H218" s="302">
        <v>8.1884149496144976E-2</v>
      </c>
      <c r="I218" s="302">
        <v>2.6527667455496153E-2</v>
      </c>
      <c r="J218" s="302">
        <f t="shared" ref="J218:J221" si="101">SUM(G218:I218)</f>
        <v>0.19048715521256473</v>
      </c>
      <c r="K218" s="303"/>
      <c r="L218" s="302">
        <v>7.9571644252796961E-2</v>
      </c>
      <c r="M218" s="302">
        <v>7.5811131726377171E-2</v>
      </c>
      <c r="N218" s="302">
        <v>2.5030872089194037E-2</v>
      </c>
      <c r="O218" s="302">
        <f t="shared" si="100"/>
        <v>0.18041364806836818</v>
      </c>
    </row>
    <row r="219" spans="1:15" s="236" customFormat="1" x14ac:dyDescent="0.2">
      <c r="A219" s="237" t="str">
        <f>name!E$10</f>
        <v>Sales and customer service occupations</v>
      </c>
      <c r="B219" s="302">
        <v>0.21770808321530813</v>
      </c>
      <c r="C219" s="302">
        <v>8.1236399476157684E-2</v>
      </c>
      <c r="D219" s="302">
        <v>5.2719608769815102E-2</v>
      </c>
      <c r="E219" s="302">
        <f t="shared" si="98"/>
        <v>0.35166409146128086</v>
      </c>
      <c r="F219" s="303"/>
      <c r="G219" s="302">
        <v>0.1365482542630386</v>
      </c>
      <c r="H219" s="302">
        <v>7.6435569119260124E-2</v>
      </c>
      <c r="I219" s="302">
        <v>3.2757659127141021E-2</v>
      </c>
      <c r="J219" s="302">
        <f t="shared" si="101"/>
        <v>0.24574148250943972</v>
      </c>
      <c r="K219" s="303"/>
      <c r="L219" s="302">
        <v>0.1316782179542185</v>
      </c>
      <c r="M219" s="302">
        <v>8.0725181523749689E-2</v>
      </c>
      <c r="N219" s="302">
        <v>2.5148756287369473E-2</v>
      </c>
      <c r="O219" s="302">
        <f t="shared" si="100"/>
        <v>0.23755215576533767</v>
      </c>
    </row>
    <row r="220" spans="1:15" s="236" customFormat="1" x14ac:dyDescent="0.2">
      <c r="A220" s="237" t="str">
        <f>name!E$11</f>
        <v>Process, plant and machine operatives</v>
      </c>
      <c r="B220" s="302">
        <v>6.6020262227880114E-2</v>
      </c>
      <c r="C220" s="302">
        <v>5.0950678061529212E-2</v>
      </c>
      <c r="D220" s="302">
        <v>2.4433852633012648E-2</v>
      </c>
      <c r="E220" s="302">
        <f t="shared" si="98"/>
        <v>0.14140479292242197</v>
      </c>
      <c r="F220" s="303"/>
      <c r="G220" s="302">
        <v>3.286603610252628E-2</v>
      </c>
      <c r="H220" s="302">
        <v>3.5176708641016456E-2</v>
      </c>
      <c r="I220" s="302">
        <v>1.7380420547153014E-2</v>
      </c>
      <c r="J220" s="302">
        <f t="shared" si="101"/>
        <v>8.5423165290695754E-2</v>
      </c>
      <c r="K220" s="303"/>
      <c r="L220" s="302">
        <v>2.1532528213303176E-2</v>
      </c>
      <c r="M220" s="302">
        <v>4.3440350371126479E-2</v>
      </c>
      <c r="N220" s="302">
        <v>1.4192328986102886E-2</v>
      </c>
      <c r="O220" s="302">
        <f t="shared" si="100"/>
        <v>7.9165207570532539E-2</v>
      </c>
    </row>
    <row r="221" spans="1:15" s="236" customFormat="1" x14ac:dyDescent="0.2">
      <c r="A221" s="237" t="str">
        <f>name!E$12</f>
        <v>Elementary occupations</v>
      </c>
      <c r="B221" s="302">
        <v>0.23207312933531038</v>
      </c>
      <c r="C221" s="302">
        <v>0.26650401734295154</v>
      </c>
      <c r="D221" s="302">
        <v>3.57500935255671E-2</v>
      </c>
      <c r="E221" s="302">
        <f t="shared" si="98"/>
        <v>0.53432724020382905</v>
      </c>
      <c r="F221" s="303"/>
      <c r="G221" s="302">
        <v>0.1178314118889441</v>
      </c>
      <c r="H221" s="302">
        <v>0.24656643045045709</v>
      </c>
      <c r="I221" s="302">
        <v>2.197601486070816E-2</v>
      </c>
      <c r="J221" s="302">
        <f t="shared" si="101"/>
        <v>0.38637385720010936</v>
      </c>
      <c r="K221" s="303"/>
      <c r="L221" s="302">
        <v>8.6731992649047338E-2</v>
      </c>
      <c r="M221" s="302">
        <v>0.19414876137081996</v>
      </c>
      <c r="N221" s="302">
        <v>2.3334128868247959E-2</v>
      </c>
      <c r="O221" s="302">
        <f t="shared" si="100"/>
        <v>0.30421488288811527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4.2166300237171264</v>
      </c>
      <c r="C223" s="311">
        <f t="shared" ref="C223:E223" si="102">SUM(C213:C221)</f>
        <v>1.2750115801736268</v>
      </c>
      <c r="D223" s="311">
        <f t="shared" si="102"/>
        <v>1.8353583961092435</v>
      </c>
      <c r="E223" s="311">
        <f t="shared" si="102"/>
        <v>7.3269999999999964</v>
      </c>
      <c r="F223" s="311"/>
      <c r="G223" s="311">
        <f t="shared" ref="G223:J223" si="103">SUM(G213:G221)</f>
        <v>2.9876624165289138</v>
      </c>
      <c r="H223" s="311">
        <f t="shared" si="103"/>
        <v>1.1782917352354603</v>
      </c>
      <c r="I223" s="311">
        <f t="shared" si="103"/>
        <v>1.573045848235626</v>
      </c>
      <c r="J223" s="311">
        <f t="shared" si="103"/>
        <v>5.738999999999999</v>
      </c>
      <c r="K223" s="311"/>
      <c r="L223" s="311">
        <f t="shared" ref="L223:O223" si="104">SUM(L213:L221)</f>
        <v>2.7761416581145761</v>
      </c>
      <c r="M223" s="311">
        <f t="shared" si="104"/>
        <v>1.1675413510802135</v>
      </c>
      <c r="N223" s="311">
        <f t="shared" si="104"/>
        <v>1.4293169908052132</v>
      </c>
      <c r="O223" s="311">
        <f t="shared" si="104"/>
        <v>5.3730000000000038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2.9327919679727303</v>
      </c>
      <c r="C230" s="302">
        <v>0.2479403864737745</v>
      </c>
      <c r="D230" s="302">
        <v>0.42673306280673262</v>
      </c>
      <c r="E230" s="302">
        <f>SUM(B230:D230)</f>
        <v>3.6074654172532377</v>
      </c>
      <c r="F230" s="303"/>
      <c r="G230" s="302">
        <v>2.6996258178481307</v>
      </c>
      <c r="H230" s="302">
        <v>0.39586279262615354</v>
      </c>
      <c r="I230" s="302">
        <v>0.39596227661983707</v>
      </c>
      <c r="J230" s="302">
        <f>SUM(G230:I230)</f>
        <v>3.4914508870941212</v>
      </c>
      <c r="K230" s="303"/>
      <c r="L230" s="302">
        <v>3.1438246932635052</v>
      </c>
      <c r="M230" s="302">
        <v>0.50013478313228832</v>
      </c>
      <c r="N230" s="302">
        <v>0.49611443491052082</v>
      </c>
      <c r="O230" s="302">
        <f>SUM(L230:N230)</f>
        <v>4.1400739113063141</v>
      </c>
    </row>
    <row r="231" spans="1:15" s="236" customFormat="1" x14ac:dyDescent="0.2">
      <c r="A231" s="237" t="str">
        <f>name!E$5</f>
        <v>Professional occupations</v>
      </c>
      <c r="B231" s="302">
        <v>7.64321356935457</v>
      </c>
      <c r="C231" s="302">
        <v>0.37283487459608466</v>
      </c>
      <c r="D231" s="302">
        <v>0.97939503104609948</v>
      </c>
      <c r="E231" s="302">
        <f t="shared" ref="E231:E238" si="105">SUM(B231:D231)</f>
        <v>8.9954434749967547</v>
      </c>
      <c r="F231" s="303"/>
      <c r="G231" s="302">
        <v>7.8805203919705438</v>
      </c>
      <c r="H231" s="302">
        <v>0.56113541061527961</v>
      </c>
      <c r="I231" s="302">
        <v>0.80666143050605321</v>
      </c>
      <c r="J231" s="302">
        <f t="shared" ref="J231:J233" si="106">SUM(G231:I231)</f>
        <v>9.2483172330918766</v>
      </c>
      <c r="K231" s="303"/>
      <c r="L231" s="302">
        <v>10.198545792112997</v>
      </c>
      <c r="M231" s="302">
        <v>0.77021067341359306</v>
      </c>
      <c r="N231" s="302">
        <v>0.81906911522876857</v>
      </c>
      <c r="O231" s="302">
        <f t="shared" ref="O231:O238" si="107">SUM(L231:N231)</f>
        <v>11.78782558075536</v>
      </c>
    </row>
    <row r="232" spans="1:15" s="236" customFormat="1" x14ac:dyDescent="0.2">
      <c r="A232" s="237" t="str">
        <f>name!E$6</f>
        <v>Associate professional occupations</v>
      </c>
      <c r="B232" s="302">
        <v>2.785403269292674</v>
      </c>
      <c r="C232" s="302">
        <v>0.2515061058386599</v>
      </c>
      <c r="D232" s="302">
        <v>0.46089309757897534</v>
      </c>
      <c r="E232" s="302">
        <f t="shared" si="105"/>
        <v>3.4978024727103092</v>
      </c>
      <c r="F232" s="303"/>
      <c r="G232" s="302">
        <v>2.6969252728165762</v>
      </c>
      <c r="H232" s="302">
        <v>0.3185686447376635</v>
      </c>
      <c r="I232" s="302">
        <v>0.44373630872311565</v>
      </c>
      <c r="J232" s="302">
        <f t="shared" si="106"/>
        <v>3.4592302262773558</v>
      </c>
      <c r="K232" s="303"/>
      <c r="L232" s="302">
        <v>3.0540630741604038</v>
      </c>
      <c r="M232" s="302">
        <v>0.33203200592880056</v>
      </c>
      <c r="N232" s="302">
        <v>0.57555434054434162</v>
      </c>
      <c r="O232" s="302">
        <f t="shared" si="107"/>
        <v>3.9616494206335457</v>
      </c>
    </row>
    <row r="233" spans="1:15" s="236" customFormat="1" x14ac:dyDescent="0.2">
      <c r="A233" s="237" t="str">
        <f>name!E$7</f>
        <v>Administrative and secretarial occupations</v>
      </c>
      <c r="B233" s="302">
        <v>0.9045243295299451</v>
      </c>
      <c r="C233" s="302">
        <v>0.34741701959658455</v>
      </c>
      <c r="D233" s="302">
        <v>7.5135957602395678E-2</v>
      </c>
      <c r="E233" s="302">
        <f t="shared" si="105"/>
        <v>1.3270773067289254</v>
      </c>
      <c r="F233" s="303"/>
      <c r="G233" s="302">
        <v>0.7707817434430807</v>
      </c>
      <c r="H233" s="302">
        <v>0.33032872582416151</v>
      </c>
      <c r="I233" s="302">
        <v>6.2155403948378325E-2</v>
      </c>
      <c r="J233" s="302">
        <f t="shared" si="106"/>
        <v>1.1632658732156205</v>
      </c>
      <c r="K233" s="303"/>
      <c r="L233" s="302">
        <v>0.69519938399118464</v>
      </c>
      <c r="M233" s="302">
        <v>0.27772514791136832</v>
      </c>
      <c r="N233" s="302">
        <v>5.5884327714476212E-2</v>
      </c>
      <c r="O233" s="302">
        <f t="shared" si="107"/>
        <v>1.0288088596170293</v>
      </c>
    </row>
    <row r="234" spans="1:15" s="236" customFormat="1" x14ac:dyDescent="0.2">
      <c r="A234" s="237" t="str">
        <f>name!E$8</f>
        <v>Skilled trades occupations</v>
      </c>
      <c r="B234" s="302">
        <v>1.1223629228981402</v>
      </c>
      <c r="C234" s="302">
        <v>7.8165123123223934E-2</v>
      </c>
      <c r="D234" s="302">
        <v>0.28745199961540219</v>
      </c>
      <c r="E234" s="302">
        <f t="shared" si="105"/>
        <v>1.4879800456367662</v>
      </c>
      <c r="F234" s="303"/>
      <c r="G234" s="302">
        <v>0.74425804278504848</v>
      </c>
      <c r="H234" s="302">
        <v>5.7989255598453485E-2</v>
      </c>
      <c r="I234" s="302">
        <v>0.18201552374419908</v>
      </c>
      <c r="J234" s="302">
        <f>SUM(G234:I234)</f>
        <v>0.984262822127701</v>
      </c>
      <c r="K234" s="303"/>
      <c r="L234" s="302">
        <v>0.63830679156821124</v>
      </c>
      <c r="M234" s="302">
        <v>7.2029145302732245E-2</v>
      </c>
      <c r="N234" s="302">
        <v>0.34168458115389544</v>
      </c>
      <c r="O234" s="302">
        <f t="shared" si="107"/>
        <v>1.0520205180248388</v>
      </c>
    </row>
    <row r="235" spans="1:15" s="236" customFormat="1" x14ac:dyDescent="0.2">
      <c r="A235" s="237" t="str">
        <f>name!E$9</f>
        <v>Caring, leisure and other service occupations</v>
      </c>
      <c r="B235" s="302">
        <v>0.31787252638871649</v>
      </c>
      <c r="C235" s="302">
        <v>5.4749950555257498E-2</v>
      </c>
      <c r="D235" s="302">
        <v>4.8489450371558482E-2</v>
      </c>
      <c r="E235" s="302">
        <f t="shared" si="105"/>
        <v>0.42111192731553249</v>
      </c>
      <c r="F235" s="303"/>
      <c r="G235" s="302">
        <v>0.25652334999762</v>
      </c>
      <c r="H235" s="302">
        <v>4.9867423893109636E-2</v>
      </c>
      <c r="I235" s="302">
        <v>4.6915492806623729E-2</v>
      </c>
      <c r="J235" s="302">
        <f t="shared" ref="J235:J238" si="108">SUM(G235:I235)</f>
        <v>0.35330626669735338</v>
      </c>
      <c r="K235" s="303"/>
      <c r="L235" s="302">
        <v>0.37733761891538531</v>
      </c>
      <c r="M235" s="302">
        <v>5.6748917043195193E-2</v>
      </c>
      <c r="N235" s="302">
        <v>7.9461865518365329E-2</v>
      </c>
      <c r="O235" s="302">
        <f t="shared" si="107"/>
        <v>0.5135484014769458</v>
      </c>
    </row>
    <row r="236" spans="1:15" s="236" customFormat="1" x14ac:dyDescent="0.2">
      <c r="A236" s="237" t="str">
        <f>name!E$10</f>
        <v>Sales and customer service occupations</v>
      </c>
      <c r="B236" s="302">
        <v>0.57661007953819243</v>
      </c>
      <c r="C236" s="302">
        <v>0.21759291005954642</v>
      </c>
      <c r="D236" s="302">
        <v>6.0167195152432157E-2</v>
      </c>
      <c r="E236" s="302">
        <f t="shared" si="105"/>
        <v>0.85437018475017101</v>
      </c>
      <c r="F236" s="303"/>
      <c r="G236" s="302">
        <v>0.44184147530457085</v>
      </c>
      <c r="H236" s="302">
        <v>0.13886693796683419</v>
      </c>
      <c r="I236" s="302">
        <v>3.4694994664765215E-2</v>
      </c>
      <c r="J236" s="302">
        <f t="shared" si="108"/>
        <v>0.61540340793617032</v>
      </c>
      <c r="K236" s="303"/>
      <c r="L236" s="302">
        <v>0.5944636364390542</v>
      </c>
      <c r="M236" s="302">
        <v>0.18397405954742815</v>
      </c>
      <c r="N236" s="302">
        <v>4.722829877006389E-2</v>
      </c>
      <c r="O236" s="302">
        <f t="shared" si="107"/>
        <v>0.82566599475654623</v>
      </c>
    </row>
    <row r="237" spans="1:15" s="236" customFormat="1" x14ac:dyDescent="0.2">
      <c r="A237" s="237" t="str">
        <f>name!E$11</f>
        <v>Process, plant and machine operatives</v>
      </c>
      <c r="B237" s="302">
        <v>8.6197455574490933E-2</v>
      </c>
      <c r="C237" s="302">
        <v>4.7139169151580736E-2</v>
      </c>
      <c r="D237" s="302">
        <v>7.8307890377129721E-2</v>
      </c>
      <c r="E237" s="302">
        <f t="shared" si="105"/>
        <v>0.21164451510320137</v>
      </c>
      <c r="F237" s="303"/>
      <c r="G237" s="302">
        <v>5.4015332448820133E-2</v>
      </c>
      <c r="H237" s="302">
        <v>5.2849395645590463E-2</v>
      </c>
      <c r="I237" s="302">
        <v>6.5834605132978813E-2</v>
      </c>
      <c r="J237" s="302">
        <f t="shared" si="108"/>
        <v>0.1726993332273894</v>
      </c>
      <c r="K237" s="303"/>
      <c r="L237" s="302">
        <v>6.4555693196264266E-2</v>
      </c>
      <c r="M237" s="302">
        <v>6.5677437437441685E-2</v>
      </c>
      <c r="N237" s="302">
        <v>0.11292826166910885</v>
      </c>
      <c r="O237" s="302">
        <f t="shared" si="107"/>
        <v>0.2431613923028148</v>
      </c>
    </row>
    <row r="238" spans="1:15" s="236" customFormat="1" x14ac:dyDescent="0.2">
      <c r="A238" s="237" t="str">
        <f>name!E$12</f>
        <v>Elementary occupations</v>
      </c>
      <c r="B238" s="302">
        <v>0.13818649956615139</v>
      </c>
      <c r="C238" s="302">
        <v>7.1128155612526708E-2</v>
      </c>
      <c r="D238" s="302">
        <v>8.5790000326422339E-2</v>
      </c>
      <c r="E238" s="302">
        <f t="shared" si="105"/>
        <v>0.29510465550510045</v>
      </c>
      <c r="F238" s="303"/>
      <c r="G238" s="302">
        <v>8.4969243468853164E-2</v>
      </c>
      <c r="H238" s="302">
        <v>4.4852937816626984E-2</v>
      </c>
      <c r="I238" s="302">
        <v>5.1241769046935837E-2</v>
      </c>
      <c r="J238" s="302">
        <f t="shared" si="108"/>
        <v>0.18106395033241598</v>
      </c>
      <c r="K238" s="303"/>
      <c r="L238" s="302">
        <v>7.6756785216949674E-2</v>
      </c>
      <c r="M238" s="302">
        <v>3.8983837616296882E-2</v>
      </c>
      <c r="N238" s="302">
        <v>7.7505298293409561E-2</v>
      </c>
      <c r="O238" s="302">
        <f t="shared" si="107"/>
        <v>0.19324592112665612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16.507162620115615</v>
      </c>
      <c r="C240" s="311">
        <f t="shared" ref="C240:E240" si="109">SUM(C230:C238)</f>
        <v>1.688473695007239</v>
      </c>
      <c r="D240" s="311">
        <f t="shared" si="109"/>
        <v>2.5023636848771482</v>
      </c>
      <c r="E240" s="311">
        <f t="shared" si="109"/>
        <v>20.697999999999997</v>
      </c>
      <c r="F240" s="311"/>
      <c r="G240" s="311">
        <f t="shared" ref="G240:J240" si="110">SUM(G230:G238)</f>
        <v>15.629460670083246</v>
      </c>
      <c r="H240" s="311">
        <f t="shared" si="110"/>
        <v>1.9503215247238728</v>
      </c>
      <c r="I240" s="311">
        <f t="shared" si="110"/>
        <v>2.0892178051928871</v>
      </c>
      <c r="J240" s="311">
        <f t="shared" si="110"/>
        <v>19.669000000000004</v>
      </c>
      <c r="K240" s="311"/>
      <c r="L240" s="311">
        <f t="shared" ref="L240:O240" si="111">SUM(L230:L238)</f>
        <v>18.843053468863957</v>
      </c>
      <c r="M240" s="311">
        <f t="shared" si="111"/>
        <v>2.2975160073331442</v>
      </c>
      <c r="N240" s="311">
        <f t="shared" si="111"/>
        <v>2.60543052380295</v>
      </c>
      <c r="O240" s="311">
        <f t="shared" si="111"/>
        <v>23.746000000000048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3.1773563013860238</v>
      </c>
      <c r="C247" s="302">
        <v>0.26018110262137134</v>
      </c>
      <c r="D247" s="302">
        <v>0.39286930649012242</v>
      </c>
      <c r="E247" s="302">
        <f>SUM(B247:D247)</f>
        <v>3.8304067104975172</v>
      </c>
      <c r="F247" s="303"/>
      <c r="G247" s="302">
        <v>3.2245527417574138</v>
      </c>
      <c r="H247" s="302">
        <v>0.30813389482315129</v>
      </c>
      <c r="I247" s="302">
        <v>0.50938304317244265</v>
      </c>
      <c r="J247" s="302">
        <f>SUM(G247:I247)</f>
        <v>4.0420696797530073</v>
      </c>
      <c r="K247" s="303"/>
      <c r="L247" s="302">
        <v>2.8540907266799129</v>
      </c>
      <c r="M247" s="302">
        <v>0.33117312367701723</v>
      </c>
      <c r="N247" s="302">
        <v>0.54411446731834523</v>
      </c>
      <c r="O247" s="302">
        <f>SUM(L247:N247)</f>
        <v>3.7293783176752755</v>
      </c>
    </row>
    <row r="248" spans="1:15" s="236" customFormat="1" x14ac:dyDescent="0.2">
      <c r="A248" s="237" t="str">
        <f>name!E$5</f>
        <v>Professional occupations</v>
      </c>
      <c r="B248" s="302">
        <v>3.7257379372639376</v>
      </c>
      <c r="C248" s="302">
        <v>0.22011201152108936</v>
      </c>
      <c r="D248" s="302">
        <v>0.48639135248893434</v>
      </c>
      <c r="E248" s="302">
        <f t="shared" ref="E248:E255" si="112">SUM(B248:D248)</f>
        <v>4.4322413012739617</v>
      </c>
      <c r="F248" s="303"/>
      <c r="G248" s="302">
        <v>4.3527668895328668</v>
      </c>
      <c r="H248" s="302">
        <v>0.23614489428425925</v>
      </c>
      <c r="I248" s="302">
        <v>0.56410196069292873</v>
      </c>
      <c r="J248" s="302">
        <f t="shared" ref="J248:J250" si="113">SUM(G248:I248)</f>
        <v>5.153013744510055</v>
      </c>
      <c r="K248" s="303"/>
      <c r="L248" s="302">
        <v>4.721499754265241</v>
      </c>
      <c r="M248" s="302">
        <v>0.25111507911697373</v>
      </c>
      <c r="N248" s="302">
        <v>0.55112438172213996</v>
      </c>
      <c r="O248" s="302">
        <f t="shared" ref="O248:O255" si="114">SUM(L248:N248)</f>
        <v>5.5237392151043547</v>
      </c>
    </row>
    <row r="249" spans="1:15" s="236" customFormat="1" x14ac:dyDescent="0.2">
      <c r="A249" s="237" t="str">
        <f>name!E$6</f>
        <v>Associate professional occupations</v>
      </c>
      <c r="B249" s="302">
        <v>4.0319812086879692</v>
      </c>
      <c r="C249" s="302">
        <v>0.47023524393109045</v>
      </c>
      <c r="D249" s="302">
        <v>0.6948874881324798</v>
      </c>
      <c r="E249" s="302">
        <f t="shared" si="112"/>
        <v>5.1971039407515391</v>
      </c>
      <c r="F249" s="303"/>
      <c r="G249" s="302">
        <v>4.1362676853886109</v>
      </c>
      <c r="H249" s="302">
        <v>0.39913802457002401</v>
      </c>
      <c r="I249" s="302">
        <v>0.75464150316770029</v>
      </c>
      <c r="J249" s="302">
        <f t="shared" si="113"/>
        <v>5.2900472131263356</v>
      </c>
      <c r="K249" s="303"/>
      <c r="L249" s="302">
        <v>3.4994248803996064</v>
      </c>
      <c r="M249" s="302">
        <v>0.39545216164219227</v>
      </c>
      <c r="N249" s="302">
        <v>0.62987624270893705</v>
      </c>
      <c r="O249" s="302">
        <f t="shared" si="114"/>
        <v>4.5247532847507355</v>
      </c>
    </row>
    <row r="250" spans="1:15" s="236" customFormat="1" x14ac:dyDescent="0.2">
      <c r="A250" s="237" t="str">
        <f>name!E$7</f>
        <v>Administrative and secretarial occupations</v>
      </c>
      <c r="B250" s="302">
        <v>3.9596383139728109</v>
      </c>
      <c r="C250" s="302">
        <v>1.5251795111529158</v>
      </c>
      <c r="D250" s="302">
        <v>0.16616558044958613</v>
      </c>
      <c r="E250" s="302">
        <f t="shared" si="112"/>
        <v>5.650983405575313</v>
      </c>
      <c r="F250" s="303"/>
      <c r="G250" s="302">
        <v>3.439220455109576</v>
      </c>
      <c r="H250" s="302">
        <v>1.1399618733730124</v>
      </c>
      <c r="I250" s="302">
        <v>0.12719098967378922</v>
      </c>
      <c r="J250" s="302">
        <f t="shared" si="113"/>
        <v>4.7063733181563769</v>
      </c>
      <c r="K250" s="303"/>
      <c r="L250" s="302">
        <v>2.2385695281575226</v>
      </c>
      <c r="M250" s="302">
        <v>0.80074917867911188</v>
      </c>
      <c r="N250" s="302">
        <v>0.11560181848319451</v>
      </c>
      <c r="O250" s="302">
        <f t="shared" si="114"/>
        <v>3.1549205253198287</v>
      </c>
    </row>
    <row r="251" spans="1:15" s="236" customFormat="1" x14ac:dyDescent="0.2">
      <c r="A251" s="237" t="str">
        <f>name!E$8</f>
        <v>Skilled trades occupations</v>
      </c>
      <c r="B251" s="302">
        <v>0.22346033297659137</v>
      </c>
      <c r="C251" s="302">
        <v>4.6216993219436141E-2</v>
      </c>
      <c r="D251" s="302">
        <v>0.17999497993057953</v>
      </c>
      <c r="E251" s="302">
        <f t="shared" si="112"/>
        <v>0.44967230612660702</v>
      </c>
      <c r="F251" s="303"/>
      <c r="G251" s="302">
        <v>0.15900304898281598</v>
      </c>
      <c r="H251" s="302">
        <v>2.6712515545900203E-2</v>
      </c>
      <c r="I251" s="302">
        <v>0.14654153576725304</v>
      </c>
      <c r="J251" s="302">
        <f>SUM(G251:I251)</f>
        <v>0.33225710029596922</v>
      </c>
      <c r="K251" s="303"/>
      <c r="L251" s="302">
        <v>0.15168535670146066</v>
      </c>
      <c r="M251" s="302">
        <v>2.8620182636633035E-2</v>
      </c>
      <c r="N251" s="302">
        <v>0.1443484591440789</v>
      </c>
      <c r="O251" s="302">
        <f t="shared" si="114"/>
        <v>0.32465399848217258</v>
      </c>
    </row>
    <row r="252" spans="1:15" s="236" customFormat="1" x14ac:dyDescent="0.2">
      <c r="A252" s="237" t="str">
        <f>name!E$9</f>
        <v>Caring, leisure and other service occupations</v>
      </c>
      <c r="B252" s="302">
        <v>0.18600718496311106</v>
      </c>
      <c r="C252" s="302">
        <v>1.5237871996668635E-2</v>
      </c>
      <c r="D252" s="302">
        <v>6.5109675174589779E-2</v>
      </c>
      <c r="E252" s="302">
        <f t="shared" si="112"/>
        <v>0.26635473213436944</v>
      </c>
      <c r="F252" s="303"/>
      <c r="G252" s="302">
        <v>0.13896377720588707</v>
      </c>
      <c r="H252" s="302">
        <v>1.0895744089179789E-2</v>
      </c>
      <c r="I252" s="302">
        <v>5.1960420812917338E-2</v>
      </c>
      <c r="J252" s="302">
        <f t="shared" ref="J252:J255" si="115">SUM(G252:I252)</f>
        <v>0.20181994210798421</v>
      </c>
      <c r="K252" s="303"/>
      <c r="L252" s="302">
        <v>0.14633637627034551</v>
      </c>
      <c r="M252" s="302">
        <v>8.4162032134271429E-3</v>
      </c>
      <c r="N252" s="302">
        <v>6.6832696209665352E-2</v>
      </c>
      <c r="O252" s="302">
        <f t="shared" si="114"/>
        <v>0.221585275693438</v>
      </c>
    </row>
    <row r="253" spans="1:15" s="236" customFormat="1" x14ac:dyDescent="0.2">
      <c r="A253" s="237" t="str">
        <f>name!E$10</f>
        <v>Sales and customer service occupations</v>
      </c>
      <c r="B253" s="302">
        <v>1.0689876223612769</v>
      </c>
      <c r="C253" s="302">
        <v>0.40155369512766426</v>
      </c>
      <c r="D253" s="302">
        <v>0.24740418139036252</v>
      </c>
      <c r="E253" s="302">
        <f t="shared" si="112"/>
        <v>1.7179454988793037</v>
      </c>
      <c r="F253" s="303"/>
      <c r="G253" s="302">
        <v>0.87127650780978461</v>
      </c>
      <c r="H253" s="302">
        <v>0.32629124813511923</v>
      </c>
      <c r="I253" s="302">
        <v>0.11114991631658193</v>
      </c>
      <c r="J253" s="302">
        <f t="shared" si="115"/>
        <v>1.3087176722614857</v>
      </c>
      <c r="K253" s="303"/>
      <c r="L253" s="302">
        <v>0.84932844960624332</v>
      </c>
      <c r="M253" s="302">
        <v>0.34826477917870102</v>
      </c>
      <c r="N253" s="302">
        <v>8.7523226257260514E-2</v>
      </c>
      <c r="O253" s="302">
        <f t="shared" si="114"/>
        <v>1.2851164550422047</v>
      </c>
    </row>
    <row r="254" spans="1:15" s="236" customFormat="1" x14ac:dyDescent="0.2">
      <c r="A254" s="237" t="str">
        <f>name!E$11</f>
        <v>Process, plant and machine operatives</v>
      </c>
      <c r="B254" s="302">
        <v>8.6763264360339487E-2</v>
      </c>
      <c r="C254" s="302">
        <v>1.7472455500530375E-2</v>
      </c>
      <c r="D254" s="302">
        <v>4.8102368715322356E-2</v>
      </c>
      <c r="E254" s="302">
        <f t="shared" si="112"/>
        <v>0.15233808857619222</v>
      </c>
      <c r="F254" s="303"/>
      <c r="G254" s="302">
        <v>5.9918403521318296E-2</v>
      </c>
      <c r="H254" s="302">
        <v>1.0746691424348963E-2</v>
      </c>
      <c r="I254" s="302">
        <v>8.7953875980719798E-2</v>
      </c>
      <c r="J254" s="302">
        <f t="shared" si="115"/>
        <v>0.15861897092638705</v>
      </c>
      <c r="K254" s="303"/>
      <c r="L254" s="302">
        <v>6.2606407505226266E-2</v>
      </c>
      <c r="M254" s="302">
        <v>1.9444844656350827E-2</v>
      </c>
      <c r="N254" s="302">
        <v>0.12401258589166829</v>
      </c>
      <c r="O254" s="302">
        <f t="shared" si="114"/>
        <v>0.20606383805324538</v>
      </c>
    </row>
    <row r="255" spans="1:15" s="236" customFormat="1" x14ac:dyDescent="0.2">
      <c r="A255" s="237" t="str">
        <f>name!E$12</f>
        <v>Elementary occupations</v>
      </c>
      <c r="B255" s="302">
        <v>0.19990768561407538</v>
      </c>
      <c r="C255" s="302">
        <v>5.7744954710520123E-2</v>
      </c>
      <c r="D255" s="302">
        <v>6.0301375860621037E-2</v>
      </c>
      <c r="E255" s="302">
        <f t="shared" si="112"/>
        <v>0.31795401618521657</v>
      </c>
      <c r="F255" s="303"/>
      <c r="G255" s="302">
        <v>0.14027850668940162</v>
      </c>
      <c r="H255" s="302">
        <v>3.5905562761768477E-2</v>
      </c>
      <c r="I255" s="302">
        <v>4.5898289411269749E-2</v>
      </c>
      <c r="J255" s="302">
        <f t="shared" si="115"/>
        <v>0.22208235886243985</v>
      </c>
      <c r="K255" s="303"/>
      <c r="L255" s="302">
        <v>0.12368073018565573</v>
      </c>
      <c r="M255" s="302">
        <v>2.3760963019862261E-2</v>
      </c>
      <c r="N255" s="302">
        <v>5.4347396673232393E-2</v>
      </c>
      <c r="O255" s="302">
        <f t="shared" si="114"/>
        <v>0.20178908987875038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16.659839851586135</v>
      </c>
      <c r="C257" s="311">
        <f t="shared" ref="C257:E257" si="116">SUM(C247:C255)</f>
        <v>3.013933839781286</v>
      </c>
      <c r="D257" s="311">
        <f t="shared" si="116"/>
        <v>2.3412263086325984</v>
      </c>
      <c r="E257" s="311">
        <f t="shared" si="116"/>
        <v>22.015000000000022</v>
      </c>
      <c r="F257" s="311"/>
      <c r="G257" s="311">
        <f t="shared" ref="G257:J257" si="117">SUM(G247:G255)</f>
        <v>16.522248015997675</v>
      </c>
      <c r="H257" s="311">
        <f t="shared" si="117"/>
        <v>2.4939304490067631</v>
      </c>
      <c r="I257" s="311">
        <f t="shared" si="117"/>
        <v>2.3988215349956028</v>
      </c>
      <c r="J257" s="311">
        <f t="shared" si="117"/>
        <v>21.415000000000045</v>
      </c>
      <c r="K257" s="311"/>
      <c r="L257" s="311">
        <f t="shared" ref="L257:O257" si="118">SUM(L247:L255)</f>
        <v>14.647222209771217</v>
      </c>
      <c r="M257" s="311">
        <f t="shared" si="118"/>
        <v>2.2069965158202693</v>
      </c>
      <c r="N257" s="311">
        <f t="shared" si="118"/>
        <v>2.3177812744085222</v>
      </c>
      <c r="O257" s="311">
        <f t="shared" si="118"/>
        <v>19.172000000000008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1.9261113033255981</v>
      </c>
      <c r="C264" s="302">
        <v>0.43560931990184454</v>
      </c>
      <c r="D264" s="302">
        <v>0.71402457643730988</v>
      </c>
      <c r="E264" s="302">
        <f>SUM(B264:D264)</f>
        <v>3.0757451996647527</v>
      </c>
      <c r="F264" s="303"/>
      <c r="G264" s="302">
        <v>2.1372458790100635</v>
      </c>
      <c r="H264" s="302">
        <v>0.64572089712706859</v>
      </c>
      <c r="I264" s="302">
        <v>0.68655248776672173</v>
      </c>
      <c r="J264" s="302">
        <f>SUM(G264:I264)</f>
        <v>3.4695192639038535</v>
      </c>
      <c r="K264" s="303"/>
      <c r="L264" s="302">
        <v>2.6463831960177364</v>
      </c>
      <c r="M264" s="302">
        <v>0.73569252828192266</v>
      </c>
      <c r="N264" s="302">
        <v>0.82662293174710677</v>
      </c>
      <c r="O264" s="302">
        <f>SUM(L264:N264)</f>
        <v>4.2086986560467654</v>
      </c>
    </row>
    <row r="265" spans="1:15" s="236" customFormat="1" x14ac:dyDescent="0.2">
      <c r="A265" s="237" t="str">
        <f>name!E$5</f>
        <v>Professional occupations</v>
      </c>
      <c r="B265" s="302">
        <v>1.6570276368977639</v>
      </c>
      <c r="C265" s="302">
        <v>0.30232561435588595</v>
      </c>
      <c r="D265" s="302">
        <v>0.26697508082019067</v>
      </c>
      <c r="E265" s="302">
        <f t="shared" ref="E265:E272" si="119">SUM(B265:D265)</f>
        <v>2.2263283320738405</v>
      </c>
      <c r="F265" s="303"/>
      <c r="G265" s="302">
        <v>2.1178453475079806</v>
      </c>
      <c r="H265" s="302">
        <v>0.50989799042588668</v>
      </c>
      <c r="I265" s="302">
        <v>0.20206927864987961</v>
      </c>
      <c r="J265" s="302">
        <f t="shared" ref="J265:J267" si="120">SUM(G265:I265)</f>
        <v>2.8298126165837467</v>
      </c>
      <c r="K265" s="303"/>
      <c r="L265" s="302">
        <v>2.684220798422599</v>
      </c>
      <c r="M265" s="302">
        <v>0.60973626012917581</v>
      </c>
      <c r="N265" s="302">
        <v>0.16301994708872228</v>
      </c>
      <c r="O265" s="302">
        <f t="shared" ref="O265:O272" si="121">SUM(L265:N265)</f>
        <v>3.4569770056404971</v>
      </c>
    </row>
    <row r="266" spans="1:15" s="236" customFormat="1" x14ac:dyDescent="0.2">
      <c r="A266" s="237" t="str">
        <f>name!E$6</f>
        <v>Associate professional occupations</v>
      </c>
      <c r="B266" s="302">
        <v>1.5768221857857794</v>
      </c>
      <c r="C266" s="302">
        <v>0.42430991050844169</v>
      </c>
      <c r="D266" s="302">
        <v>0.17643487696447757</v>
      </c>
      <c r="E266" s="302">
        <f t="shared" si="119"/>
        <v>2.1775669732586986</v>
      </c>
      <c r="F266" s="303"/>
      <c r="G266" s="302">
        <v>1.8302444148418688</v>
      </c>
      <c r="H266" s="302">
        <v>0.57363795759976643</v>
      </c>
      <c r="I266" s="302">
        <v>0.13746670731474936</v>
      </c>
      <c r="J266" s="302">
        <f t="shared" si="120"/>
        <v>2.5413490797563845</v>
      </c>
      <c r="K266" s="303"/>
      <c r="L266" s="302">
        <v>2.0634174578863944</v>
      </c>
      <c r="M266" s="302">
        <v>0.56749009219737057</v>
      </c>
      <c r="N266" s="302">
        <v>0.12216514774870155</v>
      </c>
      <c r="O266" s="302">
        <f t="shared" si="121"/>
        <v>2.7530726978324664</v>
      </c>
    </row>
    <row r="267" spans="1:15" s="236" customFormat="1" x14ac:dyDescent="0.2">
      <c r="A267" s="237" t="str">
        <f>name!E$7</f>
        <v>Administrative and secretarial occupations</v>
      </c>
      <c r="B267" s="302">
        <v>1.1986113642374203</v>
      </c>
      <c r="C267" s="302">
        <v>1.2207418076402583</v>
      </c>
      <c r="D267" s="302">
        <v>0.1437717265608672</v>
      </c>
      <c r="E267" s="302">
        <f t="shared" si="119"/>
        <v>2.5631248984385455</v>
      </c>
      <c r="F267" s="303"/>
      <c r="G267" s="302">
        <v>1.1999161069619748</v>
      </c>
      <c r="H267" s="302">
        <v>1.6114178799011958</v>
      </c>
      <c r="I267" s="302">
        <v>0.13454208327500311</v>
      </c>
      <c r="J267" s="302">
        <f t="shared" si="120"/>
        <v>2.9458760701381737</v>
      </c>
      <c r="K267" s="303"/>
      <c r="L267" s="302">
        <v>0.9960393203472675</v>
      </c>
      <c r="M267" s="302">
        <v>1.4581827755390355</v>
      </c>
      <c r="N267" s="302">
        <v>0.15692752849813471</v>
      </c>
      <c r="O267" s="302">
        <f t="shared" si="121"/>
        <v>2.6111496243844377</v>
      </c>
    </row>
    <row r="268" spans="1:15" s="236" customFormat="1" x14ac:dyDescent="0.2">
      <c r="A268" s="237" t="str">
        <f>name!E$8</f>
        <v>Skilled trades occupations</v>
      </c>
      <c r="B268" s="302">
        <v>0.56494517822988344</v>
      </c>
      <c r="C268" s="302">
        <v>0.10260059681862913</v>
      </c>
      <c r="D268" s="302">
        <v>0.37075743421662377</v>
      </c>
      <c r="E268" s="302">
        <f t="shared" si="119"/>
        <v>1.0383032092651363</v>
      </c>
      <c r="F268" s="303"/>
      <c r="G268" s="302">
        <v>0.46578982890066972</v>
      </c>
      <c r="H268" s="302">
        <v>8.6148268557380364E-2</v>
      </c>
      <c r="I268" s="302">
        <v>0.23288899712323599</v>
      </c>
      <c r="J268" s="302">
        <f>SUM(G268:I268)</f>
        <v>0.78482709458128608</v>
      </c>
      <c r="K268" s="303"/>
      <c r="L268" s="302">
        <v>0.60877590652191871</v>
      </c>
      <c r="M268" s="302">
        <v>0.13291703110456671</v>
      </c>
      <c r="N268" s="302">
        <v>0.33725891408102243</v>
      </c>
      <c r="O268" s="302">
        <f t="shared" si="121"/>
        <v>1.0789518517075078</v>
      </c>
    </row>
    <row r="269" spans="1:15" s="236" customFormat="1" x14ac:dyDescent="0.2">
      <c r="A269" s="237" t="str">
        <f>name!E$9</f>
        <v>Caring, leisure and other service occupations</v>
      </c>
      <c r="B269" s="302">
        <v>0.24886725984545</v>
      </c>
      <c r="C269" s="302">
        <v>0.13789881173908572</v>
      </c>
      <c r="D269" s="302">
        <v>6.7704249427619323E-2</v>
      </c>
      <c r="E269" s="302">
        <f t="shared" si="119"/>
        <v>0.45447032101215501</v>
      </c>
      <c r="F269" s="303"/>
      <c r="G269" s="302">
        <v>0.24482169863903913</v>
      </c>
      <c r="H269" s="302">
        <v>0.15542278387758879</v>
      </c>
      <c r="I269" s="302">
        <v>5.5394421828547105E-2</v>
      </c>
      <c r="J269" s="302">
        <f t="shared" ref="J269:J272" si="122">SUM(G269:I269)</f>
        <v>0.45563890434517501</v>
      </c>
      <c r="K269" s="303"/>
      <c r="L269" s="302">
        <v>0.31611186987951573</v>
      </c>
      <c r="M269" s="302">
        <v>0.14898646008250457</v>
      </c>
      <c r="N269" s="302">
        <v>0.10400411859487646</v>
      </c>
      <c r="O269" s="302">
        <f t="shared" si="121"/>
        <v>0.56910244855689673</v>
      </c>
    </row>
    <row r="270" spans="1:15" s="236" customFormat="1" x14ac:dyDescent="0.2">
      <c r="A270" s="237" t="str">
        <f>name!E$10</f>
        <v>Sales and customer service occupations</v>
      </c>
      <c r="B270" s="302">
        <v>0.83162772850592337</v>
      </c>
      <c r="C270" s="302">
        <v>0.46784218683698753</v>
      </c>
      <c r="D270" s="302">
        <v>0.18225499393913208</v>
      </c>
      <c r="E270" s="302">
        <f t="shared" si="119"/>
        <v>1.481724909282043</v>
      </c>
      <c r="F270" s="303"/>
      <c r="G270" s="302">
        <v>0.74178602951716632</v>
      </c>
      <c r="H270" s="302">
        <v>0.54354474101528616</v>
      </c>
      <c r="I270" s="302">
        <v>0.12512762610489406</v>
      </c>
      <c r="J270" s="302">
        <f t="shared" si="122"/>
        <v>1.4104583966373467</v>
      </c>
      <c r="K270" s="303"/>
      <c r="L270" s="302">
        <v>0.82716917217987684</v>
      </c>
      <c r="M270" s="302">
        <v>0.584995619696831</v>
      </c>
      <c r="N270" s="302">
        <v>0.11892546943461323</v>
      </c>
      <c r="O270" s="302">
        <f t="shared" si="121"/>
        <v>1.5310902613113211</v>
      </c>
    </row>
    <row r="271" spans="1:15" s="236" customFormat="1" x14ac:dyDescent="0.2">
      <c r="A271" s="237" t="str">
        <f>name!E$11</f>
        <v>Process, plant and machine operatives</v>
      </c>
      <c r="B271" s="302">
        <v>0.10961901669839554</v>
      </c>
      <c r="C271" s="302">
        <v>3.5099489842930182E-2</v>
      </c>
      <c r="D271" s="302">
        <v>1.5192417236759286E-2</v>
      </c>
      <c r="E271" s="302">
        <f t="shared" si="119"/>
        <v>0.15991092377808502</v>
      </c>
      <c r="F271" s="303"/>
      <c r="G271" s="302">
        <v>8.7534428324194863E-2</v>
      </c>
      <c r="H271" s="302">
        <v>2.8503873958349749E-2</v>
      </c>
      <c r="I271" s="302">
        <v>1.3532305146895549E-2</v>
      </c>
      <c r="J271" s="302">
        <f t="shared" si="122"/>
        <v>0.12957060742944015</v>
      </c>
      <c r="K271" s="303"/>
      <c r="L271" s="302">
        <v>0.10334925883771097</v>
      </c>
      <c r="M271" s="302">
        <v>3.4773477981514332E-2</v>
      </c>
      <c r="N271" s="302">
        <v>1.9492902159228193E-2</v>
      </c>
      <c r="O271" s="302">
        <f t="shared" si="121"/>
        <v>0.15761563897845349</v>
      </c>
    </row>
    <row r="272" spans="1:15" s="236" customFormat="1" x14ac:dyDescent="0.2">
      <c r="A272" s="237" t="str">
        <f>name!E$12</f>
        <v>Elementary occupations</v>
      </c>
      <c r="B272" s="302">
        <v>0.18004364104575676</v>
      </c>
      <c r="C272" s="302">
        <v>0.32522044727918031</v>
      </c>
      <c r="D272" s="302">
        <v>7.1561144901814408E-2</v>
      </c>
      <c r="E272" s="302">
        <f t="shared" si="119"/>
        <v>0.5768252332267515</v>
      </c>
      <c r="F272" s="303"/>
      <c r="G272" s="302">
        <v>0.14907930995664909</v>
      </c>
      <c r="H272" s="302">
        <v>0.33803498046150332</v>
      </c>
      <c r="I272" s="302">
        <v>3.8833676206437434E-2</v>
      </c>
      <c r="J272" s="302">
        <f t="shared" si="122"/>
        <v>0.52594796662458987</v>
      </c>
      <c r="K272" s="303"/>
      <c r="L272" s="302">
        <v>0.15308648784832979</v>
      </c>
      <c r="M272" s="302">
        <v>0.23069529646886652</v>
      </c>
      <c r="N272" s="302">
        <v>7.3560031224440867E-2</v>
      </c>
      <c r="O272" s="302">
        <f t="shared" si="121"/>
        <v>0.45734181554163722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8.2936753145719706</v>
      </c>
      <c r="C274" s="311">
        <f t="shared" ref="C274:E274" si="123">SUM(C264:C272)</f>
        <v>3.4516481849232425</v>
      </c>
      <c r="D274" s="311">
        <f t="shared" si="123"/>
        <v>2.008676500504794</v>
      </c>
      <c r="E274" s="311">
        <f t="shared" si="123"/>
        <v>13.754000000000007</v>
      </c>
      <c r="F274" s="311"/>
      <c r="G274" s="311">
        <f t="shared" ref="G274:J274" si="124">SUM(G264:G272)</f>
        <v>8.9742630436596063</v>
      </c>
      <c r="H274" s="311">
        <f t="shared" si="124"/>
        <v>4.4923293729240257</v>
      </c>
      <c r="I274" s="311">
        <f t="shared" si="124"/>
        <v>1.626407583416364</v>
      </c>
      <c r="J274" s="311">
        <f t="shared" si="124"/>
        <v>15.092999999999998</v>
      </c>
      <c r="K274" s="311"/>
      <c r="L274" s="311">
        <f t="shared" ref="L274:O274" si="125">SUM(L264:L272)</f>
        <v>10.398553467941351</v>
      </c>
      <c r="M274" s="311">
        <f t="shared" si="125"/>
        <v>4.5034695414817874</v>
      </c>
      <c r="N274" s="311">
        <f t="shared" si="125"/>
        <v>1.9219769905768465</v>
      </c>
      <c r="O274" s="311">
        <f t="shared" si="125"/>
        <v>16.82399999999998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6.0466383916834143</v>
      </c>
      <c r="C281" s="302">
        <v>1.3155216623812807</v>
      </c>
      <c r="D281" s="302">
        <v>1.6599968679903911</v>
      </c>
      <c r="E281" s="302">
        <f>SUM(B281:D281)</f>
        <v>9.0221569220550855</v>
      </c>
      <c r="F281" s="303"/>
      <c r="G281" s="302">
        <v>6.2200331808239753</v>
      </c>
      <c r="H281" s="302">
        <v>1.4875826656050666</v>
      </c>
      <c r="I281" s="302">
        <v>1.5818139944273302</v>
      </c>
      <c r="J281" s="302">
        <f>SUM(G281:I281)</f>
        <v>9.2894298408563714</v>
      </c>
      <c r="K281" s="303"/>
      <c r="L281" s="302">
        <v>6.7815531165217005</v>
      </c>
      <c r="M281" s="302">
        <v>1.9889182552767826</v>
      </c>
      <c r="N281" s="302">
        <v>2.0900219193301872</v>
      </c>
      <c r="O281" s="302">
        <f>SUM(L281:N281)</f>
        <v>10.86049329112867</v>
      </c>
    </row>
    <row r="282" spans="1:15" s="236" customFormat="1" x14ac:dyDescent="0.2">
      <c r="A282" s="237" t="str">
        <f>name!E$5</f>
        <v>Professional occupations</v>
      </c>
      <c r="B282" s="302">
        <v>15.484234000306326</v>
      </c>
      <c r="C282" s="302">
        <v>2.4559407497356847</v>
      </c>
      <c r="D282" s="302">
        <v>5.335942268359795</v>
      </c>
      <c r="E282" s="302">
        <f t="shared" ref="E282:E289" si="126">SUM(B282:D282)</f>
        <v>23.276117018401806</v>
      </c>
      <c r="F282" s="303"/>
      <c r="G282" s="302">
        <v>18.589650876962164</v>
      </c>
      <c r="H282" s="302">
        <v>2.7554361790012964</v>
      </c>
      <c r="I282" s="302">
        <v>4.2353434440801951</v>
      </c>
      <c r="J282" s="302">
        <f t="shared" ref="J282:J284" si="127">SUM(G282:I282)</f>
        <v>25.580430500043654</v>
      </c>
      <c r="K282" s="303"/>
      <c r="L282" s="302">
        <v>23.489140616215661</v>
      </c>
      <c r="M282" s="302">
        <v>3.9152987977851734</v>
      </c>
      <c r="N282" s="302">
        <v>4.8860446954312113</v>
      </c>
      <c r="O282" s="302">
        <f t="shared" ref="O282:O289" si="128">SUM(L282:N282)</f>
        <v>32.290484109432043</v>
      </c>
    </row>
    <row r="283" spans="1:15" s="236" customFormat="1" x14ac:dyDescent="0.2">
      <c r="A283" s="237" t="str">
        <f>name!E$6</f>
        <v>Associate professional occupations</v>
      </c>
      <c r="B283" s="302">
        <v>7.5028883169656133</v>
      </c>
      <c r="C283" s="302">
        <v>1.880346298039355</v>
      </c>
      <c r="D283" s="302">
        <v>1.9851567144165074</v>
      </c>
      <c r="E283" s="302">
        <f t="shared" si="126"/>
        <v>11.368391329421476</v>
      </c>
      <c r="F283" s="303"/>
      <c r="G283" s="302">
        <v>8.1805701512044742</v>
      </c>
      <c r="H283" s="302">
        <v>1.7850736942533945</v>
      </c>
      <c r="I283" s="302">
        <v>1.5778645213540814</v>
      </c>
      <c r="J283" s="302">
        <f t="shared" si="127"/>
        <v>11.543508366811951</v>
      </c>
      <c r="K283" s="303"/>
      <c r="L283" s="302">
        <v>8.7147243644151686</v>
      </c>
      <c r="M283" s="302">
        <v>2.0674553389268802</v>
      </c>
      <c r="N283" s="302">
        <v>1.9340334659262857</v>
      </c>
      <c r="O283" s="302">
        <f t="shared" si="128"/>
        <v>12.716213169268334</v>
      </c>
    </row>
    <row r="284" spans="1:15" s="236" customFormat="1" x14ac:dyDescent="0.2">
      <c r="A284" s="237" t="str">
        <f>name!E$7</f>
        <v>Administrative and secretarial occupations</v>
      </c>
      <c r="B284" s="302">
        <v>4.6880715122125336</v>
      </c>
      <c r="C284" s="302">
        <v>4.6291863164499496</v>
      </c>
      <c r="D284" s="302">
        <v>0.9893577899043895</v>
      </c>
      <c r="E284" s="302">
        <f t="shared" si="126"/>
        <v>10.306615618566873</v>
      </c>
      <c r="F284" s="303"/>
      <c r="G284" s="302">
        <v>4.3052716368537354</v>
      </c>
      <c r="H284" s="302">
        <v>3.0961495549344962</v>
      </c>
      <c r="I284" s="302">
        <v>0.72135235306579326</v>
      </c>
      <c r="J284" s="302">
        <f t="shared" si="127"/>
        <v>8.1227735448540255</v>
      </c>
      <c r="K284" s="303"/>
      <c r="L284" s="302">
        <v>3.1164235450032827</v>
      </c>
      <c r="M284" s="302">
        <v>2.7557180322925094</v>
      </c>
      <c r="N284" s="302">
        <v>0.75152585167630248</v>
      </c>
      <c r="O284" s="302">
        <f t="shared" si="128"/>
        <v>6.6236674289720954</v>
      </c>
    </row>
    <row r="285" spans="1:15" s="236" customFormat="1" x14ac:dyDescent="0.2">
      <c r="A285" s="237" t="str">
        <f>name!E$8</f>
        <v>Skilled trades occupations</v>
      </c>
      <c r="B285" s="302">
        <v>1.2088931898514019</v>
      </c>
      <c r="C285" s="302">
        <v>0.29612731686372373</v>
      </c>
      <c r="D285" s="302">
        <v>0.30013434900916075</v>
      </c>
      <c r="E285" s="302">
        <f t="shared" si="126"/>
        <v>1.8051548557242865</v>
      </c>
      <c r="F285" s="303"/>
      <c r="G285" s="302">
        <v>0.90052252226918872</v>
      </c>
      <c r="H285" s="302">
        <v>0.16592972966963604</v>
      </c>
      <c r="I285" s="302">
        <v>0.21643033222269106</v>
      </c>
      <c r="J285" s="302">
        <f>SUM(G285:I285)</f>
        <v>1.2828825841615159</v>
      </c>
      <c r="K285" s="303"/>
      <c r="L285" s="302">
        <v>0.92614109161538838</v>
      </c>
      <c r="M285" s="302">
        <v>0.2519382969985442</v>
      </c>
      <c r="N285" s="302">
        <v>0.35006795923961403</v>
      </c>
      <c r="O285" s="302">
        <f t="shared" si="128"/>
        <v>1.5281473478535466</v>
      </c>
    </row>
    <row r="286" spans="1:15" s="236" customFormat="1" x14ac:dyDescent="0.2">
      <c r="A286" s="237" t="str">
        <f>name!E$9</f>
        <v>Caring, leisure and other service occupations</v>
      </c>
      <c r="B286" s="302">
        <v>0.56482821715774045</v>
      </c>
      <c r="C286" s="302">
        <v>0.23885531319418149</v>
      </c>
      <c r="D286" s="302">
        <v>0.35765305072229214</v>
      </c>
      <c r="E286" s="302">
        <f t="shared" si="126"/>
        <v>1.161336581074214</v>
      </c>
      <c r="F286" s="303"/>
      <c r="G286" s="302">
        <v>0.97310895827635158</v>
      </c>
      <c r="H286" s="302">
        <v>0.43504049119779081</v>
      </c>
      <c r="I286" s="302">
        <v>0.50007284485956793</v>
      </c>
      <c r="J286" s="302">
        <f t="shared" ref="J286:J289" si="129">SUM(G286:I286)</f>
        <v>1.9082222943337104</v>
      </c>
      <c r="K286" s="303"/>
      <c r="L286" s="302">
        <v>1.3834479304040892</v>
      </c>
      <c r="M286" s="302">
        <v>0.63028080335574366</v>
      </c>
      <c r="N286" s="302">
        <v>0.8133017031883063</v>
      </c>
      <c r="O286" s="302">
        <f t="shared" si="128"/>
        <v>2.8270304369481392</v>
      </c>
    </row>
    <row r="287" spans="1:15" s="236" customFormat="1" x14ac:dyDescent="0.2">
      <c r="A287" s="237" t="str">
        <f>name!E$10</f>
        <v>Sales and customer service occupations</v>
      </c>
      <c r="B287" s="302">
        <v>1.0588388602231815</v>
      </c>
      <c r="C287" s="302">
        <v>0.69372708909982927</v>
      </c>
      <c r="D287" s="302">
        <v>0.3387740881728063</v>
      </c>
      <c r="E287" s="302">
        <f t="shared" si="126"/>
        <v>2.0913400374958169</v>
      </c>
      <c r="F287" s="303"/>
      <c r="G287" s="302">
        <v>0.93215157756727174</v>
      </c>
      <c r="H287" s="302">
        <v>0.50037566281611079</v>
      </c>
      <c r="I287" s="302">
        <v>0.19439218706108463</v>
      </c>
      <c r="J287" s="302">
        <f t="shared" si="129"/>
        <v>1.6269194274444669</v>
      </c>
      <c r="K287" s="303"/>
      <c r="L287" s="302">
        <v>1.0307226613862304</v>
      </c>
      <c r="M287" s="302">
        <v>0.61382475975294359</v>
      </c>
      <c r="N287" s="302">
        <v>0.21873781465513745</v>
      </c>
      <c r="O287" s="302">
        <f t="shared" si="128"/>
        <v>1.8632852357943115</v>
      </c>
    </row>
    <row r="288" spans="1:15" s="236" customFormat="1" x14ac:dyDescent="0.2">
      <c r="A288" s="237" t="str">
        <f>name!E$11</f>
        <v>Process, plant and machine operatives</v>
      </c>
      <c r="B288" s="302">
        <v>0.32992571297589679</v>
      </c>
      <c r="C288" s="302">
        <v>0.24546561475132517</v>
      </c>
      <c r="D288" s="302">
        <v>9.0889542542548399E-2</v>
      </c>
      <c r="E288" s="302">
        <f t="shared" si="126"/>
        <v>0.66628087026977045</v>
      </c>
      <c r="F288" s="303"/>
      <c r="G288" s="302">
        <v>0.228022187755238</v>
      </c>
      <c r="H288" s="302">
        <v>0.19119725031863311</v>
      </c>
      <c r="I288" s="302">
        <v>7.7395243803592639E-2</v>
      </c>
      <c r="J288" s="302">
        <f t="shared" si="129"/>
        <v>0.49661468187746372</v>
      </c>
      <c r="K288" s="303"/>
      <c r="L288" s="302">
        <v>0.2281607688817609</v>
      </c>
      <c r="M288" s="302">
        <v>0.30115465131808494</v>
      </c>
      <c r="N288" s="302">
        <v>0.11384863880590759</v>
      </c>
      <c r="O288" s="302">
        <f t="shared" si="128"/>
        <v>0.64316405900575335</v>
      </c>
    </row>
    <row r="289" spans="1:15" s="236" customFormat="1" x14ac:dyDescent="0.2">
      <c r="A289" s="237" t="str">
        <f>name!E$12</f>
        <v>Elementary occupations</v>
      </c>
      <c r="B289" s="302">
        <v>0.74699015650607614</v>
      </c>
      <c r="C289" s="302">
        <v>0.61844501992639922</v>
      </c>
      <c r="D289" s="302">
        <v>0.15217159055820451</v>
      </c>
      <c r="E289" s="302">
        <f t="shared" si="126"/>
        <v>1.5176067669906801</v>
      </c>
      <c r="F289" s="303"/>
      <c r="G289" s="302">
        <v>0.59295740475230285</v>
      </c>
      <c r="H289" s="302">
        <v>0.45466928046436056</v>
      </c>
      <c r="I289" s="302">
        <v>9.7592074400171189E-2</v>
      </c>
      <c r="J289" s="302">
        <f t="shared" si="129"/>
        <v>1.1452187596168346</v>
      </c>
      <c r="K289" s="303"/>
      <c r="L289" s="302">
        <v>0.55500947403880985</v>
      </c>
      <c r="M289" s="302">
        <v>0.47380843658634336</v>
      </c>
      <c r="N289" s="302">
        <v>0.13369701097207901</v>
      </c>
      <c r="O289" s="302">
        <f t="shared" si="128"/>
        <v>1.1625149215972321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37.63130835788219</v>
      </c>
      <c r="C291" s="311">
        <f t="shared" ref="C291:E291" si="130">SUM(C281:C289)</f>
        <v>12.373615380441727</v>
      </c>
      <c r="D291" s="311">
        <f t="shared" si="130"/>
        <v>11.210076261676095</v>
      </c>
      <c r="E291" s="311">
        <f t="shared" si="130"/>
        <v>61.215000000000025</v>
      </c>
      <c r="F291" s="311"/>
      <c r="G291" s="311">
        <f t="shared" ref="G291:J291" si="131">SUM(G281:G289)</f>
        <v>40.922288496464709</v>
      </c>
      <c r="H291" s="311">
        <f t="shared" si="131"/>
        <v>10.871454508260785</v>
      </c>
      <c r="I291" s="311">
        <f t="shared" si="131"/>
        <v>9.2022569952745101</v>
      </c>
      <c r="J291" s="311">
        <f t="shared" si="131"/>
        <v>60.995999999999988</v>
      </c>
      <c r="K291" s="311"/>
      <c r="L291" s="311">
        <f t="shared" ref="L291:O291" si="132">SUM(L281:L289)</f>
        <v>46.225323568482096</v>
      </c>
      <c r="M291" s="311">
        <f t="shared" si="132"/>
        <v>12.998397372293006</v>
      </c>
      <c r="N291" s="311">
        <f t="shared" si="132"/>
        <v>11.29127905922503</v>
      </c>
      <c r="O291" s="311">
        <f t="shared" si="132"/>
        <v>70.515000000000128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5.7308764347383532</v>
      </c>
      <c r="C298" s="302">
        <v>0.84214995742709453</v>
      </c>
      <c r="D298" s="302">
        <v>1.7249476145007498</v>
      </c>
      <c r="E298" s="302">
        <f>SUM(B298:D298)</f>
        <v>8.2979740066661964</v>
      </c>
      <c r="F298" s="303"/>
      <c r="G298" s="302">
        <v>5.5732461129522211</v>
      </c>
      <c r="H298" s="302">
        <v>1.3404752035649583</v>
      </c>
      <c r="I298" s="302">
        <v>2.0117245580971068</v>
      </c>
      <c r="J298" s="302">
        <f>SUM(G298:I298)</f>
        <v>8.9254458746142866</v>
      </c>
      <c r="K298" s="303"/>
      <c r="L298" s="302">
        <v>6.7266131083402216</v>
      </c>
      <c r="M298" s="302">
        <v>1.6834059348813566</v>
      </c>
      <c r="N298" s="302">
        <v>2.5232103220833331</v>
      </c>
      <c r="O298" s="302">
        <f>SUM(L298:N298)</f>
        <v>10.933229365304911</v>
      </c>
    </row>
    <row r="299" spans="1:15" s="236" customFormat="1" x14ac:dyDescent="0.2">
      <c r="A299" s="237" t="str">
        <f>name!E$5</f>
        <v>Professional occupations</v>
      </c>
      <c r="B299" s="302">
        <v>5.6513356623372113</v>
      </c>
      <c r="C299" s="302">
        <v>0.91112796943554375</v>
      </c>
      <c r="D299" s="302">
        <v>1.2795910750733328</v>
      </c>
      <c r="E299" s="302">
        <f t="shared" ref="E299:E306" si="133">SUM(B299:D299)</f>
        <v>7.8420547068460884</v>
      </c>
      <c r="F299" s="303"/>
      <c r="G299" s="302">
        <v>6.2657263487463695</v>
      </c>
      <c r="H299" s="302">
        <v>1.5403373775323863</v>
      </c>
      <c r="I299" s="302">
        <v>1.3126591501131166</v>
      </c>
      <c r="J299" s="302">
        <f t="shared" ref="J299:J301" si="134">SUM(G299:I299)</f>
        <v>9.1187228763918728</v>
      </c>
      <c r="K299" s="303"/>
      <c r="L299" s="302">
        <v>8.3358377602852158</v>
      </c>
      <c r="M299" s="302">
        <v>2.3088636167538494</v>
      </c>
      <c r="N299" s="302">
        <v>1.1663370111981946</v>
      </c>
      <c r="O299" s="302">
        <f t="shared" ref="O299:O306" si="135">SUM(L299:N299)</f>
        <v>11.811038388237261</v>
      </c>
    </row>
    <row r="300" spans="1:15" s="236" customFormat="1" x14ac:dyDescent="0.2">
      <c r="A300" s="237" t="str">
        <f>name!E$6</f>
        <v>Associate professional occupations</v>
      </c>
      <c r="B300" s="302">
        <v>6.9906638193615027</v>
      </c>
      <c r="C300" s="302">
        <v>1.3341685969651296</v>
      </c>
      <c r="D300" s="302">
        <v>2.8956175046367871</v>
      </c>
      <c r="E300" s="302">
        <f t="shared" si="133"/>
        <v>11.22044992096342</v>
      </c>
      <c r="F300" s="303"/>
      <c r="G300" s="302">
        <v>6.9885243336097318</v>
      </c>
      <c r="H300" s="302">
        <v>1.7836981772211458</v>
      </c>
      <c r="I300" s="302">
        <v>2.9906817264548406</v>
      </c>
      <c r="J300" s="302">
        <f t="shared" si="134"/>
        <v>11.762904237285717</v>
      </c>
      <c r="K300" s="303"/>
      <c r="L300" s="302">
        <v>7.5619672446735642</v>
      </c>
      <c r="M300" s="302">
        <v>2.0581230188262962</v>
      </c>
      <c r="N300" s="302">
        <v>3.1174866435810897</v>
      </c>
      <c r="O300" s="302">
        <f t="shared" si="135"/>
        <v>12.737576907080951</v>
      </c>
    </row>
    <row r="301" spans="1:15" s="236" customFormat="1" x14ac:dyDescent="0.2">
      <c r="A301" s="237" t="str">
        <f>name!E$7</f>
        <v>Administrative and secretarial occupations</v>
      </c>
      <c r="B301" s="302">
        <v>4.6563430689167111</v>
      </c>
      <c r="C301" s="302">
        <v>2.3906438374124175</v>
      </c>
      <c r="D301" s="302">
        <v>0.81667403014046447</v>
      </c>
      <c r="E301" s="302">
        <f t="shared" si="133"/>
        <v>7.8636609364695929</v>
      </c>
      <c r="F301" s="303"/>
      <c r="G301" s="302">
        <v>4.1476401572814012</v>
      </c>
      <c r="H301" s="302">
        <v>2.6658017967903191</v>
      </c>
      <c r="I301" s="302">
        <v>0.78930731494635731</v>
      </c>
      <c r="J301" s="302">
        <f t="shared" si="134"/>
        <v>7.6027492690180773</v>
      </c>
      <c r="K301" s="303"/>
      <c r="L301" s="302">
        <v>4.2386950083657862</v>
      </c>
      <c r="M301" s="302">
        <v>2.6469485576490355</v>
      </c>
      <c r="N301" s="302">
        <v>1.0361345677717682</v>
      </c>
      <c r="O301" s="302">
        <f t="shared" si="135"/>
        <v>7.9217781337865896</v>
      </c>
    </row>
    <row r="302" spans="1:15" s="236" customFormat="1" x14ac:dyDescent="0.2">
      <c r="A302" s="237" t="str">
        <f>name!E$8</f>
        <v>Skilled trades occupations</v>
      </c>
      <c r="B302" s="302">
        <v>1.7924926911377801</v>
      </c>
      <c r="C302" s="302">
        <v>0.41772795242078897</v>
      </c>
      <c r="D302" s="302">
        <v>0.88434330994783361</v>
      </c>
      <c r="E302" s="302">
        <f t="shared" si="133"/>
        <v>3.0945639535064027</v>
      </c>
      <c r="F302" s="303"/>
      <c r="G302" s="302">
        <v>1.2466299904734441</v>
      </c>
      <c r="H302" s="302">
        <v>0.33853113955248471</v>
      </c>
      <c r="I302" s="302">
        <v>0.77325197636859455</v>
      </c>
      <c r="J302" s="302">
        <f>SUM(G302:I302)</f>
        <v>2.3584131063945235</v>
      </c>
      <c r="K302" s="303"/>
      <c r="L302" s="302">
        <v>1.236868686923879</v>
      </c>
      <c r="M302" s="302">
        <v>0.5091221725044689</v>
      </c>
      <c r="N302" s="302">
        <v>0.98222528320377633</v>
      </c>
      <c r="O302" s="302">
        <f t="shared" si="135"/>
        <v>2.7282161426321245</v>
      </c>
    </row>
    <row r="303" spans="1:15" s="236" customFormat="1" x14ac:dyDescent="0.2">
      <c r="A303" s="237" t="str">
        <f>name!E$9</f>
        <v>Caring, leisure and other service occupations</v>
      </c>
      <c r="B303" s="302">
        <v>2.3315360714832476</v>
      </c>
      <c r="C303" s="302">
        <v>1.867923360438311</v>
      </c>
      <c r="D303" s="302">
        <v>0.99862958065825347</v>
      </c>
      <c r="E303" s="302">
        <f t="shared" si="133"/>
        <v>5.1980890125798123</v>
      </c>
      <c r="F303" s="303"/>
      <c r="G303" s="302">
        <v>2.0674067234411826</v>
      </c>
      <c r="H303" s="302">
        <v>2.173265426048288</v>
      </c>
      <c r="I303" s="302">
        <v>1.33436961407679</v>
      </c>
      <c r="J303" s="302">
        <f t="shared" ref="J303:J306" si="136">SUM(G303:I303)</f>
        <v>5.5750417635662606</v>
      </c>
      <c r="K303" s="303"/>
      <c r="L303" s="302">
        <v>2.70672243616499</v>
      </c>
      <c r="M303" s="302">
        <v>2.5172382429045426</v>
      </c>
      <c r="N303" s="302">
        <v>1.6213527077572327</v>
      </c>
      <c r="O303" s="302">
        <f t="shared" si="135"/>
        <v>6.8453133868267653</v>
      </c>
    </row>
    <row r="304" spans="1:15" s="236" customFormat="1" x14ac:dyDescent="0.2">
      <c r="A304" s="237" t="str">
        <f>name!E$10</f>
        <v>Sales and customer service occupations</v>
      </c>
      <c r="B304" s="302">
        <v>2.5655467099570877</v>
      </c>
      <c r="C304" s="302">
        <v>1.1243023003999979</v>
      </c>
      <c r="D304" s="302">
        <v>0.52552780875319272</v>
      </c>
      <c r="E304" s="302">
        <f t="shared" si="133"/>
        <v>4.2153768191102783</v>
      </c>
      <c r="F304" s="303"/>
      <c r="G304" s="302">
        <v>2.2007645220753167</v>
      </c>
      <c r="H304" s="302">
        <v>1.3223582419418527</v>
      </c>
      <c r="I304" s="302">
        <v>0.43669249239808444</v>
      </c>
      <c r="J304" s="302">
        <f t="shared" si="136"/>
        <v>3.9598152564152538</v>
      </c>
      <c r="K304" s="303"/>
      <c r="L304" s="302">
        <v>3.0073908604918627</v>
      </c>
      <c r="M304" s="302">
        <v>1.888070687155502</v>
      </c>
      <c r="N304" s="302">
        <v>0.44283308863087106</v>
      </c>
      <c r="O304" s="302">
        <f t="shared" si="135"/>
        <v>5.3382946362782357</v>
      </c>
    </row>
    <row r="305" spans="1:15" s="236" customFormat="1" x14ac:dyDescent="0.2">
      <c r="A305" s="237" t="str">
        <f>name!E$11</f>
        <v>Process, plant and machine operatives</v>
      </c>
      <c r="B305" s="302">
        <v>1.7128431688236161</v>
      </c>
      <c r="C305" s="302">
        <v>1.0098470739006555</v>
      </c>
      <c r="D305" s="302">
        <v>0.15165232182662128</v>
      </c>
      <c r="E305" s="302">
        <f t="shared" si="133"/>
        <v>2.8743425645508931</v>
      </c>
      <c r="F305" s="303"/>
      <c r="G305" s="302">
        <v>1.3521550138052632</v>
      </c>
      <c r="H305" s="302">
        <v>1.273265069203372</v>
      </c>
      <c r="I305" s="302">
        <v>0.18258266148666974</v>
      </c>
      <c r="J305" s="302">
        <f t="shared" si="136"/>
        <v>2.8080027444953051</v>
      </c>
      <c r="K305" s="303"/>
      <c r="L305" s="302">
        <v>1.3809926029545323</v>
      </c>
      <c r="M305" s="302">
        <v>1.6840359087343433</v>
      </c>
      <c r="N305" s="302">
        <v>0.21929209016051135</v>
      </c>
      <c r="O305" s="302">
        <f t="shared" si="135"/>
        <v>3.2843206018493869</v>
      </c>
    </row>
    <row r="306" spans="1:15" s="236" customFormat="1" x14ac:dyDescent="0.2">
      <c r="A306" s="237" t="str">
        <f>name!E$12</f>
        <v>Elementary occupations</v>
      </c>
      <c r="B306" s="302">
        <v>8.3081820899268344</v>
      </c>
      <c r="C306" s="302">
        <v>11.782800269757589</v>
      </c>
      <c r="D306" s="302">
        <v>1.4495057196227881</v>
      </c>
      <c r="E306" s="302">
        <f t="shared" si="133"/>
        <v>21.540488079307213</v>
      </c>
      <c r="F306" s="303"/>
      <c r="G306" s="302">
        <v>6.4539087628168206</v>
      </c>
      <c r="H306" s="302">
        <v>10.967630228966435</v>
      </c>
      <c r="I306" s="302">
        <v>1.2683658800353348</v>
      </c>
      <c r="J306" s="302">
        <f t="shared" si="136"/>
        <v>18.689904871818591</v>
      </c>
      <c r="K306" s="303"/>
      <c r="L306" s="302">
        <v>7.5387227713828828</v>
      </c>
      <c r="M306" s="302">
        <v>10.936541765492484</v>
      </c>
      <c r="N306" s="302">
        <v>1.6399679011283708</v>
      </c>
      <c r="O306" s="302">
        <f t="shared" si="135"/>
        <v>20.115232438003737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39.739819716682348</v>
      </c>
      <c r="C308" s="311">
        <f t="shared" ref="C308:E308" si="137">SUM(C298:C306)</f>
        <v>21.680691318157528</v>
      </c>
      <c r="D308" s="311">
        <f t="shared" si="137"/>
        <v>10.726488965160023</v>
      </c>
      <c r="E308" s="311">
        <f t="shared" si="137"/>
        <v>72.146999999999892</v>
      </c>
      <c r="F308" s="311"/>
      <c r="G308" s="311">
        <f t="shared" ref="G308:J308" si="138">SUM(G298:G306)</f>
        <v>36.296001965201746</v>
      </c>
      <c r="H308" s="311">
        <f t="shared" si="138"/>
        <v>23.405362660821243</v>
      </c>
      <c r="I308" s="311">
        <f t="shared" si="138"/>
        <v>11.099635373976893</v>
      </c>
      <c r="J308" s="311">
        <f t="shared" si="138"/>
        <v>70.800999999999888</v>
      </c>
      <c r="K308" s="311"/>
      <c r="L308" s="311">
        <f t="shared" ref="L308:O308" si="139">SUM(L298:L306)</f>
        <v>42.733810479582942</v>
      </c>
      <c r="M308" s="311">
        <f t="shared" si="139"/>
        <v>26.232349904901877</v>
      </c>
      <c r="N308" s="311">
        <f t="shared" si="139"/>
        <v>12.748839615515148</v>
      </c>
      <c r="O308" s="311">
        <f t="shared" si="139"/>
        <v>81.714999999999961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2.4528470980089017</v>
      </c>
      <c r="C315" s="302">
        <v>0.54642093374730727</v>
      </c>
      <c r="D315" s="302">
        <v>0.29196667842953339</v>
      </c>
      <c r="E315" s="302">
        <f>SUM(B315:D315)</f>
        <v>3.2912347101857424</v>
      </c>
      <c r="F315" s="303"/>
      <c r="G315" s="302">
        <v>2.4812892268779083</v>
      </c>
      <c r="H315" s="302">
        <v>0.72631261256646873</v>
      </c>
      <c r="I315" s="302">
        <v>0.27563397421397412</v>
      </c>
      <c r="J315" s="302">
        <f>SUM(G315:I315)</f>
        <v>3.483235813658351</v>
      </c>
      <c r="K315" s="303"/>
      <c r="L315" s="302">
        <v>2.2968103830438</v>
      </c>
      <c r="M315" s="302">
        <v>0.88194927193984241</v>
      </c>
      <c r="N315" s="302">
        <v>0.27615661712096373</v>
      </c>
      <c r="O315" s="302">
        <f>SUM(L315:N315)</f>
        <v>3.4549162721046063</v>
      </c>
    </row>
    <row r="316" spans="1:15" s="236" customFormat="1" x14ac:dyDescent="0.2">
      <c r="A316" s="237" t="str">
        <f>name!E$5</f>
        <v>Professional occupations</v>
      </c>
      <c r="B316" s="302">
        <v>4.4406388457913382</v>
      </c>
      <c r="C316" s="302">
        <v>1.4906696547201572</v>
      </c>
      <c r="D316" s="302">
        <v>0.58325744895232867</v>
      </c>
      <c r="E316" s="302">
        <f t="shared" ref="E316:E323" si="140">SUM(B316:D316)</f>
        <v>6.5145659494638233</v>
      </c>
      <c r="F316" s="303"/>
      <c r="G316" s="302">
        <v>5.2292314715070827</v>
      </c>
      <c r="H316" s="302">
        <v>1.8900056265877465</v>
      </c>
      <c r="I316" s="302">
        <v>0.56776242352053585</v>
      </c>
      <c r="J316" s="302">
        <f t="shared" ref="J316:J318" si="141">SUM(G316:I316)</f>
        <v>7.6869995216153653</v>
      </c>
      <c r="K316" s="303"/>
      <c r="L316" s="302">
        <v>5.6879993227102217</v>
      </c>
      <c r="M316" s="302">
        <v>2.3681295085054415</v>
      </c>
      <c r="N316" s="302">
        <v>0.39299300797868919</v>
      </c>
      <c r="O316" s="302">
        <f t="shared" ref="O316:O323" si="142">SUM(L316:N316)</f>
        <v>8.4491218391943512</v>
      </c>
    </row>
    <row r="317" spans="1:15" s="236" customFormat="1" x14ac:dyDescent="0.2">
      <c r="A317" s="237" t="str">
        <f>name!E$6</f>
        <v>Associate professional occupations</v>
      </c>
      <c r="B317" s="302">
        <v>10.722231374983963</v>
      </c>
      <c r="C317" s="302">
        <v>1.8831952978186324</v>
      </c>
      <c r="D317" s="302">
        <v>0.40883885111539781</v>
      </c>
      <c r="E317" s="302">
        <f t="shared" si="140"/>
        <v>13.014265523917993</v>
      </c>
      <c r="F317" s="303"/>
      <c r="G317" s="302">
        <v>10.949300657067786</v>
      </c>
      <c r="H317" s="302">
        <v>1.9295126498576438</v>
      </c>
      <c r="I317" s="302">
        <v>0.32066701217594928</v>
      </c>
      <c r="J317" s="302">
        <f t="shared" si="141"/>
        <v>13.199480319101379</v>
      </c>
      <c r="K317" s="303"/>
      <c r="L317" s="302">
        <v>12.470715525191221</v>
      </c>
      <c r="M317" s="302">
        <v>2.1204084634143765</v>
      </c>
      <c r="N317" s="302">
        <v>0.25319673279131916</v>
      </c>
      <c r="O317" s="302">
        <f t="shared" si="142"/>
        <v>14.844320721396915</v>
      </c>
    </row>
    <row r="318" spans="1:15" s="236" customFormat="1" x14ac:dyDescent="0.2">
      <c r="A318" s="237" t="str">
        <f>name!E$7</f>
        <v>Administrative and secretarial occupations</v>
      </c>
      <c r="B318" s="302">
        <v>4.870403720297336</v>
      </c>
      <c r="C318" s="302">
        <v>5.3028955584886655</v>
      </c>
      <c r="D318" s="302">
        <v>0.12467784438565487</v>
      </c>
      <c r="E318" s="302">
        <f t="shared" si="140"/>
        <v>10.297977123171655</v>
      </c>
      <c r="F318" s="303"/>
      <c r="G318" s="302">
        <v>4.1668467745229112</v>
      </c>
      <c r="H318" s="302">
        <v>4.7685108575370867</v>
      </c>
      <c r="I318" s="302">
        <v>0.10234404168329643</v>
      </c>
      <c r="J318" s="302">
        <f t="shared" si="141"/>
        <v>9.0377016737432943</v>
      </c>
      <c r="K318" s="303"/>
      <c r="L318" s="302">
        <v>2.39697606615022</v>
      </c>
      <c r="M318" s="302">
        <v>4.2958814517556831</v>
      </c>
      <c r="N318" s="302">
        <v>6.2298475430889962E-2</v>
      </c>
      <c r="O318" s="302">
        <f t="shared" si="142"/>
        <v>6.7551559933367935</v>
      </c>
    </row>
    <row r="319" spans="1:15" s="236" customFormat="1" x14ac:dyDescent="0.2">
      <c r="A319" s="237" t="str">
        <f>name!E$8</f>
        <v>Skilled trades occupations</v>
      </c>
      <c r="B319" s="302">
        <v>0.43629145305830891</v>
      </c>
      <c r="C319" s="302">
        <v>5.6886376659147683E-2</v>
      </c>
      <c r="D319" s="302">
        <v>0.20697686969582754</v>
      </c>
      <c r="E319" s="302">
        <f t="shared" si="140"/>
        <v>0.70015469941328412</v>
      </c>
      <c r="F319" s="303"/>
      <c r="G319" s="302">
        <v>0.32186857889910708</v>
      </c>
      <c r="H319" s="302">
        <v>4.3194021849727718E-2</v>
      </c>
      <c r="I319" s="302">
        <v>0.10240202687333178</v>
      </c>
      <c r="J319" s="302">
        <f>SUM(G319:I319)</f>
        <v>0.46746462762216656</v>
      </c>
      <c r="K319" s="303"/>
      <c r="L319" s="302">
        <v>0.33430724244934834</v>
      </c>
      <c r="M319" s="302">
        <v>0.10935967849985828</v>
      </c>
      <c r="N319" s="302">
        <v>0.11801368819062941</v>
      </c>
      <c r="O319" s="302">
        <f t="shared" si="142"/>
        <v>0.56168060913983608</v>
      </c>
    </row>
    <row r="320" spans="1:15" s="236" customFormat="1" x14ac:dyDescent="0.2">
      <c r="A320" s="237" t="str">
        <f>name!E$9</f>
        <v>Caring, leisure and other service occupations</v>
      </c>
      <c r="B320" s="302">
        <v>0.81810284856690374</v>
      </c>
      <c r="C320" s="302">
        <v>0.35837693918208546</v>
      </c>
      <c r="D320" s="302">
        <v>0.10281618392770953</v>
      </c>
      <c r="E320" s="302">
        <f t="shared" si="140"/>
        <v>1.2792959716766987</v>
      </c>
      <c r="F320" s="303"/>
      <c r="G320" s="302">
        <v>0.71869180755773365</v>
      </c>
      <c r="H320" s="302">
        <v>0.34060656121550453</v>
      </c>
      <c r="I320" s="302">
        <v>0.11770315664018455</v>
      </c>
      <c r="J320" s="302">
        <f t="shared" ref="J320:J323" si="143">SUM(G320:I320)</f>
        <v>1.1770015254134227</v>
      </c>
      <c r="K320" s="303"/>
      <c r="L320" s="302">
        <v>0.75996880794640875</v>
      </c>
      <c r="M320" s="302">
        <v>0.35252113067676288</v>
      </c>
      <c r="N320" s="302">
        <v>0.12223999214711284</v>
      </c>
      <c r="O320" s="302">
        <f t="shared" si="142"/>
        <v>1.2347299307702846</v>
      </c>
    </row>
    <row r="321" spans="1:15" s="236" customFormat="1" x14ac:dyDescent="0.2">
      <c r="A321" s="237" t="str">
        <f>name!E$10</f>
        <v>Sales and customer service occupations</v>
      </c>
      <c r="B321" s="302">
        <v>0.41752043206177752</v>
      </c>
      <c r="C321" s="302">
        <v>0.48738271218043283</v>
      </c>
      <c r="D321" s="302">
        <v>7.5396824000451515E-2</v>
      </c>
      <c r="E321" s="302">
        <f t="shared" si="140"/>
        <v>0.98029996824266197</v>
      </c>
      <c r="F321" s="303"/>
      <c r="G321" s="302">
        <v>0.37174851197072384</v>
      </c>
      <c r="H321" s="302">
        <v>0.47809886418056463</v>
      </c>
      <c r="I321" s="302">
        <v>4.9727854292766327E-2</v>
      </c>
      <c r="J321" s="302">
        <f t="shared" si="143"/>
        <v>0.89957523044405474</v>
      </c>
      <c r="K321" s="303"/>
      <c r="L321" s="302">
        <v>0.36093635684412761</v>
      </c>
      <c r="M321" s="302">
        <v>0.63759643384435449</v>
      </c>
      <c r="N321" s="302">
        <v>5.2751344978273891E-2</v>
      </c>
      <c r="O321" s="302">
        <f t="shared" si="142"/>
        <v>1.0512841356667559</v>
      </c>
    </row>
    <row r="322" spans="1:15" s="236" customFormat="1" x14ac:dyDescent="0.2">
      <c r="A322" s="237" t="str">
        <f>name!E$11</f>
        <v>Process, plant and machine operatives</v>
      </c>
      <c r="B322" s="302">
        <v>0.27352186956420976</v>
      </c>
      <c r="C322" s="302">
        <v>0.1587520955745001</v>
      </c>
      <c r="D322" s="302">
        <v>4.0640270550631387E-2</v>
      </c>
      <c r="E322" s="302">
        <f t="shared" si="140"/>
        <v>0.47291423568934127</v>
      </c>
      <c r="F322" s="303"/>
      <c r="G322" s="302">
        <v>0.19045276915337006</v>
      </c>
      <c r="H322" s="302">
        <v>0.11589559698895084</v>
      </c>
      <c r="I322" s="302">
        <v>4.3483414246371505E-2</v>
      </c>
      <c r="J322" s="302">
        <f t="shared" si="143"/>
        <v>0.34983178038869245</v>
      </c>
      <c r="K322" s="303"/>
      <c r="L322" s="302">
        <v>0.17014103089923582</v>
      </c>
      <c r="M322" s="302">
        <v>0.18188869470858066</v>
      </c>
      <c r="N322" s="302">
        <v>9.5342982753253813E-2</v>
      </c>
      <c r="O322" s="302">
        <f t="shared" si="142"/>
        <v>0.44737270836107029</v>
      </c>
    </row>
    <row r="323" spans="1:15" s="236" customFormat="1" x14ac:dyDescent="0.2">
      <c r="A323" s="237" t="str">
        <f>name!E$12</f>
        <v>Elementary occupations</v>
      </c>
      <c r="B323" s="302">
        <v>0.6445963826876997</v>
      </c>
      <c r="C323" s="302">
        <v>0.91932571409763408</v>
      </c>
      <c r="D323" s="302">
        <v>0.42536972145347762</v>
      </c>
      <c r="E323" s="302">
        <f t="shared" si="140"/>
        <v>1.9892918182388115</v>
      </c>
      <c r="F323" s="303"/>
      <c r="G323" s="302">
        <v>0.47560888725298145</v>
      </c>
      <c r="H323" s="302">
        <v>0.66953869192100857</v>
      </c>
      <c r="I323" s="302">
        <v>0.37156192883922662</v>
      </c>
      <c r="J323" s="302">
        <f t="shared" si="143"/>
        <v>1.5167095080132167</v>
      </c>
      <c r="K323" s="303"/>
      <c r="L323" s="302">
        <v>0.35955916415041023</v>
      </c>
      <c r="M323" s="302">
        <v>0.70606442302949901</v>
      </c>
      <c r="N323" s="302">
        <v>0.65979420284950785</v>
      </c>
      <c r="O323" s="302">
        <f t="shared" si="142"/>
        <v>1.725417790029417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25.07615402502044</v>
      </c>
      <c r="C325" s="311">
        <f t="shared" ref="C325:E325" si="144">SUM(C315:C323)</f>
        <v>11.203905282468561</v>
      </c>
      <c r="D325" s="311">
        <f t="shared" si="144"/>
        <v>2.2599406925110124</v>
      </c>
      <c r="E325" s="311">
        <f t="shared" si="144"/>
        <v>38.540000000000013</v>
      </c>
      <c r="F325" s="311"/>
      <c r="G325" s="311">
        <f t="shared" ref="G325:J325" si="145">SUM(G315:G323)</f>
        <v>24.905038684809604</v>
      </c>
      <c r="H325" s="311">
        <f t="shared" si="145"/>
        <v>10.961675482704702</v>
      </c>
      <c r="I325" s="311">
        <f t="shared" si="145"/>
        <v>1.9512858324856366</v>
      </c>
      <c r="J325" s="311">
        <f t="shared" si="145"/>
        <v>37.817999999999941</v>
      </c>
      <c r="K325" s="311"/>
      <c r="L325" s="311">
        <f t="shared" ref="L325:O325" si="146">SUM(L315:L323)</f>
        <v>24.837413899384991</v>
      </c>
      <c r="M325" s="311">
        <f t="shared" si="146"/>
        <v>11.6537990563744</v>
      </c>
      <c r="N325" s="311">
        <f t="shared" si="146"/>
        <v>2.0327870442406395</v>
      </c>
      <c r="O325" s="311">
        <f t="shared" si="146"/>
        <v>38.524000000000029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1.3842115876567638</v>
      </c>
      <c r="C332" s="302">
        <v>0.55247070574416923</v>
      </c>
      <c r="D332" s="302">
        <v>0.79468172239542156</v>
      </c>
      <c r="E332" s="302">
        <f>SUM(B332:D332)</f>
        <v>2.7313640157963546</v>
      </c>
      <c r="F332" s="303"/>
      <c r="G332" s="302">
        <v>1.2754242590642224</v>
      </c>
      <c r="H332" s="302">
        <v>0.77166640080958837</v>
      </c>
      <c r="I332" s="302">
        <v>0.85943073408667292</v>
      </c>
      <c r="J332" s="302">
        <f>SUM(G332:I332)</f>
        <v>2.9065213939604835</v>
      </c>
      <c r="K332" s="303"/>
      <c r="L332" s="302">
        <v>1.3128277876017505</v>
      </c>
      <c r="M332" s="302">
        <v>0.89165261274928642</v>
      </c>
      <c r="N332" s="302">
        <v>0.92763933066402071</v>
      </c>
      <c r="O332" s="302">
        <f>SUM(L332:N332)</f>
        <v>3.1321197310150577</v>
      </c>
    </row>
    <row r="333" spans="1:15" s="236" customFormat="1" x14ac:dyDescent="0.2">
      <c r="A333" s="237" t="str">
        <f>name!E$5</f>
        <v>Professional occupations</v>
      </c>
      <c r="B333" s="302">
        <v>21.880676451150006</v>
      </c>
      <c r="C333" s="302">
        <v>12.662441916162717</v>
      </c>
      <c r="D333" s="302">
        <v>4.2054269846835659</v>
      </c>
      <c r="E333" s="302">
        <f t="shared" ref="E333:E340" si="147">SUM(B333:D333)</f>
        <v>38.748545351996285</v>
      </c>
      <c r="F333" s="303"/>
      <c r="G333" s="302">
        <v>21.429060092853632</v>
      </c>
      <c r="H333" s="302">
        <v>14.906523703557562</v>
      </c>
      <c r="I333" s="302">
        <v>5.1223017364990389</v>
      </c>
      <c r="J333" s="302">
        <f t="shared" ref="J333:J335" si="148">SUM(G333:I333)</f>
        <v>41.457885532910232</v>
      </c>
      <c r="K333" s="303"/>
      <c r="L333" s="302">
        <v>23.094791852842757</v>
      </c>
      <c r="M333" s="302">
        <v>17.49124818008784</v>
      </c>
      <c r="N333" s="302">
        <v>5.2756622036969549</v>
      </c>
      <c r="O333" s="302">
        <f t="shared" ref="O333:O340" si="149">SUM(L333:N333)</f>
        <v>45.861702236627551</v>
      </c>
    </row>
    <row r="334" spans="1:15" s="236" customFormat="1" x14ac:dyDescent="0.2">
      <c r="A334" s="237" t="str">
        <f>name!E$6</f>
        <v>Associate professional occupations</v>
      </c>
      <c r="B334" s="302">
        <v>2.5558002110948945</v>
      </c>
      <c r="C334" s="302">
        <v>2.5030590647555244</v>
      </c>
      <c r="D334" s="302">
        <v>2.077643444081902</v>
      </c>
      <c r="E334" s="302">
        <f t="shared" si="147"/>
        <v>7.136502719932321</v>
      </c>
      <c r="F334" s="303"/>
      <c r="G334" s="302">
        <v>2.4819607417219847</v>
      </c>
      <c r="H334" s="302">
        <v>2.8830166550569332</v>
      </c>
      <c r="I334" s="302">
        <v>1.7887752156275114</v>
      </c>
      <c r="J334" s="302">
        <f t="shared" si="148"/>
        <v>7.1537526124064295</v>
      </c>
      <c r="K334" s="303"/>
      <c r="L334" s="302">
        <v>2.3306997312764746</v>
      </c>
      <c r="M334" s="302">
        <v>2.7919993557627603</v>
      </c>
      <c r="N334" s="302">
        <v>1.8328567232079978</v>
      </c>
      <c r="O334" s="302">
        <f t="shared" si="149"/>
        <v>6.9555558102472332</v>
      </c>
    </row>
    <row r="335" spans="1:15" s="236" customFormat="1" x14ac:dyDescent="0.2">
      <c r="A335" s="237" t="str">
        <f>name!E$7</f>
        <v>Administrative and secretarial occupations</v>
      </c>
      <c r="B335" s="302">
        <v>1.9787426217269912</v>
      </c>
      <c r="C335" s="302">
        <v>3.4372727562046301</v>
      </c>
      <c r="D335" s="302">
        <v>0.31004262534124194</v>
      </c>
      <c r="E335" s="302">
        <f t="shared" si="147"/>
        <v>5.7260580032728638</v>
      </c>
      <c r="F335" s="303"/>
      <c r="G335" s="302">
        <v>1.5362919873419176</v>
      </c>
      <c r="H335" s="302">
        <v>3.118125364584666</v>
      </c>
      <c r="I335" s="302">
        <v>0.23971704260072951</v>
      </c>
      <c r="J335" s="302">
        <f t="shared" si="148"/>
        <v>4.8941343945273132</v>
      </c>
      <c r="K335" s="303"/>
      <c r="L335" s="302">
        <v>0.91809095130628471</v>
      </c>
      <c r="M335" s="302">
        <v>1.5537437204623858</v>
      </c>
      <c r="N335" s="302">
        <v>0.19605897924399893</v>
      </c>
      <c r="O335" s="302">
        <f t="shared" si="149"/>
        <v>2.6678936510126694</v>
      </c>
    </row>
    <row r="336" spans="1:15" s="236" customFormat="1" x14ac:dyDescent="0.2">
      <c r="A336" s="237" t="str">
        <f>name!E$8</f>
        <v>Skilled trades occupations</v>
      </c>
      <c r="B336" s="302">
        <v>0.72592556294017985</v>
      </c>
      <c r="C336" s="302">
        <v>0.44538885453878702</v>
      </c>
      <c r="D336" s="302">
        <v>0.1994102610658631</v>
      </c>
      <c r="E336" s="302">
        <f t="shared" si="147"/>
        <v>1.3707246785448299</v>
      </c>
      <c r="F336" s="303"/>
      <c r="G336" s="302">
        <v>0.48270101056064357</v>
      </c>
      <c r="H336" s="302">
        <v>0.32176174794024348</v>
      </c>
      <c r="I336" s="302">
        <v>0.17337342293487218</v>
      </c>
      <c r="J336" s="302">
        <f>SUM(G336:I336)</f>
        <v>0.97783618143575923</v>
      </c>
      <c r="K336" s="303"/>
      <c r="L336" s="302">
        <v>0.34219251744610346</v>
      </c>
      <c r="M336" s="302">
        <v>0.1895895413978837</v>
      </c>
      <c r="N336" s="302">
        <v>0.17874585086411754</v>
      </c>
      <c r="O336" s="302">
        <f t="shared" si="149"/>
        <v>0.71052790970810475</v>
      </c>
    </row>
    <row r="337" spans="1:15" s="236" customFormat="1" x14ac:dyDescent="0.2">
      <c r="A337" s="237" t="str">
        <f>name!E$9</f>
        <v>Caring, leisure and other service occupations</v>
      </c>
      <c r="B337" s="302">
        <v>7.5357001353488906</v>
      </c>
      <c r="C337" s="302">
        <v>9.1116263166915914</v>
      </c>
      <c r="D337" s="302">
        <v>0.70715733121928159</v>
      </c>
      <c r="E337" s="302">
        <f t="shared" si="147"/>
        <v>17.354483783259763</v>
      </c>
      <c r="F337" s="303"/>
      <c r="G337" s="302">
        <v>6.1074227674972734</v>
      </c>
      <c r="H337" s="302">
        <v>8.8647386443002034</v>
      </c>
      <c r="I337" s="302">
        <v>0.6276625104119351</v>
      </c>
      <c r="J337" s="302">
        <f t="shared" ref="J337:J340" si="150">SUM(G337:I337)</f>
        <v>15.599823922209412</v>
      </c>
      <c r="K337" s="303"/>
      <c r="L337" s="302">
        <v>7.2135234687938086</v>
      </c>
      <c r="M337" s="302">
        <v>8.8080730535188767</v>
      </c>
      <c r="N337" s="302">
        <v>0.74160252249997871</v>
      </c>
      <c r="O337" s="302">
        <f t="shared" si="149"/>
        <v>16.763199044812662</v>
      </c>
    </row>
    <row r="338" spans="1:15" s="236" customFormat="1" x14ac:dyDescent="0.2">
      <c r="A338" s="237" t="str">
        <f>name!E$10</f>
        <v>Sales and customer service occupations</v>
      </c>
      <c r="B338" s="302">
        <v>0.17893678137165833</v>
      </c>
      <c r="C338" s="302">
        <v>0.28134137219374022</v>
      </c>
      <c r="D338" s="302">
        <v>0.13895890763420299</v>
      </c>
      <c r="E338" s="302">
        <f t="shared" si="147"/>
        <v>0.59923706119960163</v>
      </c>
      <c r="F338" s="303"/>
      <c r="G338" s="302">
        <v>0.14151278174712631</v>
      </c>
      <c r="H338" s="302">
        <v>0.26222870240568474</v>
      </c>
      <c r="I338" s="302">
        <v>9.4697724716466092E-2</v>
      </c>
      <c r="J338" s="302">
        <f t="shared" si="150"/>
        <v>0.49843920886927717</v>
      </c>
      <c r="K338" s="303"/>
      <c r="L338" s="302">
        <v>0.14842470776431327</v>
      </c>
      <c r="M338" s="302">
        <v>0.23890359727224764</v>
      </c>
      <c r="N338" s="302">
        <v>0.10577184410009734</v>
      </c>
      <c r="O338" s="302">
        <f t="shared" si="149"/>
        <v>0.49310014913665823</v>
      </c>
    </row>
    <row r="339" spans="1:15" s="236" customFormat="1" x14ac:dyDescent="0.2">
      <c r="A339" s="237" t="str">
        <f>name!E$11</f>
        <v>Process, plant and machine operatives</v>
      </c>
      <c r="B339" s="302">
        <v>0.11223586767000167</v>
      </c>
      <c r="C339" s="302">
        <v>0.20644536665082167</v>
      </c>
      <c r="D339" s="302">
        <v>1.3472605036868472</v>
      </c>
      <c r="E339" s="302">
        <f t="shared" si="147"/>
        <v>1.6659417380076706</v>
      </c>
      <c r="F339" s="303"/>
      <c r="G339" s="302">
        <v>7.1973588534995789E-2</v>
      </c>
      <c r="H339" s="302">
        <v>0.17683720736979641</v>
      </c>
      <c r="I339" s="302">
        <v>1.7100127559618736</v>
      </c>
      <c r="J339" s="302">
        <f t="shared" si="150"/>
        <v>1.9588235518666659</v>
      </c>
      <c r="K339" s="303"/>
      <c r="L339" s="302">
        <v>6.0232147254879548E-2</v>
      </c>
      <c r="M339" s="302">
        <v>0.21655501979445121</v>
      </c>
      <c r="N339" s="302">
        <v>1.8814657498323042</v>
      </c>
      <c r="O339" s="302">
        <f t="shared" si="149"/>
        <v>2.1582529168816351</v>
      </c>
    </row>
    <row r="340" spans="1:15" s="236" customFormat="1" x14ac:dyDescent="0.2">
      <c r="A340" s="237" t="str">
        <f>name!E$12</f>
        <v>Elementary occupations</v>
      </c>
      <c r="B340" s="302">
        <v>0.42580413635759917</v>
      </c>
      <c r="C340" s="302">
        <v>4.9152419363132225</v>
      </c>
      <c r="D340" s="302">
        <v>0.16909657531941394</v>
      </c>
      <c r="E340" s="302">
        <f t="shared" si="147"/>
        <v>5.5101426479902358</v>
      </c>
      <c r="F340" s="303"/>
      <c r="G340" s="302">
        <v>0.28374465857779507</v>
      </c>
      <c r="H340" s="302">
        <v>3.7591526487760922</v>
      </c>
      <c r="I340" s="302">
        <v>8.8885894460547954E-2</v>
      </c>
      <c r="J340" s="302">
        <f t="shared" si="150"/>
        <v>4.1317832018144349</v>
      </c>
      <c r="K340" s="303"/>
      <c r="L340" s="302">
        <v>0.19950683614696429</v>
      </c>
      <c r="M340" s="302">
        <v>2.1385218694198018</v>
      </c>
      <c r="N340" s="302">
        <v>0.13961984499161142</v>
      </c>
      <c r="O340" s="302">
        <f t="shared" si="149"/>
        <v>2.4776485505583778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36.778033355316985</v>
      </c>
      <c r="C342" s="311">
        <f t="shared" ref="C342:E342" si="151">SUM(C332:C340)</f>
        <v>34.115288289255204</v>
      </c>
      <c r="D342" s="311">
        <f t="shared" si="151"/>
        <v>9.9496783554277393</v>
      </c>
      <c r="E342" s="311">
        <f t="shared" si="151"/>
        <v>80.842999999999932</v>
      </c>
      <c r="F342" s="311"/>
      <c r="G342" s="311">
        <f t="shared" ref="G342:J342" si="152">SUM(G332:G340)</f>
        <v>33.810091887899588</v>
      </c>
      <c r="H342" s="311">
        <f t="shared" si="152"/>
        <v>35.064051074800773</v>
      </c>
      <c r="I342" s="311">
        <f t="shared" si="152"/>
        <v>10.704857037299648</v>
      </c>
      <c r="J342" s="311">
        <f t="shared" si="152"/>
        <v>79.579000000000008</v>
      </c>
      <c r="K342" s="311"/>
      <c r="L342" s="311">
        <f t="shared" ref="L342:O342" si="153">SUM(L332:L340)</f>
        <v>35.620290000433336</v>
      </c>
      <c r="M342" s="311">
        <f t="shared" si="153"/>
        <v>34.320286950465537</v>
      </c>
      <c r="N342" s="311">
        <f t="shared" si="153"/>
        <v>11.27942304910108</v>
      </c>
      <c r="O342" s="311">
        <f t="shared" si="153"/>
        <v>81.219999999999942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3.3452901811628641</v>
      </c>
      <c r="C349" s="302">
        <v>1.0181175409637944</v>
      </c>
      <c r="D349" s="302">
        <v>0.4318858013185477</v>
      </c>
      <c r="E349" s="302">
        <f>SUM(B349:D349)</f>
        <v>4.7952935234452063</v>
      </c>
      <c r="F349" s="303"/>
      <c r="G349" s="302">
        <v>3.5554907042685278</v>
      </c>
      <c r="H349" s="302">
        <v>1.4560885374392358</v>
      </c>
      <c r="I349" s="302">
        <v>0.59641035766229322</v>
      </c>
      <c r="J349" s="302">
        <f>SUM(G349:I349)</f>
        <v>5.6079895993700566</v>
      </c>
      <c r="K349" s="303"/>
      <c r="L349" s="302">
        <v>4.0468274762700291</v>
      </c>
      <c r="M349" s="302">
        <v>1.5767321023712779</v>
      </c>
      <c r="N349" s="302">
        <v>0.63630158484148758</v>
      </c>
      <c r="O349" s="302">
        <f>SUM(L349:N349)</f>
        <v>6.2598611634827952</v>
      </c>
    </row>
    <row r="350" spans="1:15" s="236" customFormat="1" x14ac:dyDescent="0.2">
      <c r="A350" s="237" t="str">
        <f>name!E$5</f>
        <v>Professional occupations</v>
      </c>
      <c r="B350" s="302">
        <v>16.650605342248461</v>
      </c>
      <c r="C350" s="302">
        <v>8.288868491111991</v>
      </c>
      <c r="D350" s="302">
        <v>2.7434829116339698</v>
      </c>
      <c r="E350" s="302">
        <f t="shared" ref="E350:E357" si="154">SUM(B350:D350)</f>
        <v>27.682956744994421</v>
      </c>
      <c r="F350" s="303"/>
      <c r="G350" s="302">
        <v>18.796903896720426</v>
      </c>
      <c r="H350" s="302">
        <v>10.320444420542655</v>
      </c>
      <c r="I350" s="302">
        <v>3.3260047098052761</v>
      </c>
      <c r="J350" s="302">
        <f t="shared" ref="J350:J352" si="155">SUM(G350:I350)</f>
        <v>32.443353027068355</v>
      </c>
      <c r="K350" s="303"/>
      <c r="L350" s="302">
        <v>21.815413896657535</v>
      </c>
      <c r="M350" s="302">
        <v>11.082711309198455</v>
      </c>
      <c r="N350" s="302">
        <v>3.741489371980216</v>
      </c>
      <c r="O350" s="302">
        <f t="shared" ref="O350:O357" si="156">SUM(L350:N350)</f>
        <v>36.639614577836205</v>
      </c>
    </row>
    <row r="351" spans="1:15" s="236" customFormat="1" x14ac:dyDescent="0.2">
      <c r="A351" s="237" t="str">
        <f>name!E$6</f>
        <v>Associate professional occupations</v>
      </c>
      <c r="B351" s="302">
        <v>7.0410124382652155</v>
      </c>
      <c r="C351" s="302">
        <v>4.8293959615063562</v>
      </c>
      <c r="D351" s="302">
        <v>1.5704232976745334</v>
      </c>
      <c r="E351" s="302">
        <f t="shared" si="154"/>
        <v>13.440831697446106</v>
      </c>
      <c r="F351" s="303"/>
      <c r="G351" s="302">
        <v>7.7567104992237494</v>
      </c>
      <c r="H351" s="302">
        <v>5.8807282591990591</v>
      </c>
      <c r="I351" s="302">
        <v>1.3414188537544642</v>
      </c>
      <c r="J351" s="302">
        <f t="shared" si="155"/>
        <v>14.978857612177272</v>
      </c>
      <c r="K351" s="303"/>
      <c r="L351" s="302">
        <v>8.0893031213857185</v>
      </c>
      <c r="M351" s="302">
        <v>5.7774395278740682</v>
      </c>
      <c r="N351" s="302">
        <v>1.6809088896991076</v>
      </c>
      <c r="O351" s="302">
        <f t="shared" si="156"/>
        <v>15.547651538958895</v>
      </c>
    </row>
    <row r="352" spans="1:15" s="236" customFormat="1" x14ac:dyDescent="0.2">
      <c r="A352" s="237" t="str">
        <f>name!E$7</f>
        <v>Administrative and secretarial occupations</v>
      </c>
      <c r="B352" s="302">
        <v>5.1438493607047455</v>
      </c>
      <c r="C352" s="302">
        <v>6.5730081675178393</v>
      </c>
      <c r="D352" s="302">
        <v>0.42093024889308434</v>
      </c>
      <c r="E352" s="302">
        <f t="shared" si="154"/>
        <v>12.137787777115669</v>
      </c>
      <c r="F352" s="303"/>
      <c r="G352" s="302">
        <v>4.7342793873057589</v>
      </c>
      <c r="H352" s="302">
        <v>6.1971228781084049</v>
      </c>
      <c r="I352" s="302">
        <v>0.27114209629168828</v>
      </c>
      <c r="J352" s="302">
        <f t="shared" si="155"/>
        <v>11.202544361705852</v>
      </c>
      <c r="K352" s="303"/>
      <c r="L352" s="302">
        <v>3.7355402062392686</v>
      </c>
      <c r="M352" s="302">
        <v>3.2743694971383199</v>
      </c>
      <c r="N352" s="302">
        <v>0.15884015502478924</v>
      </c>
      <c r="O352" s="302">
        <f t="shared" si="156"/>
        <v>7.1687498584023777</v>
      </c>
    </row>
    <row r="353" spans="1:15" s="236" customFormat="1" x14ac:dyDescent="0.2">
      <c r="A353" s="237" t="str">
        <f>name!E$8</f>
        <v>Skilled trades occupations</v>
      </c>
      <c r="B353" s="302">
        <v>0.64307414361296755</v>
      </c>
      <c r="C353" s="302">
        <v>0.57659725177097632</v>
      </c>
      <c r="D353" s="302">
        <v>0.12524785284650977</v>
      </c>
      <c r="E353" s="302">
        <f t="shared" si="154"/>
        <v>1.3449192482304535</v>
      </c>
      <c r="F353" s="303"/>
      <c r="G353" s="302">
        <v>0.45228148584560096</v>
      </c>
      <c r="H353" s="302">
        <v>0.42638527680381921</v>
      </c>
      <c r="I353" s="302">
        <v>0.18148818668437489</v>
      </c>
      <c r="J353" s="302">
        <f>SUM(G353:I353)</f>
        <v>1.0601549493337952</v>
      </c>
      <c r="K353" s="303"/>
      <c r="L353" s="302">
        <v>0.31646540364107323</v>
      </c>
      <c r="M353" s="302">
        <v>0.31955929182688281</v>
      </c>
      <c r="N353" s="302">
        <v>0.16219526448181962</v>
      </c>
      <c r="O353" s="302">
        <f t="shared" si="156"/>
        <v>0.79821995994977568</v>
      </c>
    </row>
    <row r="354" spans="1:15" s="236" customFormat="1" x14ac:dyDescent="0.2">
      <c r="A354" s="237" t="str">
        <f>name!E$9</f>
        <v>Caring, leisure and other service occupations</v>
      </c>
      <c r="B354" s="302">
        <v>18.163835326277656</v>
      </c>
      <c r="C354" s="302">
        <v>15.718897881385239</v>
      </c>
      <c r="D354" s="302">
        <v>3.9403913980971441</v>
      </c>
      <c r="E354" s="302">
        <f t="shared" si="154"/>
        <v>37.823124605760036</v>
      </c>
      <c r="F354" s="303"/>
      <c r="G354" s="302">
        <v>17.507068317720833</v>
      </c>
      <c r="H354" s="302">
        <v>16.07376403542834</v>
      </c>
      <c r="I354" s="302">
        <v>3.7780896164209667</v>
      </c>
      <c r="J354" s="302">
        <f t="shared" ref="J354:J357" si="157">SUM(G354:I354)</f>
        <v>37.35892196957014</v>
      </c>
      <c r="K354" s="303"/>
      <c r="L354" s="302">
        <v>20.633250805439744</v>
      </c>
      <c r="M354" s="302">
        <v>17.019474799388504</v>
      </c>
      <c r="N354" s="302">
        <v>4.3171158266917846</v>
      </c>
      <c r="O354" s="302">
        <f t="shared" si="156"/>
        <v>41.969841431520031</v>
      </c>
    </row>
    <row r="355" spans="1:15" s="236" customFormat="1" x14ac:dyDescent="0.2">
      <c r="A355" s="237" t="str">
        <f>name!E$10</f>
        <v>Sales and customer service occupations</v>
      </c>
      <c r="B355" s="302">
        <v>0.67062767603506312</v>
      </c>
      <c r="C355" s="302">
        <v>0.75719115380277813</v>
      </c>
      <c r="D355" s="302">
        <v>0.10592677413684667</v>
      </c>
      <c r="E355" s="302">
        <f t="shared" si="154"/>
        <v>1.533745603974688</v>
      </c>
      <c r="F355" s="303"/>
      <c r="G355" s="302">
        <v>0.6197535521478299</v>
      </c>
      <c r="H355" s="302">
        <v>0.71198916511846244</v>
      </c>
      <c r="I355" s="302">
        <v>6.9600761584330803E-2</v>
      </c>
      <c r="J355" s="302">
        <f t="shared" si="157"/>
        <v>1.4013434788506232</v>
      </c>
      <c r="K355" s="303"/>
      <c r="L355" s="302">
        <v>0.66416582577904482</v>
      </c>
      <c r="M355" s="302">
        <v>0.71559474379196264</v>
      </c>
      <c r="N355" s="302">
        <v>9.8637323105654484E-2</v>
      </c>
      <c r="O355" s="302">
        <f t="shared" si="156"/>
        <v>1.4783978926766619</v>
      </c>
    </row>
    <row r="356" spans="1:15" s="236" customFormat="1" x14ac:dyDescent="0.2">
      <c r="A356" s="237" t="str">
        <f>name!E$11</f>
        <v>Process, plant and machine operatives</v>
      </c>
      <c r="B356" s="302">
        <v>0.17436064006318555</v>
      </c>
      <c r="C356" s="302">
        <v>0.49524962105862802</v>
      </c>
      <c r="D356" s="302">
        <v>2.6356371269701633E-2</v>
      </c>
      <c r="E356" s="302">
        <f t="shared" si="154"/>
        <v>0.69596663239151513</v>
      </c>
      <c r="F356" s="303"/>
      <c r="G356" s="302">
        <v>0.12402082814007266</v>
      </c>
      <c r="H356" s="302">
        <v>0.40038066093356145</v>
      </c>
      <c r="I356" s="302">
        <v>4.1879873832675434E-2</v>
      </c>
      <c r="J356" s="302">
        <f t="shared" si="157"/>
        <v>0.56628136290630959</v>
      </c>
      <c r="K356" s="303"/>
      <c r="L356" s="302">
        <v>8.6201732505624531E-2</v>
      </c>
      <c r="M356" s="302">
        <v>0.35271411146370779</v>
      </c>
      <c r="N356" s="302">
        <v>3.2638944064790266E-2</v>
      </c>
      <c r="O356" s="302">
        <f t="shared" si="156"/>
        <v>0.4715547880341226</v>
      </c>
    </row>
    <row r="357" spans="1:15" s="236" customFormat="1" x14ac:dyDescent="0.2">
      <c r="A357" s="237" t="str">
        <f>name!E$12</f>
        <v>Elementary occupations</v>
      </c>
      <c r="B357" s="302">
        <v>0.80490237055682734</v>
      </c>
      <c r="C357" s="302">
        <v>2.5887129933844508</v>
      </c>
      <c r="D357" s="302">
        <v>5.2758802700660822E-2</v>
      </c>
      <c r="E357" s="302">
        <f t="shared" si="154"/>
        <v>3.446374166641939</v>
      </c>
      <c r="F357" s="303"/>
      <c r="G357" s="302">
        <v>0.64262705380158769</v>
      </c>
      <c r="H357" s="302">
        <v>1.9268972515045957</v>
      </c>
      <c r="I357" s="302">
        <v>3.5029333711530872E-2</v>
      </c>
      <c r="J357" s="302">
        <f t="shared" si="157"/>
        <v>2.6045536390177144</v>
      </c>
      <c r="K357" s="303"/>
      <c r="L357" s="302">
        <v>0.25416047695762078</v>
      </c>
      <c r="M357" s="302">
        <v>1.233766660221258</v>
      </c>
      <c r="N357" s="302">
        <v>1.6181651960292476E-2</v>
      </c>
      <c r="O357" s="302">
        <f t="shared" si="156"/>
        <v>1.5041087891391713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52.637557478926979</v>
      </c>
      <c r="C359" s="311">
        <f t="shared" ref="C359:E359" si="158">SUM(C349:C357)</f>
        <v>40.846039062502051</v>
      </c>
      <c r="D359" s="311">
        <f t="shared" si="158"/>
        <v>9.4174034585709983</v>
      </c>
      <c r="E359" s="311">
        <f t="shared" si="158"/>
        <v>102.90100000000004</v>
      </c>
      <c r="F359" s="311"/>
      <c r="G359" s="311">
        <f t="shared" ref="G359:J359" si="159">SUM(G349:G357)</f>
        <v>54.189135725174395</v>
      </c>
      <c r="H359" s="311">
        <f t="shared" si="159"/>
        <v>43.393800485078138</v>
      </c>
      <c r="I359" s="311">
        <f t="shared" si="159"/>
        <v>9.6410637897476015</v>
      </c>
      <c r="J359" s="311">
        <f t="shared" si="159"/>
        <v>107.22400000000012</v>
      </c>
      <c r="K359" s="311"/>
      <c r="L359" s="311">
        <f t="shared" ref="L359:O359" si="160">SUM(L349:L357)</f>
        <v>59.64132894487566</v>
      </c>
      <c r="M359" s="311">
        <f t="shared" si="160"/>
        <v>41.352362043274432</v>
      </c>
      <c r="N359" s="311">
        <f t="shared" si="160"/>
        <v>10.844309011849941</v>
      </c>
      <c r="O359" s="311">
        <f t="shared" si="160"/>
        <v>111.83800000000005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1.9718212909838246</v>
      </c>
      <c r="C366" s="302">
        <v>0.97104710480940459</v>
      </c>
      <c r="D366" s="302">
        <v>0.42265265331665469</v>
      </c>
      <c r="E366" s="302">
        <f>SUM(B366:D366)</f>
        <v>3.3655210491098839</v>
      </c>
      <c r="F366" s="303"/>
      <c r="G366" s="302">
        <v>1.842101569395781</v>
      </c>
      <c r="H366" s="302">
        <v>1.3268883998842502</v>
      </c>
      <c r="I366" s="302">
        <v>0.30297404067612271</v>
      </c>
      <c r="J366" s="302">
        <f>SUM(G366:I366)</f>
        <v>3.471964009956154</v>
      </c>
      <c r="K366" s="303"/>
      <c r="L366" s="302">
        <v>2.4506328640107351</v>
      </c>
      <c r="M366" s="302">
        <v>2.3257638634566966</v>
      </c>
      <c r="N366" s="302">
        <v>0.30067398331521833</v>
      </c>
      <c r="O366" s="302">
        <f>SUM(L366:N366)</f>
        <v>5.0770707107826505</v>
      </c>
    </row>
    <row r="367" spans="1:15" s="236" customFormat="1" x14ac:dyDescent="0.2">
      <c r="A367" s="237" t="str">
        <f>name!E$5</f>
        <v>Professional occupations</v>
      </c>
      <c r="B367" s="302">
        <v>1.343514920883129</v>
      </c>
      <c r="C367" s="302">
        <v>0.64699335107455636</v>
      </c>
      <c r="D367" s="302">
        <v>1.6075394488125685</v>
      </c>
      <c r="E367" s="302">
        <f t="shared" ref="E367:E374" si="161">SUM(B367:D367)</f>
        <v>3.5980477207702539</v>
      </c>
      <c r="F367" s="303"/>
      <c r="G367" s="302">
        <v>1.4520870411491553</v>
      </c>
      <c r="H367" s="302">
        <v>0.92820494787830254</v>
      </c>
      <c r="I367" s="302">
        <v>1.2531769376166322</v>
      </c>
      <c r="J367" s="302">
        <f t="shared" ref="J367:J369" si="162">SUM(G367:I367)</f>
        <v>3.63346892664409</v>
      </c>
      <c r="K367" s="303"/>
      <c r="L367" s="302">
        <v>1.6940620282830454</v>
      </c>
      <c r="M367" s="302">
        <v>1.3855500233182967</v>
      </c>
      <c r="N367" s="302">
        <v>1.3276477990191424</v>
      </c>
      <c r="O367" s="302">
        <f t="shared" ref="O367:O374" si="163">SUM(L367:N367)</f>
        <v>4.4072598506204841</v>
      </c>
    </row>
    <row r="368" spans="1:15" s="236" customFormat="1" x14ac:dyDescent="0.2">
      <c r="A368" s="237" t="str">
        <f>name!E$6</f>
        <v>Associate professional occupations</v>
      </c>
      <c r="B368" s="302">
        <v>1.6037692038958116</v>
      </c>
      <c r="C368" s="302">
        <v>1.0698442062896325</v>
      </c>
      <c r="D368" s="302">
        <v>4.999794160764421</v>
      </c>
      <c r="E368" s="302">
        <f t="shared" si="161"/>
        <v>7.6734075709498653</v>
      </c>
      <c r="F368" s="303"/>
      <c r="G368" s="302">
        <v>1.4899933697980605</v>
      </c>
      <c r="H368" s="302">
        <v>1.1868678748246546</v>
      </c>
      <c r="I368" s="302">
        <v>4.3392409075510132</v>
      </c>
      <c r="J368" s="302">
        <f t="shared" si="162"/>
        <v>7.0161021521737279</v>
      </c>
      <c r="K368" s="303"/>
      <c r="L368" s="302">
        <v>1.6131913939226636</v>
      </c>
      <c r="M368" s="302">
        <v>1.189492113352282</v>
      </c>
      <c r="N368" s="302">
        <v>5.1415065985904418</v>
      </c>
      <c r="O368" s="302">
        <f t="shared" si="163"/>
        <v>7.9441901058653874</v>
      </c>
    </row>
    <row r="369" spans="1:15" s="236" customFormat="1" x14ac:dyDescent="0.2">
      <c r="A369" s="237" t="str">
        <f>name!E$7</f>
        <v>Administrative and secretarial occupations</v>
      </c>
      <c r="B369" s="302">
        <v>0.52903757979623389</v>
      </c>
      <c r="C369" s="302">
        <v>1.3951394088679312</v>
      </c>
      <c r="D369" s="302">
        <v>0.13369181045304801</v>
      </c>
      <c r="E369" s="302">
        <f t="shared" si="161"/>
        <v>2.0578687991172133</v>
      </c>
      <c r="F369" s="303"/>
      <c r="G369" s="302">
        <v>0.47109239515756773</v>
      </c>
      <c r="H369" s="302">
        <v>1.3636661059918955</v>
      </c>
      <c r="I369" s="302">
        <v>0.11098561749298171</v>
      </c>
      <c r="J369" s="302">
        <f t="shared" si="162"/>
        <v>1.9457441186424449</v>
      </c>
      <c r="K369" s="303"/>
      <c r="L369" s="302">
        <v>0.33138752209105365</v>
      </c>
      <c r="M369" s="302">
        <v>1.0563377556501248</v>
      </c>
      <c r="N369" s="302">
        <v>7.6198245709739224E-2</v>
      </c>
      <c r="O369" s="302">
        <f t="shared" si="163"/>
        <v>1.4639235234509176</v>
      </c>
    </row>
    <row r="370" spans="1:15" s="236" customFormat="1" x14ac:dyDescent="0.2">
      <c r="A370" s="237" t="str">
        <f>name!E$8</f>
        <v>Skilled trades occupations</v>
      </c>
      <c r="B370" s="302">
        <v>1.0580553055759405</v>
      </c>
      <c r="C370" s="302">
        <v>0.49096135338186675</v>
      </c>
      <c r="D370" s="302">
        <v>0.65002254402171722</v>
      </c>
      <c r="E370" s="302">
        <f t="shared" si="161"/>
        <v>2.1990392029795247</v>
      </c>
      <c r="F370" s="303"/>
      <c r="G370" s="302">
        <v>0.79677000130761</v>
      </c>
      <c r="H370" s="302">
        <v>0.42466150965066329</v>
      </c>
      <c r="I370" s="302">
        <v>0.53726748749408437</v>
      </c>
      <c r="J370" s="302">
        <f>SUM(G370:I370)</f>
        <v>1.7586989984523578</v>
      </c>
      <c r="K370" s="303"/>
      <c r="L370" s="302">
        <v>0.83806260704364377</v>
      </c>
      <c r="M370" s="302">
        <v>0.90852502869860541</v>
      </c>
      <c r="N370" s="302">
        <v>0.75350304684218905</v>
      </c>
      <c r="O370" s="302">
        <f t="shared" si="163"/>
        <v>2.500090682584438</v>
      </c>
    </row>
    <row r="371" spans="1:15" s="236" customFormat="1" x14ac:dyDescent="0.2">
      <c r="A371" s="237" t="str">
        <f>name!E$9</f>
        <v>Caring, leisure and other service occupations</v>
      </c>
      <c r="B371" s="302">
        <v>0.70201406066665384</v>
      </c>
      <c r="C371" s="302">
        <v>1.2486056465860138</v>
      </c>
      <c r="D371" s="302">
        <v>0.26670368488287727</v>
      </c>
      <c r="E371" s="302">
        <f t="shared" si="161"/>
        <v>2.2173233921355449</v>
      </c>
      <c r="F371" s="303"/>
      <c r="G371" s="302">
        <v>0.56754749709183328</v>
      </c>
      <c r="H371" s="302">
        <v>1.044207551444897</v>
      </c>
      <c r="I371" s="302">
        <v>0.26013945662164456</v>
      </c>
      <c r="J371" s="302">
        <f t="shared" ref="J371:J374" si="164">SUM(G371:I371)</f>
        <v>1.8718945051583749</v>
      </c>
      <c r="K371" s="303"/>
      <c r="L371" s="302">
        <v>0.61446113627505161</v>
      </c>
      <c r="M371" s="302">
        <v>1.2311558960141635</v>
      </c>
      <c r="N371" s="302">
        <v>0.26697510367442534</v>
      </c>
      <c r="O371" s="302">
        <f t="shared" si="163"/>
        <v>2.1125921359636406</v>
      </c>
    </row>
    <row r="372" spans="1:15" s="236" customFormat="1" x14ac:dyDescent="0.2">
      <c r="A372" s="237" t="str">
        <f>name!E$10</f>
        <v>Sales and customer service occupations</v>
      </c>
      <c r="B372" s="302">
        <v>0.40899304327521996</v>
      </c>
      <c r="C372" s="302">
        <v>0.72040817321547368</v>
      </c>
      <c r="D372" s="302">
        <v>8.9039736034851574E-2</v>
      </c>
      <c r="E372" s="302">
        <f t="shared" si="161"/>
        <v>1.2184409525255453</v>
      </c>
      <c r="F372" s="303"/>
      <c r="G372" s="302">
        <v>0.34489940020621451</v>
      </c>
      <c r="H372" s="302">
        <v>0.66699972686413245</v>
      </c>
      <c r="I372" s="302">
        <v>5.0214734877190172E-2</v>
      </c>
      <c r="J372" s="302">
        <f t="shared" si="164"/>
        <v>1.0621138619475372</v>
      </c>
      <c r="K372" s="303"/>
      <c r="L372" s="302">
        <v>0.38582851420474229</v>
      </c>
      <c r="M372" s="302">
        <v>0.84280310845542428</v>
      </c>
      <c r="N372" s="302">
        <v>4.1450478204802417E-2</v>
      </c>
      <c r="O372" s="302">
        <f t="shared" si="163"/>
        <v>1.270082100864969</v>
      </c>
    </row>
    <row r="373" spans="1:15" s="236" customFormat="1" x14ac:dyDescent="0.2">
      <c r="A373" s="237" t="str">
        <f>name!E$11</f>
        <v>Process, plant and machine operatives</v>
      </c>
      <c r="B373" s="302">
        <v>9.4432598348872229E-2</v>
      </c>
      <c r="C373" s="302">
        <v>9.6012920695265569E-2</v>
      </c>
      <c r="D373" s="302">
        <v>4.0212405478553058E-2</v>
      </c>
      <c r="E373" s="302">
        <f t="shared" si="161"/>
        <v>0.23065792452269088</v>
      </c>
      <c r="F373" s="303"/>
      <c r="G373" s="302">
        <v>6.3387493560002173E-2</v>
      </c>
      <c r="H373" s="302">
        <v>8.279049696115498E-2</v>
      </c>
      <c r="I373" s="302">
        <v>3.8909426020037066E-2</v>
      </c>
      <c r="J373" s="302">
        <f t="shared" si="164"/>
        <v>0.18508741654119421</v>
      </c>
      <c r="K373" s="303"/>
      <c r="L373" s="302">
        <v>5.8773787896028211E-2</v>
      </c>
      <c r="M373" s="302">
        <v>0.11210707513813686</v>
      </c>
      <c r="N373" s="302">
        <v>5.577649070310086E-2</v>
      </c>
      <c r="O373" s="302">
        <f t="shared" si="163"/>
        <v>0.22665735373726595</v>
      </c>
    </row>
    <row r="374" spans="1:15" s="236" customFormat="1" x14ac:dyDescent="0.2">
      <c r="A374" s="237" t="str">
        <f>name!E$12</f>
        <v>Elementary occupations</v>
      </c>
      <c r="B374" s="302">
        <v>0.30779895969353255</v>
      </c>
      <c r="C374" s="302">
        <v>1.9707626334815382</v>
      </c>
      <c r="D374" s="302">
        <v>0.10413179471446074</v>
      </c>
      <c r="E374" s="302">
        <f t="shared" si="161"/>
        <v>2.3826933878895313</v>
      </c>
      <c r="F374" s="303"/>
      <c r="G374" s="302">
        <v>0.21246278123571599</v>
      </c>
      <c r="H374" s="302">
        <v>1.4955498341526612</v>
      </c>
      <c r="I374" s="302">
        <v>6.1913395095760305E-2</v>
      </c>
      <c r="J374" s="302">
        <f t="shared" si="164"/>
        <v>1.7699260104841374</v>
      </c>
      <c r="K374" s="303"/>
      <c r="L374" s="302">
        <v>0.20870744783586906</v>
      </c>
      <c r="M374" s="302">
        <v>1.1980889504612038</v>
      </c>
      <c r="N374" s="302">
        <v>8.4337137833150624E-2</v>
      </c>
      <c r="O374" s="302">
        <f t="shared" si="163"/>
        <v>1.4911335361302234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8.0194369631192171</v>
      </c>
      <c r="C376" s="311">
        <f t="shared" ref="C376:E376" si="165">SUM(C366:C374)</f>
        <v>8.6097747984016824</v>
      </c>
      <c r="D376" s="311">
        <f t="shared" si="165"/>
        <v>8.3137882384791517</v>
      </c>
      <c r="E376" s="311">
        <f t="shared" si="165"/>
        <v>24.943000000000051</v>
      </c>
      <c r="F376" s="311"/>
      <c r="G376" s="311">
        <f t="shared" ref="G376:J376" si="166">SUM(G366:G374)</f>
        <v>7.2403415489019407</v>
      </c>
      <c r="H376" s="311">
        <f t="shared" si="166"/>
        <v>8.5198364476526116</v>
      </c>
      <c r="I376" s="311">
        <f t="shared" si="166"/>
        <v>6.9548220034454653</v>
      </c>
      <c r="J376" s="311">
        <f t="shared" si="166"/>
        <v>22.715000000000014</v>
      </c>
      <c r="K376" s="311"/>
      <c r="L376" s="311">
        <f t="shared" ref="L376:O376" si="167">SUM(L366:L374)</f>
        <v>8.1951073015628317</v>
      </c>
      <c r="M376" s="311">
        <f t="shared" si="167"/>
        <v>10.249823814544934</v>
      </c>
      <c r="N376" s="311">
        <f t="shared" si="167"/>
        <v>8.0480688838922099</v>
      </c>
      <c r="O376" s="311">
        <f t="shared" si="167"/>
        <v>26.492999999999977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1.8443953724964008</v>
      </c>
      <c r="C383" s="302">
        <v>0.56162452799275453</v>
      </c>
      <c r="D383" s="302">
        <v>0.86352891853459524</v>
      </c>
      <c r="E383" s="302">
        <f>SUM(B383:D383)</f>
        <v>3.2695488190237505</v>
      </c>
      <c r="F383" s="303"/>
      <c r="G383" s="302">
        <v>1.777571795863546</v>
      </c>
      <c r="H383" s="302">
        <v>0.96908957183073952</v>
      </c>
      <c r="I383" s="302">
        <v>0.67375633933956369</v>
      </c>
      <c r="J383" s="302">
        <f>SUM(G383:I383)</f>
        <v>3.4204177070338488</v>
      </c>
      <c r="K383" s="303"/>
      <c r="L383" s="302">
        <v>2.0314736464016994</v>
      </c>
      <c r="M383" s="302">
        <v>1.3561058357150659</v>
      </c>
      <c r="N383" s="302">
        <v>0.65870943331321308</v>
      </c>
      <c r="O383" s="302">
        <f>SUM(L383:N383)</f>
        <v>4.0462889154299786</v>
      </c>
    </row>
    <row r="384" spans="1:15" s="236" customFormat="1" x14ac:dyDescent="0.2">
      <c r="A384" s="237" t="str">
        <f>name!E$5</f>
        <v>Professional occupations</v>
      </c>
      <c r="B384" s="302">
        <v>2.4610176277631735</v>
      </c>
      <c r="C384" s="302">
        <v>0.61407992546061652</v>
      </c>
      <c r="D384" s="302">
        <v>2.0829836745095305</v>
      </c>
      <c r="E384" s="302">
        <f t="shared" ref="E384:E391" si="168">SUM(B384:D384)</f>
        <v>5.1580812277333203</v>
      </c>
      <c r="F384" s="303"/>
      <c r="G384" s="302">
        <v>2.3466461344642222</v>
      </c>
      <c r="H384" s="302">
        <v>0.96705610875966019</v>
      </c>
      <c r="I384" s="302">
        <v>1.7624266816149046</v>
      </c>
      <c r="J384" s="302">
        <f t="shared" ref="J384:J386" si="169">SUM(G384:I384)</f>
        <v>5.0761289248387875</v>
      </c>
      <c r="K384" s="303"/>
      <c r="L384" s="302">
        <v>2.3891191888019381</v>
      </c>
      <c r="M384" s="302">
        <v>1.0039599462931226</v>
      </c>
      <c r="N384" s="302">
        <v>1.4388573610204349</v>
      </c>
      <c r="O384" s="302">
        <f t="shared" ref="O384:O391" si="170">SUM(L384:N384)</f>
        <v>4.831936496115496</v>
      </c>
    </row>
    <row r="385" spans="1:15" s="236" customFormat="1" x14ac:dyDescent="0.2">
      <c r="A385" s="237" t="str">
        <f>name!E$6</f>
        <v>Associate professional occupations</v>
      </c>
      <c r="B385" s="302">
        <v>1.1053228376120559</v>
      </c>
      <c r="C385" s="302">
        <v>0.54006571735997411</v>
      </c>
      <c r="D385" s="302">
        <v>1.599824219537088</v>
      </c>
      <c r="E385" s="302">
        <f t="shared" si="168"/>
        <v>3.2452127745091177</v>
      </c>
      <c r="F385" s="303"/>
      <c r="G385" s="302">
        <v>1.0052101894506529</v>
      </c>
      <c r="H385" s="302">
        <v>0.71126417476052095</v>
      </c>
      <c r="I385" s="302">
        <v>1.5477636479696142</v>
      </c>
      <c r="J385" s="302">
        <f t="shared" si="169"/>
        <v>3.2642380121807881</v>
      </c>
      <c r="K385" s="303"/>
      <c r="L385" s="302">
        <v>0.85087648906140412</v>
      </c>
      <c r="M385" s="302">
        <v>0.63259491656445788</v>
      </c>
      <c r="N385" s="302">
        <v>1.2001017658059439</v>
      </c>
      <c r="O385" s="302">
        <f t="shared" si="170"/>
        <v>2.6835731714318056</v>
      </c>
    </row>
    <row r="386" spans="1:15" s="236" customFormat="1" x14ac:dyDescent="0.2">
      <c r="A386" s="237" t="str">
        <f>name!E$7</f>
        <v>Administrative and secretarial occupations</v>
      </c>
      <c r="B386" s="302">
        <v>0.70059448976847316</v>
      </c>
      <c r="C386" s="302">
        <v>0.8693014528592925</v>
      </c>
      <c r="D386" s="302">
        <v>0.4178071315393253</v>
      </c>
      <c r="E386" s="302">
        <f t="shared" si="168"/>
        <v>1.9877030741670909</v>
      </c>
      <c r="F386" s="303"/>
      <c r="G386" s="302">
        <v>0.67891559414179903</v>
      </c>
      <c r="H386" s="302">
        <v>1.084717788764419</v>
      </c>
      <c r="I386" s="302">
        <v>0.38248377161589114</v>
      </c>
      <c r="J386" s="302">
        <f t="shared" si="169"/>
        <v>2.1461171545221092</v>
      </c>
      <c r="K386" s="303"/>
      <c r="L386" s="302">
        <v>0.43662158545481156</v>
      </c>
      <c r="M386" s="302">
        <v>0.77113309519178475</v>
      </c>
      <c r="N386" s="302">
        <v>0.82967692815644112</v>
      </c>
      <c r="O386" s="302">
        <f t="shared" si="170"/>
        <v>2.0374316088030375</v>
      </c>
    </row>
    <row r="387" spans="1:15" s="236" customFormat="1" x14ac:dyDescent="0.2">
      <c r="A387" s="237" t="str">
        <f>name!E$8</f>
        <v>Skilled trades occupations</v>
      </c>
      <c r="B387" s="302">
        <v>0.57754123951196534</v>
      </c>
      <c r="C387" s="302">
        <v>0.22514317929216299</v>
      </c>
      <c r="D387" s="302">
        <v>0.53921911076581963</v>
      </c>
      <c r="E387" s="302">
        <f t="shared" si="168"/>
        <v>1.341903529569948</v>
      </c>
      <c r="F387" s="303"/>
      <c r="G387" s="302">
        <v>0.40549994085233071</v>
      </c>
      <c r="H387" s="302">
        <v>0.22178020202906606</v>
      </c>
      <c r="I387" s="302">
        <v>0.37601938053397765</v>
      </c>
      <c r="J387" s="302">
        <f>SUM(G387:I387)</f>
        <v>1.0032995234153743</v>
      </c>
      <c r="K387" s="303"/>
      <c r="L387" s="302">
        <v>0.44766142352792976</v>
      </c>
      <c r="M387" s="302">
        <v>0.36809008948700966</v>
      </c>
      <c r="N387" s="302">
        <v>0.42854745179764475</v>
      </c>
      <c r="O387" s="302">
        <f t="shared" si="170"/>
        <v>1.2442989648125842</v>
      </c>
    </row>
    <row r="388" spans="1:15" s="236" customFormat="1" x14ac:dyDescent="0.2">
      <c r="A388" s="237" t="str">
        <f>name!E$9</f>
        <v>Caring, leisure and other service occupations</v>
      </c>
      <c r="B388" s="302">
        <v>2.4392140835066551</v>
      </c>
      <c r="C388" s="302">
        <v>2.1308374641585455</v>
      </c>
      <c r="D388" s="302">
        <v>3.2444179407217342</v>
      </c>
      <c r="E388" s="302">
        <f t="shared" si="168"/>
        <v>7.8144694883869352</v>
      </c>
      <c r="F388" s="303"/>
      <c r="G388" s="302">
        <v>2.2218469857051315</v>
      </c>
      <c r="H388" s="302">
        <v>2.1172221630641292</v>
      </c>
      <c r="I388" s="302">
        <v>3.2547022435392128</v>
      </c>
      <c r="J388" s="302">
        <f t="shared" ref="J388:J391" si="171">SUM(G388:I388)</f>
        <v>7.5937713923084731</v>
      </c>
      <c r="K388" s="303"/>
      <c r="L388" s="302">
        <v>1.7833020089301932</v>
      </c>
      <c r="M388" s="302">
        <v>1.5663019773052529</v>
      </c>
      <c r="N388" s="302">
        <v>3.1069977871200796</v>
      </c>
      <c r="O388" s="302">
        <f t="shared" si="170"/>
        <v>6.4566017733555263</v>
      </c>
    </row>
    <row r="389" spans="1:15" s="236" customFormat="1" x14ac:dyDescent="0.2">
      <c r="A389" s="237" t="str">
        <f>name!E$10</f>
        <v>Sales and customer service occupations</v>
      </c>
      <c r="B389" s="302">
        <v>0.43573331710938235</v>
      </c>
      <c r="C389" s="302">
        <v>0.44161341508857938</v>
      </c>
      <c r="D389" s="302">
        <v>0.33520963537757242</v>
      </c>
      <c r="E389" s="302">
        <f t="shared" si="168"/>
        <v>1.2125563675755342</v>
      </c>
      <c r="F389" s="303"/>
      <c r="G389" s="302">
        <v>0.33553870999847013</v>
      </c>
      <c r="H389" s="302">
        <v>0.5124942222046911</v>
      </c>
      <c r="I389" s="302">
        <v>0.19942633494504161</v>
      </c>
      <c r="J389" s="302">
        <f t="shared" si="171"/>
        <v>1.0474592671482028</v>
      </c>
      <c r="K389" s="303"/>
      <c r="L389" s="302">
        <v>0.30851530305640257</v>
      </c>
      <c r="M389" s="302">
        <v>0.53295145314515135</v>
      </c>
      <c r="N389" s="302">
        <v>0.14325892021163991</v>
      </c>
      <c r="O389" s="302">
        <f t="shared" si="170"/>
        <v>0.98472567641319375</v>
      </c>
    </row>
    <row r="390" spans="1:15" s="236" customFormat="1" x14ac:dyDescent="0.2">
      <c r="A390" s="237" t="str">
        <f>name!E$11</f>
        <v>Process, plant and machine operatives</v>
      </c>
      <c r="B390" s="302">
        <v>0.34116926458973429</v>
      </c>
      <c r="C390" s="302">
        <v>0.19451791703072382</v>
      </c>
      <c r="D390" s="302">
        <v>0.13344334117536261</v>
      </c>
      <c r="E390" s="302">
        <f t="shared" si="168"/>
        <v>0.66913052279582075</v>
      </c>
      <c r="F390" s="303"/>
      <c r="G390" s="302">
        <v>0.19321058866012947</v>
      </c>
      <c r="H390" s="302">
        <v>0.16734399552283893</v>
      </c>
      <c r="I390" s="302">
        <v>0.13577035768854603</v>
      </c>
      <c r="J390" s="302">
        <f t="shared" si="171"/>
        <v>0.49632494187151444</v>
      </c>
      <c r="K390" s="303"/>
      <c r="L390" s="302">
        <v>0.16641282635545063</v>
      </c>
      <c r="M390" s="302">
        <v>0.23796214640639346</v>
      </c>
      <c r="N390" s="302">
        <v>0.12189328734037767</v>
      </c>
      <c r="O390" s="302">
        <f t="shared" si="170"/>
        <v>0.52626826010222172</v>
      </c>
    </row>
    <row r="391" spans="1:15" s="236" customFormat="1" x14ac:dyDescent="0.2">
      <c r="A391" s="237" t="str">
        <f>name!E$12</f>
        <v>Elementary occupations</v>
      </c>
      <c r="B391" s="302">
        <v>0.54752129400354077</v>
      </c>
      <c r="C391" s="302">
        <v>1.0300132169962315</v>
      </c>
      <c r="D391" s="302">
        <v>0.45485968523870207</v>
      </c>
      <c r="E391" s="302">
        <f t="shared" si="168"/>
        <v>2.0323941962384744</v>
      </c>
      <c r="F391" s="303"/>
      <c r="G391" s="302">
        <v>0.35116384747982199</v>
      </c>
      <c r="H391" s="302">
        <v>0.94905436117170106</v>
      </c>
      <c r="I391" s="302">
        <v>0.2830248680293907</v>
      </c>
      <c r="J391" s="302">
        <f t="shared" si="171"/>
        <v>1.5832430766809138</v>
      </c>
      <c r="K391" s="303"/>
      <c r="L391" s="302">
        <v>0.33935799346469919</v>
      </c>
      <c r="M391" s="302">
        <v>0.50877657263041198</v>
      </c>
      <c r="N391" s="302">
        <v>0.25774056744103496</v>
      </c>
      <c r="O391" s="302">
        <f t="shared" si="170"/>
        <v>1.1058751335361461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10.452509526361382</v>
      </c>
      <c r="C393" s="311">
        <f t="shared" ref="C393:E393" si="172">SUM(C383:C391)</f>
        <v>6.607196816238881</v>
      </c>
      <c r="D393" s="311">
        <f t="shared" si="172"/>
        <v>9.6712936573997297</v>
      </c>
      <c r="E393" s="311">
        <f t="shared" si="172"/>
        <v>26.730999999999991</v>
      </c>
      <c r="F393" s="311"/>
      <c r="G393" s="311">
        <f t="shared" ref="G393:J393" si="173">SUM(G383:G391)</f>
        <v>9.315603786616105</v>
      </c>
      <c r="H393" s="311">
        <f t="shared" si="173"/>
        <v>7.7000225881077666</v>
      </c>
      <c r="I393" s="311">
        <f t="shared" si="173"/>
        <v>8.6153736252761419</v>
      </c>
      <c r="J393" s="311">
        <f t="shared" si="173"/>
        <v>25.631000000000011</v>
      </c>
      <c r="K393" s="311"/>
      <c r="L393" s="311">
        <f t="shared" ref="L393:O393" si="174">SUM(L383:L391)</f>
        <v>8.7533404650545279</v>
      </c>
      <c r="M393" s="311">
        <f t="shared" si="174"/>
        <v>6.9778760327386493</v>
      </c>
      <c r="N393" s="311">
        <f t="shared" si="174"/>
        <v>8.1857835022068084</v>
      </c>
      <c r="O393" s="311">
        <f t="shared" si="174"/>
        <v>23.916999999999991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Kent and Medway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Kent and Medway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Kent and Medway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90.828530901356231</v>
      </c>
      <c r="C8" s="11">
        <f t="array" ref="C8:C16">MMULT(aggregation!$B$13:$AA$21,'Occ T2'!C8:C33)</f>
        <v>103.47580645761076</v>
      </c>
      <c r="D8" s="11">
        <f t="array" ref="D8:D16">MMULT(aggregation!$B$13:$AA$21,'Occ T2'!D8:D33)</f>
        <v>103.69017498053628</v>
      </c>
      <c r="E8" s="11">
        <f t="array" ref="E8:E16">MMULT(aggregation!$B$13:$AA$21,'Occ T2'!E8:E33)</f>
        <v>107.16683814236873</v>
      </c>
      <c r="F8" s="11">
        <f t="array" ref="F8:F16">MMULT(aggregation!$B$13:$AA$21,'Occ T2'!F8:F33)</f>
        <v>119.71180941644928</v>
      </c>
      <c r="G8" s="11"/>
      <c r="H8" s="11">
        <f>F8-D8</f>
        <v>16.021634435913001</v>
      </c>
      <c r="I8" s="11">
        <f t="array" ref="I8:I16">MMULT(aggregation!$B$13:$AA$21,'Occ T2'!I8:I33)</f>
        <v>58.686363917966794</v>
      </c>
      <c r="J8" s="11">
        <f>SUM(H8:I8)</f>
        <v>74.707998353879788</v>
      </c>
      <c r="L8" s="10" t="str">
        <f>name!E4</f>
        <v>Managers, directors and senior officials</v>
      </c>
      <c r="M8" s="11">
        <f t="array" ref="M8:M16">MMULT(aggregation!$B$13:$AA$21,'Occ T2'!M8:M33)</f>
        <v>59.031334145160066</v>
      </c>
      <c r="N8" s="11">
        <f t="array" ref="N8:N16">MMULT(aggregation!$B$13:$AA$21,'Occ T2'!N8:N33)</f>
        <v>65.469207366622754</v>
      </c>
      <c r="O8" s="11">
        <f t="array" ref="O8:O16">MMULT(aggregation!$B$13:$AA$21,'Occ T2'!O8:O33)</f>
        <v>64.517607577098261</v>
      </c>
      <c r="P8" s="11">
        <f t="array" ref="P8:P16">MMULT(aggregation!$B$13:$AA$21,'Occ T2'!P8:P33)</f>
        <v>65.125221377047069</v>
      </c>
      <c r="Q8" s="11">
        <f t="array" ref="Q8:Q16">MMULT(aggregation!$B$13:$AA$21,'Occ T2'!Q8:Q33)</f>
        <v>70.526197913175679</v>
      </c>
      <c r="R8" s="11"/>
      <c r="S8" s="11">
        <f>Q8-O8</f>
        <v>6.0085903360774182</v>
      </c>
      <c r="T8" s="11">
        <f t="array" ref="T8:T16">MMULT(aggregation!$B$13:$AA$21,'Occ T2'!T8:T33)</f>
        <v>31.808742361170928</v>
      </c>
      <c r="U8" s="11">
        <f>SUM(S8:T8)</f>
        <v>37.817332697248347</v>
      </c>
      <c r="W8" s="10" t="str">
        <f>name!E4</f>
        <v>Managers, directors and senior officials</v>
      </c>
      <c r="X8" s="11">
        <f t="array" ref="X8:X16">MMULT(aggregation!$B$13:$AA$21,'Occ T2'!X8:X33)</f>
        <v>31.797196756196076</v>
      </c>
      <c r="Y8" s="11">
        <f t="array" ref="Y8:Y16">MMULT(aggregation!$B$13:$AA$21,'Occ T2'!Y8:Y33)</f>
        <v>38.00659909098804</v>
      </c>
      <c r="Z8" s="11">
        <f t="array" ref="Z8:Z16">MMULT(aggregation!$B$13:$AA$21,'Occ T2'!Z8:Z33)</f>
        <v>39.172567403438052</v>
      </c>
      <c r="AA8" s="11">
        <f t="array" ref="AA8:AA16">MMULT(aggregation!$B$13:$AA$21,'Occ T2'!AA8:AA33)</f>
        <v>42.041616765321798</v>
      </c>
      <c r="AB8" s="11">
        <f t="array" ref="AB8:AB16">MMULT(aggregation!$B$13:$AA$21,'Occ T2'!AB8:AB33)</f>
        <v>49.185611503273378</v>
      </c>
      <c r="AC8" s="11"/>
      <c r="AD8" s="11">
        <f>AB8-Z8</f>
        <v>10.013044099835327</v>
      </c>
      <c r="AE8" s="11">
        <f t="array" ref="AE8:AE16">MMULT(aggregation!$B$13:$AA$21,'Occ T2'!AE8:AE33)</f>
        <v>26.877621556795866</v>
      </c>
      <c r="AF8" s="11">
        <f>SUM(AD8:AE8)</f>
        <v>36.890665656631192</v>
      </c>
    </row>
    <row r="9" spans="1:32" x14ac:dyDescent="0.2">
      <c r="A9" t="str">
        <f>name!E5</f>
        <v>Professional occupations</v>
      </c>
      <c r="B9" s="11">
        <v>163.50547501266516</v>
      </c>
      <c r="C9" s="11">
        <v>185.31047293259408</v>
      </c>
      <c r="D9" s="11">
        <v>189.93361969299258</v>
      </c>
      <c r="E9" s="11">
        <v>203.51204590585701</v>
      </c>
      <c r="F9" s="11">
        <v>222.70461975046462</v>
      </c>
      <c r="G9" s="11"/>
      <c r="H9" s="11">
        <f t="shared" ref="H9:H16" si="0">F9-D9</f>
        <v>32.771000057472037</v>
      </c>
      <c r="I9" s="11">
        <v>97.073251977044819</v>
      </c>
      <c r="J9" s="11">
        <f t="shared" ref="J9:J15" si="1">SUM(H9:I9)</f>
        <v>129.84425203451684</v>
      </c>
      <c r="L9" s="10" t="str">
        <f>name!E5</f>
        <v>Professional occupations</v>
      </c>
      <c r="M9" s="11">
        <v>82.943989735001239</v>
      </c>
      <c r="N9" s="11">
        <v>91.837634979656485</v>
      </c>
      <c r="O9" s="11">
        <v>93.9141804467084</v>
      </c>
      <c r="P9" s="11">
        <v>100.68329954240497</v>
      </c>
      <c r="Q9" s="11">
        <v>109.30623709432464</v>
      </c>
      <c r="R9" s="11"/>
      <c r="S9" s="11">
        <f t="shared" ref="S9:S16" si="2">Q9-O9</f>
        <v>15.392056647616243</v>
      </c>
      <c r="T9" s="11">
        <v>38.75576508374256</v>
      </c>
      <c r="U9" s="11">
        <f t="shared" ref="U9:U12" si="3">SUM(S9:T9)</f>
        <v>54.147821731358803</v>
      </c>
      <c r="W9" s="10" t="str">
        <f>name!E5</f>
        <v>Professional occupations</v>
      </c>
      <c r="X9" s="11">
        <v>80.561485277663877</v>
      </c>
      <c r="Y9" s="11">
        <v>93.472837952937596</v>
      </c>
      <c r="Z9" s="11">
        <v>96.019439246284293</v>
      </c>
      <c r="AA9" s="11">
        <v>102.82874636345196</v>
      </c>
      <c r="AB9" s="11">
        <v>113.39838265613994</v>
      </c>
      <c r="AC9" s="11"/>
      <c r="AD9" s="11">
        <f t="shared" ref="AD9:AD16" si="4">AB9-Z9</f>
        <v>17.378943409855651</v>
      </c>
      <c r="AE9" s="11">
        <v>58.317486893302259</v>
      </c>
      <c r="AF9" s="11">
        <f t="shared" ref="AF9:AF12" si="5">SUM(AD9:AE9)</f>
        <v>75.696430303157911</v>
      </c>
    </row>
    <row r="10" spans="1:32" x14ac:dyDescent="0.2">
      <c r="A10" t="str">
        <f>name!E6</f>
        <v>Associate professional occupations</v>
      </c>
      <c r="B10" s="11">
        <v>109.80929809053073</v>
      </c>
      <c r="C10" s="11">
        <v>115.39760412448831</v>
      </c>
      <c r="D10" s="11">
        <v>119.43673047650557</v>
      </c>
      <c r="E10" s="11">
        <v>117.97208202621536</v>
      </c>
      <c r="F10" s="11">
        <v>126.16884924945685</v>
      </c>
      <c r="G10" s="11"/>
      <c r="H10" s="11">
        <f t="shared" si="0"/>
        <v>6.7321187729512815</v>
      </c>
      <c r="I10" s="11">
        <v>54.896341126032979</v>
      </c>
      <c r="J10" s="11">
        <f t="shared" si="1"/>
        <v>61.628459898984261</v>
      </c>
      <c r="L10" s="10" t="str">
        <f>name!E6</f>
        <v>Associate professional occupations</v>
      </c>
      <c r="M10" s="11">
        <v>58.668720020192445</v>
      </c>
      <c r="N10" s="11">
        <v>59.889091929076685</v>
      </c>
      <c r="O10" s="11">
        <v>61.738204458318442</v>
      </c>
      <c r="P10" s="11">
        <v>59.080141320377294</v>
      </c>
      <c r="Q10" s="11">
        <v>61.518995466251368</v>
      </c>
      <c r="R10" s="11"/>
      <c r="S10" s="11">
        <f t="shared" si="2"/>
        <v>-0.21920899206707389</v>
      </c>
      <c r="T10" s="11">
        <v>22.117367283941224</v>
      </c>
      <c r="U10" s="11">
        <f t="shared" si="3"/>
        <v>21.89815829187415</v>
      </c>
      <c r="W10" s="10" t="str">
        <f>name!E6</f>
        <v>Associate professional occupations</v>
      </c>
      <c r="X10" s="11">
        <v>51.140578070338293</v>
      </c>
      <c r="Y10" s="11">
        <v>55.508512195411619</v>
      </c>
      <c r="Z10" s="11">
        <v>57.698526018187181</v>
      </c>
      <c r="AA10" s="11">
        <v>58.891940705838067</v>
      </c>
      <c r="AB10" s="11">
        <v>64.649853783205501</v>
      </c>
      <c r="AC10" s="11"/>
      <c r="AD10" s="11">
        <f t="shared" si="4"/>
        <v>6.9513277650183198</v>
      </c>
      <c r="AE10" s="11">
        <v>32.778973842091752</v>
      </c>
      <c r="AF10" s="11">
        <f t="shared" si="5"/>
        <v>39.730301607110071</v>
      </c>
    </row>
    <row r="11" spans="1:32" x14ac:dyDescent="0.2">
      <c r="A11" t="str">
        <f>name!E7</f>
        <v>Administrative and secretarial occupations</v>
      </c>
      <c r="B11" s="11">
        <v>91.424946532115356</v>
      </c>
      <c r="C11" s="11">
        <v>87.727055557925183</v>
      </c>
      <c r="D11" s="11">
        <v>88.973405285378689</v>
      </c>
      <c r="E11" s="11">
        <v>83.003891110126062</v>
      </c>
      <c r="F11" s="11">
        <v>73.845316327114119</v>
      </c>
      <c r="G11" s="11"/>
      <c r="H11" s="11">
        <f t="shared" si="0"/>
        <v>-15.12808895826457</v>
      </c>
      <c r="I11" s="11">
        <v>40.813486966799566</v>
      </c>
      <c r="J11" s="11">
        <f t="shared" si="1"/>
        <v>25.685398008534996</v>
      </c>
      <c r="L11" s="10" t="str">
        <f>name!E7</f>
        <v>Administrative and secretarial occupations</v>
      </c>
      <c r="M11" s="11">
        <v>18.725689947240021</v>
      </c>
      <c r="N11" s="11">
        <v>17.257114670967045</v>
      </c>
      <c r="O11" s="11">
        <v>19.81810932099684</v>
      </c>
      <c r="P11" s="11">
        <v>18.850853677217188</v>
      </c>
      <c r="Q11" s="11">
        <v>20.140873400923649</v>
      </c>
      <c r="R11" s="11"/>
      <c r="S11" s="11">
        <f t="shared" si="2"/>
        <v>0.32276407992680944</v>
      </c>
      <c r="T11" s="11">
        <v>7.0664860245802048</v>
      </c>
      <c r="U11" s="11">
        <f t="shared" si="3"/>
        <v>7.3892501045070142</v>
      </c>
      <c r="W11" s="10" t="str">
        <f>name!E7</f>
        <v>Administrative and secretarial occupations</v>
      </c>
      <c r="X11" s="11">
        <v>72.699256584875343</v>
      </c>
      <c r="Y11" s="11">
        <v>70.469940886958256</v>
      </c>
      <c r="Z11" s="11">
        <v>69.155295964381779</v>
      </c>
      <c r="AA11" s="11">
        <v>64.153037432908889</v>
      </c>
      <c r="AB11" s="11">
        <v>53.704442926190488</v>
      </c>
      <c r="AC11" s="11"/>
      <c r="AD11" s="11">
        <f t="shared" si="4"/>
        <v>-15.450853038191291</v>
      </c>
      <c r="AE11" s="11">
        <v>33.747000942219358</v>
      </c>
      <c r="AF11" s="11">
        <f t="shared" si="5"/>
        <v>18.296147904028068</v>
      </c>
    </row>
    <row r="12" spans="1:32" x14ac:dyDescent="0.2">
      <c r="A12" t="str">
        <f>name!E8</f>
        <v>Skilled trades occupations</v>
      </c>
      <c r="B12" s="11">
        <v>84.052729800794793</v>
      </c>
      <c r="C12" s="11">
        <v>85.490361925717622</v>
      </c>
      <c r="D12" s="11">
        <v>74.364354904590911</v>
      </c>
      <c r="E12" s="11">
        <v>77.690470436254429</v>
      </c>
      <c r="F12" s="11">
        <v>77.428282818993353</v>
      </c>
      <c r="G12" s="11"/>
      <c r="H12" s="11">
        <f t="shared" si="0"/>
        <v>3.0639279144024414</v>
      </c>
      <c r="I12" s="11">
        <v>33.052531573299703</v>
      </c>
      <c r="J12" s="11">
        <f t="shared" si="1"/>
        <v>36.116459487702144</v>
      </c>
      <c r="L12" s="10" t="str">
        <f>name!E8</f>
        <v>Skilled trades occupations</v>
      </c>
      <c r="M12" s="11">
        <v>73.288225332678223</v>
      </c>
      <c r="N12" s="11">
        <v>75.694416321081022</v>
      </c>
      <c r="O12" s="11">
        <v>64.066826264672812</v>
      </c>
      <c r="P12" s="11">
        <v>65.750315766135202</v>
      </c>
      <c r="Q12" s="11">
        <v>63.732548545654758</v>
      </c>
      <c r="R12" s="11"/>
      <c r="S12" s="11">
        <f t="shared" si="2"/>
        <v>-0.33427771901805414</v>
      </c>
      <c r="T12" s="11">
        <v>25.69062951013451</v>
      </c>
      <c r="U12" s="11">
        <f t="shared" si="3"/>
        <v>25.356351791116456</v>
      </c>
      <c r="W12" s="10" t="str">
        <f>name!E8</f>
        <v>Skilled trades occupations</v>
      </c>
      <c r="X12" s="11">
        <v>10.764504468116556</v>
      </c>
      <c r="Y12" s="11">
        <v>9.7959456046365503</v>
      </c>
      <c r="Z12" s="11">
        <v>10.297528639918063</v>
      </c>
      <c r="AA12" s="11">
        <v>11.940154670119284</v>
      </c>
      <c r="AB12" s="11">
        <v>13.695734273338619</v>
      </c>
      <c r="AC12" s="11"/>
      <c r="AD12" s="11">
        <f t="shared" si="4"/>
        <v>3.3982056334205559</v>
      </c>
      <c r="AE12" s="11">
        <v>7.3619020631651955</v>
      </c>
      <c r="AF12" s="11">
        <f t="shared" si="5"/>
        <v>10.760107696585752</v>
      </c>
    </row>
    <row r="13" spans="1:32" x14ac:dyDescent="0.2">
      <c r="A13" t="str">
        <f>name!E9</f>
        <v>Caring, leisure and other service occupations</v>
      </c>
      <c r="B13" s="11">
        <v>83.604967306196556</v>
      </c>
      <c r="C13" s="11">
        <v>86.845394804159355</v>
      </c>
      <c r="D13" s="11">
        <v>82.30969697831911</v>
      </c>
      <c r="E13" s="11">
        <v>86.57148624441966</v>
      </c>
      <c r="F13" s="11">
        <v>91.84551817825762</v>
      </c>
      <c r="G13" s="11"/>
      <c r="H13" s="11">
        <f t="shared" si="0"/>
        <v>9.5358211999385105</v>
      </c>
      <c r="I13" s="11">
        <v>47.40498462234742</v>
      </c>
      <c r="J13" s="11">
        <f>SUM(H13:I13)</f>
        <v>56.940805822285931</v>
      </c>
      <c r="L13" s="10" t="str">
        <f>name!E9</f>
        <v>Caring, leisure and other service occupations</v>
      </c>
      <c r="M13" s="11">
        <v>18.722923748709562</v>
      </c>
      <c r="N13" s="11">
        <v>19.113739986443861</v>
      </c>
      <c r="O13" s="11">
        <v>18.535648288248186</v>
      </c>
      <c r="P13" s="11">
        <v>21.074223516042153</v>
      </c>
      <c r="Q13" s="11">
        <v>24.190957480165729</v>
      </c>
      <c r="R13" s="11"/>
      <c r="S13" s="11">
        <f t="shared" si="2"/>
        <v>5.6553091919175422</v>
      </c>
      <c r="T13" s="11">
        <v>9.5899366827424348</v>
      </c>
      <c r="U13" s="11">
        <f>SUM(S13:T13)</f>
        <v>15.245245874659977</v>
      </c>
      <c r="W13" s="10" t="str">
        <f>name!E9</f>
        <v>Caring, leisure and other service occupations</v>
      </c>
      <c r="X13" s="11">
        <v>64.882043557486995</v>
      </c>
      <c r="Y13" s="11">
        <v>67.731654817715537</v>
      </c>
      <c r="Z13" s="11">
        <v>63.774048690070913</v>
      </c>
      <c r="AA13" s="11">
        <v>65.497262728377478</v>
      </c>
      <c r="AB13" s="11">
        <v>67.654560698091942</v>
      </c>
      <c r="AC13" s="11"/>
      <c r="AD13" s="11">
        <f t="shared" si="4"/>
        <v>3.8805120080210287</v>
      </c>
      <c r="AE13" s="11">
        <v>37.81504793960498</v>
      </c>
      <c r="AF13" s="11">
        <f>SUM(AD13:AE13)</f>
        <v>41.695559947626009</v>
      </c>
    </row>
    <row r="14" spans="1:32" x14ac:dyDescent="0.2">
      <c r="A14" t="str">
        <f>name!E10</f>
        <v>Sales and customer service occupations</v>
      </c>
      <c r="B14" s="11">
        <v>65.96734879020741</v>
      </c>
      <c r="C14" s="11">
        <v>65.12612800430756</v>
      </c>
      <c r="D14" s="11">
        <v>65.432268762361787</v>
      </c>
      <c r="E14" s="11">
        <v>65.384683200281756</v>
      </c>
      <c r="F14" s="11">
        <v>65.382249538790703</v>
      </c>
      <c r="G14" s="11"/>
      <c r="H14" s="11">
        <f t="shared" si="0"/>
        <v>-5.0019223571084126E-2</v>
      </c>
      <c r="I14" s="11">
        <v>28.995192094868514</v>
      </c>
      <c r="J14" s="11">
        <f t="shared" si="1"/>
        <v>28.94517287129743</v>
      </c>
      <c r="L14" s="10" t="str">
        <f>name!E10</f>
        <v>Sales and customer service occupations</v>
      </c>
      <c r="M14" s="11">
        <v>27.595069950464655</v>
      </c>
      <c r="N14" s="11">
        <v>27.548632079879233</v>
      </c>
      <c r="O14" s="11">
        <v>28.071886025498802</v>
      </c>
      <c r="P14" s="11">
        <v>28.771053842253139</v>
      </c>
      <c r="Q14" s="11">
        <v>29.845509433030166</v>
      </c>
      <c r="R14" s="11"/>
      <c r="S14" s="11">
        <f t="shared" si="2"/>
        <v>1.7736234075313639</v>
      </c>
      <c r="T14" s="11">
        <v>9.6896330614720423</v>
      </c>
      <c r="U14" s="11">
        <f t="shared" ref="U14:U15" si="6">SUM(S14:T14)</f>
        <v>11.463256469003406</v>
      </c>
      <c r="W14" s="10" t="str">
        <f>name!E10</f>
        <v>Sales and customer service occupations</v>
      </c>
      <c r="X14" s="11">
        <v>38.372278839742719</v>
      </c>
      <c r="Y14" s="11">
        <v>37.57749592442832</v>
      </c>
      <c r="Z14" s="11">
        <v>37.360382736862974</v>
      </c>
      <c r="AA14" s="11">
        <v>36.613629358028675</v>
      </c>
      <c r="AB14" s="11">
        <v>35.536740105760551</v>
      </c>
      <c r="AC14" s="11"/>
      <c r="AD14" s="11">
        <f t="shared" si="4"/>
        <v>-1.8236426311024232</v>
      </c>
      <c r="AE14" s="11">
        <v>19.305559033396474</v>
      </c>
      <c r="AF14" s="11">
        <f t="shared" ref="AF14:AF15" si="7">SUM(AD14:AE14)</f>
        <v>17.481916402294051</v>
      </c>
    </row>
    <row r="15" spans="1:32" x14ac:dyDescent="0.2">
      <c r="A15" t="str">
        <f>name!E11</f>
        <v>Process, plant and machine operatives</v>
      </c>
      <c r="B15" s="11">
        <v>43.424657472263455</v>
      </c>
      <c r="C15" s="11">
        <v>47.095337359380714</v>
      </c>
      <c r="D15" s="11">
        <v>39.108558867691038</v>
      </c>
      <c r="E15" s="11">
        <v>43.977498766206438</v>
      </c>
      <c r="F15" s="11">
        <v>43.865906301988183</v>
      </c>
      <c r="G15" s="11"/>
      <c r="H15" s="11">
        <f t="shared" si="0"/>
        <v>4.7573474342971451</v>
      </c>
      <c r="I15" s="11">
        <v>20.583060006812641</v>
      </c>
      <c r="J15" s="11">
        <f t="shared" si="1"/>
        <v>25.340407441109786</v>
      </c>
      <c r="L15" s="10" t="str">
        <f>name!E11</f>
        <v>Process, plant and machine operatives</v>
      </c>
      <c r="M15" s="11">
        <v>38.619230249613935</v>
      </c>
      <c r="N15" s="11">
        <v>42.306826889695124</v>
      </c>
      <c r="O15" s="11">
        <v>34.9652878440263</v>
      </c>
      <c r="P15" s="11">
        <v>38.387837454408853</v>
      </c>
      <c r="Q15" s="11">
        <v>37.712764450324784</v>
      </c>
      <c r="R15" s="11"/>
      <c r="S15" s="11">
        <f t="shared" si="2"/>
        <v>2.7474766062984841</v>
      </c>
      <c r="T15" s="11">
        <v>17.561720848402221</v>
      </c>
      <c r="U15" s="11">
        <f t="shared" si="6"/>
        <v>20.309197454700705</v>
      </c>
      <c r="W15" s="10" t="str">
        <f>name!E11</f>
        <v>Process, plant and machine operatives</v>
      </c>
      <c r="X15" s="11">
        <v>4.8054272226495183</v>
      </c>
      <c r="Y15" s="11">
        <v>4.7885104696855834</v>
      </c>
      <c r="Z15" s="11">
        <v>4.1432710236646848</v>
      </c>
      <c r="AA15" s="11">
        <v>5.5896613117975917</v>
      </c>
      <c r="AB15" s="11">
        <v>6.1531418516633991</v>
      </c>
      <c r="AC15" s="11"/>
      <c r="AD15" s="11">
        <f t="shared" si="4"/>
        <v>2.0098708279987143</v>
      </c>
      <c r="AE15" s="11">
        <v>3.0213391584104166</v>
      </c>
      <c r="AF15" s="11">
        <f t="shared" si="7"/>
        <v>5.0312099864091309</v>
      </c>
    </row>
    <row r="16" spans="1:32" x14ac:dyDescent="0.2">
      <c r="A16" t="str">
        <f>name!E12</f>
        <v>Elementary occupations</v>
      </c>
      <c r="B16" s="11">
        <v>98.493046093870362</v>
      </c>
      <c r="C16" s="11">
        <v>98.462838833816335</v>
      </c>
      <c r="D16" s="11">
        <v>89.711190051623873</v>
      </c>
      <c r="E16" s="11">
        <v>90.886004168270375</v>
      </c>
      <c r="F16" s="11">
        <v>87.918448418485212</v>
      </c>
      <c r="G16" s="11"/>
      <c r="H16" s="11">
        <f t="shared" si="0"/>
        <v>-1.792741633138661</v>
      </c>
      <c r="I16" s="11">
        <v>42.297116372207739</v>
      </c>
      <c r="J16" s="11">
        <f>SUM(H16:I16)</f>
        <v>40.504374739069078</v>
      </c>
      <c r="L16" s="10" t="str">
        <f>name!E12</f>
        <v>Elementary occupations</v>
      </c>
      <c r="M16" s="11">
        <v>51.578594188798462</v>
      </c>
      <c r="N16" s="11">
        <v>50.489590823226408</v>
      </c>
      <c r="O16" s="11">
        <v>46.399008498871339</v>
      </c>
      <c r="P16" s="11">
        <v>47.783465298147938</v>
      </c>
      <c r="Q16" s="11">
        <v>45.329518616455815</v>
      </c>
      <c r="R16" s="11"/>
      <c r="S16" s="11">
        <f t="shared" si="2"/>
        <v>-1.0694898824155246</v>
      </c>
      <c r="T16" s="11">
        <v>17.841035498295899</v>
      </c>
      <c r="U16" s="11">
        <f>SUM(S16:T16)</f>
        <v>16.771545615880374</v>
      </c>
      <c r="W16" s="10" t="str">
        <f>name!E12</f>
        <v>Elementary occupations</v>
      </c>
      <c r="X16" s="11">
        <v>46.914451905071957</v>
      </c>
      <c r="Y16" s="11">
        <v>47.973248010590019</v>
      </c>
      <c r="Z16" s="11">
        <v>43.31218155275252</v>
      </c>
      <c r="AA16" s="11">
        <v>43.10253887012243</v>
      </c>
      <c r="AB16" s="11">
        <v>42.588929802029462</v>
      </c>
      <c r="AC16" s="11"/>
      <c r="AD16" s="11">
        <f t="shared" si="4"/>
        <v>-0.72325175072305825</v>
      </c>
      <c r="AE16" s="11">
        <v>24.456080873911841</v>
      </c>
      <c r="AF16" s="11">
        <f>SUM(AD16:AE16)</f>
        <v>23.732829123188782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831.1110000000001</v>
      </c>
      <c r="C18" s="34">
        <f>SUM(C8:C16)</f>
        <v>874.93099999999993</v>
      </c>
      <c r="D18" s="34">
        <f>SUM(D8:D16)</f>
        <v>852.95999999999981</v>
      </c>
      <c r="E18" s="34">
        <f>SUM(E8:E16)</f>
        <v>876.16499999999985</v>
      </c>
      <c r="F18" s="34">
        <f>SUM(F8:F16)</f>
        <v>908.87099999999987</v>
      </c>
      <c r="G18" s="11"/>
      <c r="H18" s="34">
        <f>SUM(H8:H16)</f>
        <v>55.911000000000101</v>
      </c>
      <c r="I18" s="34">
        <f>SUM(I8:I16)</f>
        <v>423.80232865738014</v>
      </c>
      <c r="J18" s="34">
        <f>SUM(H18:I18)</f>
        <v>479.71332865738026</v>
      </c>
      <c r="L18" s="231" t="str">
        <f>name!E3</f>
        <v>All occupations</v>
      </c>
      <c r="M18" s="34">
        <f>SUM(M8:M16)</f>
        <v>429.17377731785859</v>
      </c>
      <c r="N18" s="34">
        <f>SUM(N8:N16)</f>
        <v>449.60625504664858</v>
      </c>
      <c r="O18" s="34">
        <f>SUM(O8:O16)</f>
        <v>432.02675872443945</v>
      </c>
      <c r="P18" s="34">
        <f>SUM(P8:P16)</f>
        <v>445.50641179403374</v>
      </c>
      <c r="Q18" s="34">
        <f>SUM(Q8:Q16)</f>
        <v>462.30360240030649</v>
      </c>
      <c r="R18" s="11"/>
      <c r="S18" s="34">
        <f>SUM(S8:S16)</f>
        <v>30.276843675867209</v>
      </c>
      <c r="T18" s="34">
        <f>SUM(T8:T16)</f>
        <v>180.12131635448202</v>
      </c>
      <c r="U18" s="34">
        <f>SUM(S18:T18)</f>
        <v>210.39816003034923</v>
      </c>
      <c r="W18" s="231" t="str">
        <f>name!E3</f>
        <v>All occupations</v>
      </c>
      <c r="X18" s="34">
        <f>SUM(X8:X16)</f>
        <v>401.9372226821414</v>
      </c>
      <c r="Y18" s="34">
        <f>SUM(Y8:Y16)</f>
        <v>425.32474495335151</v>
      </c>
      <c r="Z18" s="34">
        <f>SUM(Z8:Z16)</f>
        <v>420.93324127556048</v>
      </c>
      <c r="AA18" s="34">
        <f>SUM(AA8:AA16)</f>
        <v>430.65858820596623</v>
      </c>
      <c r="AB18" s="34">
        <f>SUM(AB8:AB16)</f>
        <v>446.56739759969327</v>
      </c>
      <c r="AC18" s="11"/>
      <c r="AD18" s="34">
        <f>SUM(AD8:AD16)</f>
        <v>25.634156324132825</v>
      </c>
      <c r="AE18" s="34">
        <f>SUM(AE8:AE16)</f>
        <v>243.68101230289813</v>
      </c>
      <c r="AF18" s="34">
        <f>SUM(AD18:AE18)</f>
        <v>269.31516862703097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10.928568013340724</v>
      </c>
      <c r="C26" s="18">
        <f t="shared" si="8"/>
        <v>11.826739075151156</v>
      </c>
      <c r="D26" s="18">
        <f t="shared" si="8"/>
        <v>12.156510854030236</v>
      </c>
      <c r="E26" s="18">
        <f t="shared" si="8"/>
        <v>12.231353471363128</v>
      </c>
      <c r="F26" s="18">
        <f t="shared" si="8"/>
        <v>13.171485218083678</v>
      </c>
      <c r="G26" s="11"/>
      <c r="H26" s="40">
        <f>IF(D8&gt;0,(H8/D8)*100,0)</f>
        <v>15.451448933247944</v>
      </c>
      <c r="I26" s="40">
        <f>IF(D8&gt;0,(I8/D8)*100,0)</f>
        <v>56.597805847065864</v>
      </c>
      <c r="J26" s="40">
        <f>IF(D8&gt;0,(J8/D8)*100,0)</f>
        <v>72.049254780313817</v>
      </c>
      <c r="L26" t="str">
        <f>$A$8</f>
        <v>Managers, directors and senior officials</v>
      </c>
      <c r="M26" s="18">
        <f t="shared" ref="M26:Q26" si="9">M8/M$18*100</f>
        <v>13.754646081612703</v>
      </c>
      <c r="N26" s="18">
        <f t="shared" si="9"/>
        <v>14.561453856959805</v>
      </c>
      <c r="O26" s="18">
        <f t="shared" si="9"/>
        <v>14.933706367537681</v>
      </c>
      <c r="P26" s="18">
        <f t="shared" si="9"/>
        <v>14.618245585914421</v>
      </c>
      <c r="Q26" s="18">
        <f t="shared" si="9"/>
        <v>15.255385756675842</v>
      </c>
      <c r="R26" s="11"/>
      <c r="S26" s="40">
        <f>IF(O8&gt;0,(S8/O8)*100,0)</f>
        <v>9.3131015884263526</v>
      </c>
      <c r="T26" s="40">
        <f>IF(O8&gt;0,(T8/O8)*100,0)</f>
        <v>49.302420774297339</v>
      </c>
      <c r="U26" s="40">
        <f>IF(O8&gt;0,(U8/O8)*100,0)</f>
        <v>58.615522362723695</v>
      </c>
      <c r="W26" t="str">
        <f>$A$8</f>
        <v>Managers, directors and senior officials</v>
      </c>
      <c r="X26" s="18">
        <f t="shared" ref="X26:AB26" si="10">X8/X$18*100</f>
        <v>7.9109858360497816</v>
      </c>
      <c r="Y26" s="18">
        <f t="shared" si="10"/>
        <v>8.9359012241708395</v>
      </c>
      <c r="Z26" s="18">
        <f t="shared" si="10"/>
        <v>9.3061235279810202</v>
      </c>
      <c r="AA26" s="18">
        <f t="shared" si="10"/>
        <v>9.7621684361290448</v>
      </c>
      <c r="AB26" s="18">
        <f t="shared" si="10"/>
        <v>11.014151899051926</v>
      </c>
      <c r="AC26" s="11"/>
      <c r="AD26" s="40">
        <f>IF(Z8&gt;0,(AD8/Z8)*100,0)</f>
        <v>25.561367976500087</v>
      </c>
      <c r="AE26" s="40">
        <f>IF(Z8&gt;0,(AE8/Z8)*100,0)</f>
        <v>68.61337751999605</v>
      </c>
      <c r="AF26" s="40">
        <f>IF(Z8&gt;0,(AF8/Z8)*100,0)</f>
        <v>94.174745496496143</v>
      </c>
    </row>
    <row r="27" spans="1:32" x14ac:dyDescent="0.2">
      <c r="A27" t="str">
        <f>$A$9</f>
        <v>Professional occupations</v>
      </c>
      <c r="B27" s="18">
        <f t="shared" si="8"/>
        <v>19.67312128135293</v>
      </c>
      <c r="C27" s="18">
        <f t="shared" si="8"/>
        <v>21.180009958796077</v>
      </c>
      <c r="D27" s="18">
        <f t="shared" si="8"/>
        <v>22.267588127578389</v>
      </c>
      <c r="E27" s="18">
        <f t="shared" si="8"/>
        <v>23.227593650266449</v>
      </c>
      <c r="F27" s="18">
        <f t="shared" si="8"/>
        <v>24.503435553611531</v>
      </c>
      <c r="G27" s="11"/>
      <c r="H27" s="40">
        <f t="shared" ref="H27:H36" si="11">IF(D9&gt;0,(H9/D9)*100,0)</f>
        <v>17.2539227707253</v>
      </c>
      <c r="I27" s="40">
        <f t="shared" ref="I27:I36" si="12">IF(D9&gt;0,(I9/D9)*100,0)</f>
        <v>51.10904121869175</v>
      </c>
      <c r="J27" s="40">
        <f t="shared" ref="J27:J36" si="13">IF(D9&gt;0,(J9/D9)*100,0)</f>
        <v>68.362963989417054</v>
      </c>
      <c r="L27" t="str">
        <f>$A$9</f>
        <v>Professional occupations</v>
      </c>
      <c r="M27" s="18">
        <f t="shared" ref="M27:Q27" si="14">M9/M$18*100</f>
        <v>19.326434679528546</v>
      </c>
      <c r="N27" s="18">
        <f t="shared" si="14"/>
        <v>20.426236056286168</v>
      </c>
      <c r="O27" s="18">
        <f t="shared" si="14"/>
        <v>21.738047134855805</v>
      </c>
      <c r="P27" s="18">
        <f t="shared" si="14"/>
        <v>22.599741973849031</v>
      </c>
      <c r="Q27" s="18">
        <f t="shared" si="14"/>
        <v>23.643821187375671</v>
      </c>
      <c r="R27" s="11"/>
      <c r="S27" s="40">
        <f t="shared" ref="S27:S34" si="15">IF(O9&gt;0,(S9/O9)*100,0)</f>
        <v>16.389491527693696</v>
      </c>
      <c r="T27" s="40">
        <f t="shared" ref="T27:T34" si="16">IF(O9&gt;0,(T9/O9)*100,0)</f>
        <v>41.267213214658796</v>
      </c>
      <c r="U27" s="40">
        <f t="shared" ref="U27:U34" si="17">IF(O9&gt;0,(U9/O9)*100,0)</f>
        <v>57.656704742352495</v>
      </c>
      <c r="W27" t="str">
        <f>$A$9</f>
        <v>Professional occupations</v>
      </c>
      <c r="X27" s="18">
        <f t="shared" ref="X27:AB27" si="18">X9/X$18*100</f>
        <v>20.043300478635498</v>
      </c>
      <c r="Y27" s="18">
        <f t="shared" si="18"/>
        <v>21.976816317891274</v>
      </c>
      <c r="Z27" s="18">
        <f t="shared" si="18"/>
        <v>22.811084949080072</v>
      </c>
      <c r="AA27" s="18">
        <f t="shared" si="18"/>
        <v>23.877091779781995</v>
      </c>
      <c r="AB27" s="18">
        <f t="shared" si="18"/>
        <v>25.393341131855578</v>
      </c>
      <c r="AC27" s="11"/>
      <c r="AD27" s="40">
        <f t="shared" ref="AD27:AD34" si="19">IF(Z9&gt;0,(AD9/Z9)*100,0)</f>
        <v>18.099401065319356</v>
      </c>
      <c r="AE27" s="40">
        <f t="shared" ref="AE27:AE34" si="20">IF(Z9&gt;0,(AE9/Z9)*100,0)</f>
        <v>60.735083802896717</v>
      </c>
      <c r="AF27" s="40">
        <f t="shared" ref="AF27:AF34" si="21">IF(Z9&gt;0,(AF9/Z9)*100,0)</f>
        <v>78.834484868216066</v>
      </c>
    </row>
    <row r="28" spans="1:32" x14ac:dyDescent="0.2">
      <c r="A28" t="str">
        <f>$A$10</f>
        <v>Associate professional occupations</v>
      </c>
      <c r="B28" s="18">
        <f t="shared" si="8"/>
        <v>13.212350467089321</v>
      </c>
      <c r="C28" s="18">
        <f t="shared" si="8"/>
        <v>13.189337687713468</v>
      </c>
      <c r="D28" s="18">
        <f t="shared" si="8"/>
        <v>14.002617998089665</v>
      </c>
      <c r="E28" s="18">
        <f t="shared" si="8"/>
        <v>13.464596511640545</v>
      </c>
      <c r="F28" s="18">
        <f t="shared" si="8"/>
        <v>13.881931456659622</v>
      </c>
      <c r="G28" s="11"/>
      <c r="H28" s="40">
        <f t="shared" si="11"/>
        <v>5.6365564814883795</v>
      </c>
      <c r="I28" s="40">
        <f t="shared" si="12"/>
        <v>45.962695819801972</v>
      </c>
      <c r="J28" s="40">
        <f t="shared" si="13"/>
        <v>51.599252301290356</v>
      </c>
      <c r="L28" t="str">
        <f>$A$10</f>
        <v>Associate professional occupations</v>
      </c>
      <c r="M28" s="18">
        <f t="shared" ref="M28:Q28" si="22">M10/M$18*100</f>
        <v>13.670154869863049</v>
      </c>
      <c r="N28" s="18">
        <f t="shared" si="22"/>
        <v>13.320342245430489</v>
      </c>
      <c r="O28" s="18">
        <f t="shared" si="22"/>
        <v>14.290365865438687</v>
      </c>
      <c r="P28" s="18">
        <f t="shared" si="22"/>
        <v>13.26134478793791</v>
      </c>
      <c r="Q28" s="18">
        <f t="shared" si="22"/>
        <v>13.307055179073071</v>
      </c>
      <c r="R28" s="11"/>
      <c r="S28" s="40">
        <f t="shared" si="15"/>
        <v>-0.35506214343351905</v>
      </c>
      <c r="T28" s="40">
        <f t="shared" si="16"/>
        <v>35.824442058196574</v>
      </c>
      <c r="U28" s="40">
        <f t="shared" si="17"/>
        <v>35.469379914763053</v>
      </c>
      <c r="W28" t="str">
        <f>$A$10</f>
        <v>Associate professional occupations</v>
      </c>
      <c r="X28" s="18">
        <f t="shared" ref="X28:AB28" si="23">X10/X$18*100</f>
        <v>12.723523770472264</v>
      </c>
      <c r="Y28" s="18">
        <f t="shared" si="23"/>
        <v>13.050854165914952</v>
      </c>
      <c r="Z28" s="18">
        <f t="shared" si="23"/>
        <v>13.707286657461989</v>
      </c>
      <c r="AA28" s="18">
        <f t="shared" si="23"/>
        <v>13.674855748533798</v>
      </c>
      <c r="AB28" s="18">
        <f t="shared" si="23"/>
        <v>14.477065305416264</v>
      </c>
      <c r="AC28" s="11"/>
      <c r="AD28" s="40">
        <f t="shared" si="19"/>
        <v>12.04766957621619</v>
      </c>
      <c r="AE28" s="40">
        <f t="shared" si="20"/>
        <v>56.810764683589099</v>
      </c>
      <c r="AF28" s="40">
        <f t="shared" si="21"/>
        <v>68.858434259805293</v>
      </c>
    </row>
    <row r="29" spans="1:32" x14ac:dyDescent="0.2">
      <c r="A29" t="str">
        <f>$A$11</f>
        <v>Administrative and secretarial occupations</v>
      </c>
      <c r="B29" s="18">
        <f t="shared" si="8"/>
        <v>11.000329261929554</v>
      </c>
      <c r="C29" s="18">
        <f t="shared" si="8"/>
        <v>10.026739886679657</v>
      </c>
      <c r="D29" s="18">
        <f t="shared" si="8"/>
        <v>10.431134553247363</v>
      </c>
      <c r="E29" s="18">
        <f t="shared" si="8"/>
        <v>9.4735456346836582</v>
      </c>
      <c r="F29" s="18">
        <f t="shared" si="8"/>
        <v>8.1249502214411216</v>
      </c>
      <c r="G29" s="11"/>
      <c r="H29" s="40">
        <f t="shared" si="11"/>
        <v>-17.002933527992798</v>
      </c>
      <c r="I29" s="40">
        <f t="shared" si="12"/>
        <v>45.871557726594723</v>
      </c>
      <c r="J29" s="40">
        <f t="shared" si="13"/>
        <v>28.868624198601921</v>
      </c>
      <c r="L29" t="str">
        <f>$A$11</f>
        <v>Administrative and secretarial occupations</v>
      </c>
      <c r="M29" s="18">
        <f t="shared" ref="M29:Q29" si="24">M11/M$18*100</f>
        <v>4.3631952688878348</v>
      </c>
      <c r="N29" s="18">
        <f t="shared" si="24"/>
        <v>3.8382728169955165</v>
      </c>
      <c r="O29" s="18">
        <f t="shared" si="24"/>
        <v>4.5872411652254783</v>
      </c>
      <c r="P29" s="18">
        <f t="shared" si="24"/>
        <v>4.23133162131285</v>
      </c>
      <c r="Q29" s="18">
        <f t="shared" si="24"/>
        <v>4.3566334539361353</v>
      </c>
      <c r="R29" s="11"/>
      <c r="S29" s="40">
        <f t="shared" si="15"/>
        <v>1.6286320490968742</v>
      </c>
      <c r="T29" s="40">
        <f t="shared" si="16"/>
        <v>35.656711294318185</v>
      </c>
      <c r="U29" s="40">
        <f t="shared" si="17"/>
        <v>37.285343343415057</v>
      </c>
      <c r="W29" t="str">
        <f>$A$11</f>
        <v>Administrative and secretarial occupations</v>
      </c>
      <c r="X29" s="18">
        <f t="shared" ref="X29:AB29" si="25">X11/X$18*100</f>
        <v>18.087216729953649</v>
      </c>
      <c r="Y29" s="18">
        <f t="shared" si="25"/>
        <v>16.56850247325422</v>
      </c>
      <c r="Z29" s="18">
        <f t="shared" si="25"/>
        <v>16.429041278569358</v>
      </c>
      <c r="AA29" s="18">
        <f t="shared" si="25"/>
        <v>14.896495551187556</v>
      </c>
      <c r="AB29" s="18">
        <f t="shared" si="25"/>
        <v>12.026055465502566</v>
      </c>
      <c r="AC29" s="11"/>
      <c r="AD29" s="40">
        <f t="shared" si="19"/>
        <v>-22.342255676483845</v>
      </c>
      <c r="AE29" s="40">
        <f t="shared" si="20"/>
        <v>48.798867059437711</v>
      </c>
      <c r="AF29" s="40">
        <f t="shared" si="21"/>
        <v>26.45661138295387</v>
      </c>
    </row>
    <row r="30" spans="1:32" x14ac:dyDescent="0.2">
      <c r="A30" t="str">
        <f>$A$12</f>
        <v>Skilled trades occupations</v>
      </c>
      <c r="B30" s="18">
        <f t="shared" si="8"/>
        <v>10.113297718450939</v>
      </c>
      <c r="C30" s="18">
        <f t="shared" si="8"/>
        <v>9.7710975980640331</v>
      </c>
      <c r="D30" s="18">
        <f t="shared" si="8"/>
        <v>8.718387134753204</v>
      </c>
      <c r="E30" s="18">
        <f t="shared" si="8"/>
        <v>8.8671049900708709</v>
      </c>
      <c r="F30" s="18">
        <f t="shared" si="8"/>
        <v>8.5191718977713418</v>
      </c>
      <c r="G30" s="11"/>
      <c r="H30" s="40">
        <f t="shared" si="11"/>
        <v>4.120156650768295</v>
      </c>
      <c r="I30" s="40">
        <f t="shared" si="12"/>
        <v>44.446740129334721</v>
      </c>
      <c r="J30" s="40">
        <f t="shared" si="13"/>
        <v>48.566896780103022</v>
      </c>
      <c r="L30" t="str">
        <f>$A$12</f>
        <v>Skilled trades occupations</v>
      </c>
      <c r="M30" s="18">
        <f t="shared" ref="M30:Q30" si="26">M12/M$18*100</f>
        <v>17.076585105151668</v>
      </c>
      <c r="N30" s="18">
        <f t="shared" si="26"/>
        <v>16.835712464282199</v>
      </c>
      <c r="O30" s="18">
        <f t="shared" si="26"/>
        <v>14.829365304554361</v>
      </c>
      <c r="P30" s="18">
        <f t="shared" si="26"/>
        <v>14.758556560692746</v>
      </c>
      <c r="Q30" s="18">
        <f t="shared" si="26"/>
        <v>13.785864573572812</v>
      </c>
      <c r="R30" s="11"/>
      <c r="S30" s="40">
        <f t="shared" si="15"/>
        <v>-0.52176413053002868</v>
      </c>
      <c r="T30" s="40">
        <f t="shared" si="16"/>
        <v>40.099738051642206</v>
      </c>
      <c r="U30" s="40">
        <f t="shared" si="17"/>
        <v>39.577973921112182</v>
      </c>
      <c r="W30" t="str">
        <f>$A$12</f>
        <v>Skilled trades occupations</v>
      </c>
      <c r="X30" s="18">
        <f t="shared" ref="X30:AB30" si="27">X12/X$18*100</f>
        <v>2.6781556573149992</v>
      </c>
      <c r="Y30" s="18">
        <f t="shared" si="27"/>
        <v>2.3031685132053492</v>
      </c>
      <c r="Z30" s="18">
        <f t="shared" si="27"/>
        <v>2.4463567212495034</v>
      </c>
      <c r="AA30" s="18">
        <f t="shared" si="27"/>
        <v>2.7725337418346809</v>
      </c>
      <c r="AB30" s="18">
        <f t="shared" si="27"/>
        <v>3.0668907642952452</v>
      </c>
      <c r="AC30" s="11"/>
      <c r="AD30" s="40">
        <f t="shared" si="19"/>
        <v>33.000205702245033</v>
      </c>
      <c r="AE30" s="40">
        <f t="shared" si="20"/>
        <v>71.491930934059283</v>
      </c>
      <c r="AF30" s="40">
        <f t="shared" si="21"/>
        <v>104.49213663630432</v>
      </c>
    </row>
    <row r="31" spans="1:32" x14ac:dyDescent="0.2">
      <c r="A31" t="str">
        <f>$A$13</f>
        <v>Caring, leisure and other service occupations</v>
      </c>
      <c r="B31" s="18">
        <f t="shared" si="8"/>
        <v>10.05942254478602</v>
      </c>
      <c r="C31" s="18">
        <f t="shared" si="8"/>
        <v>9.9259707113085902</v>
      </c>
      <c r="D31" s="18">
        <f t="shared" si="8"/>
        <v>9.6498894412773311</v>
      </c>
      <c r="E31" s="18">
        <f t="shared" si="8"/>
        <v>9.8807286577778939</v>
      </c>
      <c r="F31" s="18">
        <f t="shared" si="8"/>
        <v>10.105451508328205</v>
      </c>
      <c r="G31" s="11"/>
      <c r="H31" s="40">
        <f t="shared" si="11"/>
        <v>11.585294989544556</v>
      </c>
      <c r="I31" s="40">
        <f t="shared" si="12"/>
        <v>57.593438395034049</v>
      </c>
      <c r="J31" s="40">
        <f t="shared" si="13"/>
        <v>69.178733384578607</v>
      </c>
      <c r="L31" t="str">
        <f>$A$13</f>
        <v>Caring, leisure and other service occupations</v>
      </c>
      <c r="M31" s="18">
        <f t="shared" ref="M31:Q31" si="28">M13/M$18*100</f>
        <v>4.3625507284530149</v>
      </c>
      <c r="N31" s="18">
        <f t="shared" si="28"/>
        <v>4.2512175424384893</v>
      </c>
      <c r="O31" s="18">
        <f t="shared" si="28"/>
        <v>4.29039357260526</v>
      </c>
      <c r="P31" s="18">
        <f t="shared" si="28"/>
        <v>4.7303973541429469</v>
      </c>
      <c r="Q31" s="18">
        <f t="shared" si="28"/>
        <v>5.2326993245488262</v>
      </c>
      <c r="R31" s="11"/>
      <c r="S31" s="40">
        <f t="shared" si="15"/>
        <v>30.510447241832235</v>
      </c>
      <c r="T31" s="40">
        <f t="shared" si="16"/>
        <v>51.737800230178976</v>
      </c>
      <c r="U31" s="40">
        <f t="shared" si="17"/>
        <v>82.248247472011201</v>
      </c>
      <c r="W31" t="str">
        <f>$A$13</f>
        <v>Caring, leisure and other service occupations</v>
      </c>
      <c r="X31" s="18">
        <f t="shared" ref="X31:AB31" si="29">X13/X$18*100</f>
        <v>16.142332656957425</v>
      </c>
      <c r="Y31" s="18">
        <f t="shared" si="29"/>
        <v>15.924691808172167</v>
      </c>
      <c r="Z31" s="18">
        <f t="shared" si="29"/>
        <v>15.15063255560797</v>
      </c>
      <c r="AA31" s="18">
        <f t="shared" si="29"/>
        <v>15.208628022774468</v>
      </c>
      <c r="AB31" s="18">
        <f t="shared" si="29"/>
        <v>15.149910419286375</v>
      </c>
      <c r="AC31" s="11"/>
      <c r="AD31" s="40">
        <f t="shared" si="19"/>
        <v>6.0847822707313739</v>
      </c>
      <c r="AE31" s="40">
        <f t="shared" si="20"/>
        <v>59.295354013634181</v>
      </c>
      <c r="AF31" s="40">
        <f t="shared" si="21"/>
        <v>65.380136284365548</v>
      </c>
    </row>
    <row r="32" spans="1:32" x14ac:dyDescent="0.2">
      <c r="A32" t="str">
        <f>$A$14</f>
        <v>Sales and customer service occupations</v>
      </c>
      <c r="B32" s="18">
        <f t="shared" si="8"/>
        <v>7.9372489102186599</v>
      </c>
      <c r="C32" s="18">
        <f t="shared" si="8"/>
        <v>7.4435730365374599</v>
      </c>
      <c r="D32" s="18">
        <f t="shared" si="8"/>
        <v>7.671200145652997</v>
      </c>
      <c r="E32" s="18">
        <f t="shared" si="8"/>
        <v>7.4625993049576014</v>
      </c>
      <c r="F32" s="18">
        <f t="shared" si="8"/>
        <v>7.1937876264938279</v>
      </c>
      <c r="H32" s="40">
        <f t="shared" si="11"/>
        <v>-7.6444275152287536E-2</v>
      </c>
      <c r="I32" s="40">
        <f t="shared" si="12"/>
        <v>44.313291657628177</v>
      </c>
      <c r="J32" s="40">
        <f t="shared" si="13"/>
        <v>44.236847382475894</v>
      </c>
      <c r="L32" t="str">
        <f>$A$14</f>
        <v>Sales and customer service occupations</v>
      </c>
      <c r="M32" s="18">
        <f t="shared" ref="M32:Q32" si="30">M14/M$18*100</f>
        <v>6.4298126793583057</v>
      </c>
      <c r="N32" s="18">
        <f t="shared" si="30"/>
        <v>6.1272795408553522</v>
      </c>
      <c r="O32" s="18">
        <f t="shared" si="30"/>
        <v>6.497719286736114</v>
      </c>
      <c r="P32" s="18">
        <f t="shared" si="30"/>
        <v>6.4580560639730038</v>
      </c>
      <c r="Q32" s="18">
        <f t="shared" si="30"/>
        <v>6.4558245443190554</v>
      </c>
      <c r="S32" s="40">
        <f t="shared" si="15"/>
        <v>6.3181483635275235</v>
      </c>
      <c r="T32" s="40">
        <f t="shared" si="16"/>
        <v>34.517214314245095</v>
      </c>
      <c r="U32" s="40">
        <f t="shared" si="17"/>
        <v>40.835362677772622</v>
      </c>
      <c r="W32" t="str">
        <f>$A$14</f>
        <v>Sales and customer service occupations</v>
      </c>
      <c r="X32" s="18">
        <f t="shared" ref="X32:AB32" si="31">X14/X$18*100</f>
        <v>9.5468338522327283</v>
      </c>
      <c r="Y32" s="18">
        <f t="shared" si="31"/>
        <v>8.8350128625950788</v>
      </c>
      <c r="Z32" s="18">
        <f t="shared" si="31"/>
        <v>8.8756075960285834</v>
      </c>
      <c r="AA32" s="18">
        <f t="shared" si="31"/>
        <v>8.5017762006217996</v>
      </c>
      <c r="AB32" s="18">
        <f t="shared" si="31"/>
        <v>7.9577551556094512</v>
      </c>
      <c r="AD32" s="40">
        <f t="shared" si="19"/>
        <v>-4.8812204198943077</v>
      </c>
      <c r="AE32" s="40">
        <f t="shared" si="20"/>
        <v>51.673879171339287</v>
      </c>
      <c r="AF32" s="40">
        <f t="shared" si="21"/>
        <v>46.792658751444975</v>
      </c>
    </row>
    <row r="33" spans="1:32" x14ac:dyDescent="0.2">
      <c r="A33" t="str">
        <f>$A$15</f>
        <v>Process, plant and machine operatives</v>
      </c>
      <c r="B33" s="18">
        <f t="shared" si="8"/>
        <v>5.2248926403649394</v>
      </c>
      <c r="C33" s="18">
        <f t="shared" si="8"/>
        <v>5.3827487378296937</v>
      </c>
      <c r="D33" s="18">
        <f t="shared" si="8"/>
        <v>4.585040197393905</v>
      </c>
      <c r="E33" s="18">
        <f t="shared" si="8"/>
        <v>5.0193169969362437</v>
      </c>
      <c r="F33" s="18">
        <f t="shared" si="8"/>
        <v>4.8264172035402373</v>
      </c>
      <c r="G33" s="11"/>
      <c r="H33" s="40">
        <f t="shared" si="11"/>
        <v>12.164466224367469</v>
      </c>
      <c r="I33" s="40">
        <f t="shared" si="12"/>
        <v>52.630576535554816</v>
      </c>
      <c r="J33" s="40">
        <f t="shared" si="13"/>
        <v>64.795042759922282</v>
      </c>
      <c r="L33" t="str">
        <f>$A$15</f>
        <v>Process, plant and machine operatives</v>
      </c>
      <c r="M33" s="18">
        <f t="shared" ref="M33:Q33" si="32">M15/M$18*100</f>
        <v>8.9985065003194276</v>
      </c>
      <c r="N33" s="18">
        <f t="shared" si="32"/>
        <v>9.4097505127693584</v>
      </c>
      <c r="O33" s="18">
        <f t="shared" si="32"/>
        <v>8.0933153185375453</v>
      </c>
      <c r="P33" s="18">
        <f t="shared" si="32"/>
        <v>8.616674516495241</v>
      </c>
      <c r="Q33" s="18">
        <f t="shared" si="32"/>
        <v>8.1575752934906784</v>
      </c>
      <c r="R33" s="11"/>
      <c r="S33" s="40">
        <f t="shared" si="15"/>
        <v>7.8577262642723564</v>
      </c>
      <c r="T33" s="40">
        <f t="shared" si="16"/>
        <v>50.226158373818684</v>
      </c>
      <c r="U33" s="40">
        <f t="shared" si="17"/>
        <v>58.083884638091035</v>
      </c>
      <c r="W33" t="str">
        <f>$A$15</f>
        <v>Process, plant and machine operatives</v>
      </c>
      <c r="X33" s="18">
        <f t="shared" ref="X33:AB33" si="33">X15/X$18*100</f>
        <v>1.1955666087810259</v>
      </c>
      <c r="Y33" s="18">
        <f t="shared" si="33"/>
        <v>1.125848078792306</v>
      </c>
      <c r="Z33" s="18">
        <f t="shared" si="33"/>
        <v>0.9843059700177792</v>
      </c>
      <c r="AA33" s="18">
        <f t="shared" si="33"/>
        <v>1.2979333200071439</v>
      </c>
      <c r="AB33" s="18">
        <f t="shared" si="33"/>
        <v>1.3778752960329466</v>
      </c>
      <c r="AC33" s="11"/>
      <c r="AD33" s="40">
        <f t="shared" si="19"/>
        <v>48.509277247835023</v>
      </c>
      <c r="AE33" s="40">
        <f t="shared" si="20"/>
        <v>72.921591205444969</v>
      </c>
      <c r="AF33" s="40">
        <f t="shared" si="21"/>
        <v>121.43086845328</v>
      </c>
    </row>
    <row r="34" spans="1:32" x14ac:dyDescent="0.2">
      <c r="A34" t="str">
        <f>$A$16</f>
        <v>Elementary occupations</v>
      </c>
      <c r="B34" s="18">
        <f t="shared" si="8"/>
        <v>11.850769162466909</v>
      </c>
      <c r="C34" s="18">
        <f t="shared" si="8"/>
        <v>11.253783307919864</v>
      </c>
      <c r="D34" s="18">
        <f t="shared" si="8"/>
        <v>10.517631547976915</v>
      </c>
      <c r="E34" s="18">
        <f t="shared" si="8"/>
        <v>10.373160782303605</v>
      </c>
      <c r="F34" s="18">
        <f t="shared" si="8"/>
        <v>9.6733693140704489</v>
      </c>
      <c r="G34" s="11"/>
      <c r="H34" s="40">
        <f t="shared" si="11"/>
        <v>-1.9983478450202659</v>
      </c>
      <c r="I34" s="40">
        <f t="shared" si="12"/>
        <v>47.148094176287337</v>
      </c>
      <c r="J34" s="40">
        <f t="shared" si="13"/>
        <v>45.149746331267067</v>
      </c>
      <c r="L34" t="str">
        <f>$A$16</f>
        <v>Elementary occupations</v>
      </c>
      <c r="M34" s="18">
        <f t="shared" ref="M34:Q34" si="34">M16/M$18*100</f>
        <v>12.018114086825452</v>
      </c>
      <c r="N34" s="18">
        <f t="shared" si="34"/>
        <v>11.229734963982628</v>
      </c>
      <c r="O34" s="18">
        <f t="shared" si="34"/>
        <v>10.739845984509056</v>
      </c>
      <c r="P34" s="18">
        <f t="shared" si="34"/>
        <v>10.725651535681861</v>
      </c>
      <c r="Q34" s="18">
        <f t="shared" si="34"/>
        <v>9.8051406870079276</v>
      </c>
      <c r="R34" s="11"/>
      <c r="S34" s="40">
        <f t="shared" si="15"/>
        <v>-2.3049843456063077</v>
      </c>
      <c r="T34" s="40">
        <f t="shared" si="16"/>
        <v>38.451329188919807</v>
      </c>
      <c r="U34" s="40">
        <f t="shared" si="17"/>
        <v>36.146344843313507</v>
      </c>
      <c r="W34" t="str">
        <f>$A$16</f>
        <v>Elementary occupations</v>
      </c>
      <c r="X34" s="18">
        <f t="shared" ref="X34:AB34" si="35">X16/X$18*100</f>
        <v>11.672084409602611</v>
      </c>
      <c r="Y34" s="18">
        <f t="shared" si="35"/>
        <v>11.279204556003812</v>
      </c>
      <c r="Z34" s="18">
        <f t="shared" si="35"/>
        <v>10.289560744003715</v>
      </c>
      <c r="AA34" s="18">
        <f t="shared" si="35"/>
        <v>10.008517199129503</v>
      </c>
      <c r="AB34" s="18">
        <f t="shared" si="35"/>
        <v>9.5369545629496528</v>
      </c>
      <c r="AC34" s="11"/>
      <c r="AD34" s="40">
        <f t="shared" si="19"/>
        <v>-1.6698575892377214</v>
      </c>
      <c r="AE34" s="40">
        <f t="shared" si="20"/>
        <v>56.464671132127819</v>
      </c>
      <c r="AF34" s="40">
        <f t="shared" si="21"/>
        <v>54.794813542890097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6.5549380979178524</v>
      </c>
      <c r="I36" s="43">
        <f t="shared" si="12"/>
        <v>49.686073046494592</v>
      </c>
      <c r="J36" s="43">
        <f t="shared" si="13"/>
        <v>56.241011144412447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7.0080945368429726</v>
      </c>
      <c r="T36" s="43">
        <f t="shared" ref="T36" si="37">IF(O18&gt;0,(T18/O18)*100,0)</f>
        <v>41.692166681131241</v>
      </c>
      <c r="U36" s="43">
        <f t="shared" ref="U36" si="38">IF(O18&gt;0,(U18/O18)*100,0)</f>
        <v>48.700261217974216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6.0898389128055666</v>
      </c>
      <c r="AE36" s="43">
        <f t="shared" ref="AE36" si="40">IF(Z18&gt;0,(AE18/Z18)*100,0)</f>
        <v>57.890655431361949</v>
      </c>
      <c r="AF36" s="43">
        <f t="shared" ref="AF36" si="41">IF(Z18&gt;0,(AF18/Z18)*100,0)</f>
        <v>63.980494344167518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Kent and Medway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Kent and Medway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Kent and Medway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3.3128001167556764</v>
      </c>
      <c r="C46" s="18">
        <f t="shared" si="42"/>
        <v>0.20716777212395066</v>
      </c>
      <c r="D46" s="18">
        <f t="shared" si="42"/>
        <v>0.66176986372621371</v>
      </c>
      <c r="E46" s="18">
        <f t="shared" si="42"/>
        <v>1.1131540735491274</v>
      </c>
      <c r="F46" s="18">
        <f>IF(F$6-D$6 &lt;&gt; 0,(EXP(LN(F8/D8)/(F$6-D$6))-1)*100,0)</f>
        <v>0.96246821928804849</v>
      </c>
      <c r="H46" s="18">
        <f>IF($F$6-$D$6 &lt;&gt; 0,(EXP(LN(1+(H26/100))/($F$6-$D$6))-1)*100,0)</f>
        <v>0.96246821928804849</v>
      </c>
      <c r="I46" s="18">
        <f>IF($F$6-$D$6 &lt;&gt; 0,(EXP(LN(1+(I26/100))/($F$6-$D$6))-1)*100,0)</f>
        <v>3.0352220824882981</v>
      </c>
      <c r="J46" s="18">
        <f>IF($F$6-$D$6 &lt;&gt; 0,(EXP(LN(1+(J26/100))/($F$6-$D$6))-1)*100,0)</f>
        <v>3.6836282800732034</v>
      </c>
      <c r="L46" t="str">
        <f>$A$8</f>
        <v>Managers, directors and senior officials</v>
      </c>
      <c r="M46" s="18">
        <f t="shared" ref="M46:M54" si="43">IF(N$6-M$6 &lt;&gt; 0,(EXP(LN(N8/M8)/(N$6-M$6))-1)*100,0)</f>
        <v>2.6215620761818048</v>
      </c>
      <c r="N46" s="18">
        <f t="shared" ref="N46:N54" si="44">IF(O$6-N$6 &lt;&gt; 0,(EXP(LN(O8/N8)/(O$6-N$6))-1)*100,0)</f>
        <v>-1.4535074240254686</v>
      </c>
      <c r="O46" s="18">
        <f t="shared" ref="O46:O54" si="45">IF(P$6-O$6 &lt;&gt; 0,(EXP(LN(P8/O8)/(P$6-O$6))-1)*100,0)</f>
        <v>0.18765038523069766</v>
      </c>
      <c r="P46" s="18">
        <f t="shared" ref="P46:P54" si="46">IF(Q$6-P$6 &lt;&gt; 0,(EXP(LN(Q8/P8)/(Q$6-P$6))-1)*100,0)</f>
        <v>0.79990571750572226</v>
      </c>
      <c r="Q46" s="18">
        <f>IF(Q$6-O$6 &lt;&gt; 0,(EXP(LN(Q8/O8)/(Q$6-O$6))-1)*100,0)</f>
        <v>0.59540600465892712</v>
      </c>
      <c r="S46" s="18">
        <f>IF($F$6-$D$6 &lt;&gt; 0,(EXP(LN(1+(S26/100))/($F$6-$D$6))-1)*100,0)</f>
        <v>0.59540600465892712</v>
      </c>
      <c r="T46" s="18">
        <f>IF($F$6-$D$6 &lt;&gt; 0,(EXP(LN(1+(T26/100))/($F$6-$D$6))-1)*100,0)</f>
        <v>2.7080435625549182</v>
      </c>
      <c r="U46" s="18">
        <f>IF($F$6-$D$6 &lt;&gt; 0,(EXP(LN(1+(U26/100))/($F$6-$D$6))-1)*100,0)</f>
        <v>3.1231995189548778</v>
      </c>
      <c r="W46" t="str">
        <f>$A$8</f>
        <v>Managers, directors and senior officials</v>
      </c>
      <c r="X46" s="18">
        <f t="shared" ref="X46:X54" si="47">IF(Y$6-X$6 &lt;&gt; 0,(EXP(LN(Y8/X8)/(Y$6-X$6))-1)*100,0)</f>
        <v>4.5604741296296325</v>
      </c>
      <c r="Y46" s="18">
        <f t="shared" ref="Y46:Y54" si="48">IF(Z$6-Y$6 &lt;&gt; 0,(EXP(LN(Z8/Y8)/(Z$6-Y$6))-1)*100,0)</f>
        <v>3.067804908454641</v>
      </c>
      <c r="Z46" s="18">
        <f t="shared" ref="Z46:Z54" si="49">IF(AA$6-Z$6 &lt;&gt; 0,(EXP(LN(AA8/Z8)/(AA$6-Z$6))-1)*100,0)</f>
        <v>1.4237057614737925</v>
      </c>
      <c r="AA46" s="18">
        <f t="shared" ref="AA46:AA54" si="50">IF(AB$6-AA$6 &lt;&gt; 0,(EXP(LN(AB8/AA8)/(AB$6-AA$6))-1)*100,0)</f>
        <v>1.581791223684581</v>
      </c>
      <c r="AB46" s="18">
        <f>IF(AB$6-Z$6 &lt;&gt; 0,(EXP(LN(AB8/Z8)/(AB$6-Z$6))-1)*100,0)</f>
        <v>1.5290687105526057</v>
      </c>
      <c r="AD46" s="18">
        <f>IF($F$6-$D$6 &lt;&gt; 0,(EXP(LN(1+(AD26/100))/($F$6-$D$6))-1)*100,0)</f>
        <v>1.5290687105526057</v>
      </c>
      <c r="AE46" s="18">
        <f>IF($F$6-$D$6 &lt;&gt; 0,(EXP(LN(1+(AE26/100))/($F$6-$D$6))-1)*100,0)</f>
        <v>3.5442853943893571</v>
      </c>
      <c r="AF46" s="18">
        <f>IF($F$6-$D$6 &lt;&gt; 0,(EXP(LN(1+(AF26/100))/($F$6-$D$6))-1)*100,0)</f>
        <v>4.5232366698126247</v>
      </c>
    </row>
    <row r="47" spans="1:32" x14ac:dyDescent="0.2">
      <c r="A47" t="str">
        <f>$A$9</f>
        <v>Professional occupations</v>
      </c>
      <c r="B47" s="18">
        <f t="shared" si="42"/>
        <v>3.1791429668058369</v>
      </c>
      <c r="C47" s="18">
        <f t="shared" si="42"/>
        <v>2.4948113764083679</v>
      </c>
      <c r="D47" s="18">
        <f t="shared" si="42"/>
        <v>1.3905911218420552</v>
      </c>
      <c r="E47" s="18">
        <f t="shared" si="42"/>
        <v>0.90528435046697275</v>
      </c>
      <c r="F47" s="18">
        <f>IF(F$6-D$6 &lt;&gt; 0,(EXP(LN(F9/D9)/(F$6-D$6))-1)*100,0)</f>
        <v>1.0667946209555135</v>
      </c>
      <c r="H47" s="18">
        <f t="shared" ref="H47:J56" si="51">IF($F$6-$D$6 &lt;&gt; 0,(EXP(LN(1+(H27/100))/($F$6-$D$6))-1)*100,0)</f>
        <v>1.0667946209555135</v>
      </c>
      <c r="I47" s="18">
        <f t="shared" si="51"/>
        <v>2.7904332740806392</v>
      </c>
      <c r="J47" s="18">
        <f t="shared" si="51"/>
        <v>3.534026470285867</v>
      </c>
      <c r="L47" t="str">
        <f>$A$9</f>
        <v>Professional occupations</v>
      </c>
      <c r="M47" s="18">
        <f t="shared" si="43"/>
        <v>2.5791136943661419</v>
      </c>
      <c r="N47" s="18">
        <f t="shared" si="44"/>
        <v>2.2611051204791011</v>
      </c>
      <c r="O47" s="18">
        <f t="shared" si="45"/>
        <v>1.401704044795693</v>
      </c>
      <c r="P47" s="18">
        <f t="shared" si="46"/>
        <v>0.82512066271678286</v>
      </c>
      <c r="Q47" s="18">
        <f>IF(Q$6-O$6 &lt;&gt; 0,(EXP(LN(Q9/O9)/(Q$6-O$6))-1)*100,0)</f>
        <v>1.0169499187786979</v>
      </c>
      <c r="S47" s="18">
        <f t="shared" ref="S47:U47" si="52">IF($F$6-$D$6 &lt;&gt; 0,(EXP(LN(1+(S27/100))/($F$6-$D$6))-1)*100,0)</f>
        <v>1.0169499187786979</v>
      </c>
      <c r="T47" s="18">
        <f t="shared" si="52"/>
        <v>2.3299491994556609</v>
      </c>
      <c r="U47" s="18">
        <f t="shared" si="52"/>
        <v>3.0815237497601622</v>
      </c>
      <c r="W47" t="str">
        <f>$A$9</f>
        <v>Professional occupations</v>
      </c>
      <c r="X47" s="18">
        <f t="shared" si="47"/>
        <v>3.7861713043316314</v>
      </c>
      <c r="Y47" s="18">
        <f t="shared" si="48"/>
        <v>2.7244292022339911</v>
      </c>
      <c r="Z47" s="18">
        <f t="shared" si="49"/>
        <v>1.379717138395864</v>
      </c>
      <c r="AA47" s="18">
        <f t="shared" si="50"/>
        <v>0.98322400616910333</v>
      </c>
      <c r="AB47" s="18">
        <f>IF(AB$6-Z$6 &lt;&gt; 0,(EXP(LN(AB9/Z9)/(AB$6-Z$6))-1)*100,0)</f>
        <v>1.1152157863896006</v>
      </c>
      <c r="AD47" s="18">
        <f t="shared" ref="AD47:AF47" si="53">IF($F$6-$D$6 &lt;&gt; 0,(EXP(LN(1+(AD27/100))/($F$6-$D$6))-1)*100,0)</f>
        <v>1.1152157863896006</v>
      </c>
      <c r="AE47" s="18">
        <f t="shared" si="53"/>
        <v>3.2144997630713545</v>
      </c>
      <c r="AF47" s="18">
        <f t="shared" si="53"/>
        <v>3.9513382041300282</v>
      </c>
    </row>
    <row r="48" spans="1:32" x14ac:dyDescent="0.2">
      <c r="A48" t="str">
        <f>$A$10</f>
        <v>Associate professional occupations</v>
      </c>
      <c r="B48" s="18">
        <f t="shared" si="42"/>
        <v>1.2486914743329081</v>
      </c>
      <c r="C48" s="18">
        <f t="shared" si="42"/>
        <v>3.500182159466636</v>
      </c>
      <c r="D48" s="18">
        <f t="shared" si="42"/>
        <v>-0.2464712717064832</v>
      </c>
      <c r="E48" s="18">
        <f t="shared" si="42"/>
        <v>0.67399196936281935</v>
      </c>
      <c r="F48" s="18">
        <f t="shared" ref="F48:F56" si="54">IF(F$6-D$6 &lt;&gt; 0,(EXP(LN(F10/D10)/(F$6-D$6))-1)*100,0)</f>
        <v>0.3662310207939834</v>
      </c>
      <c r="H48" s="18">
        <f t="shared" si="51"/>
        <v>0.3662310207939834</v>
      </c>
      <c r="I48" s="18">
        <f t="shared" si="51"/>
        <v>2.5532571561842188</v>
      </c>
      <c r="J48" s="18">
        <f t="shared" si="51"/>
        <v>2.8126304388805812</v>
      </c>
      <c r="L48" t="str">
        <f>$A$10</f>
        <v>Associate professional occupations</v>
      </c>
      <c r="M48" s="18">
        <f t="shared" si="43"/>
        <v>0.51601875801137176</v>
      </c>
      <c r="N48" s="18">
        <f t="shared" si="44"/>
        <v>3.0875614735176748</v>
      </c>
      <c r="O48" s="18">
        <f t="shared" si="45"/>
        <v>-0.87629964910064251</v>
      </c>
      <c r="P48" s="18">
        <f>IF(Q$6-P$6 &lt;&gt; 0,(EXP(LN(Q10/P10)/(Q$6-P$6))-1)*100,0)</f>
        <v>0.40533072006834203</v>
      </c>
      <c r="Q48" s="18">
        <f t="shared" ref="Q48:Q54" si="55">IF(Q$6-O$6 &lt;&gt; 0,(EXP(LN(Q10/O10)/(Q$6-O$6))-1)*100,0)</f>
        <v>-2.3710121048137189E-2</v>
      </c>
      <c r="S48" s="18">
        <f t="shared" ref="S48:U48" si="56">IF($F$6-$D$6 &lt;&gt; 0,(EXP(LN(1+(S28/100))/($F$6-$D$6))-1)*100,0)</f>
        <v>-2.3710121048137189E-2</v>
      </c>
      <c r="T48" s="18">
        <f t="shared" si="56"/>
        <v>2.0622634024101805</v>
      </c>
      <c r="U48" s="18">
        <f t="shared" si="56"/>
        <v>2.0444547624375087</v>
      </c>
      <c r="W48" t="str">
        <f>$A$10</f>
        <v>Associate professional occupations</v>
      </c>
      <c r="X48" s="18">
        <f t="shared" si="47"/>
        <v>2.0700878489067653</v>
      </c>
      <c r="Y48" s="18">
        <f t="shared" si="48"/>
        <v>3.9453657397010788</v>
      </c>
      <c r="Z48" s="18">
        <f t="shared" si="49"/>
        <v>0.41029187385555055</v>
      </c>
      <c r="AA48" s="18">
        <f t="shared" si="50"/>
        <v>0.93718021117967787</v>
      </c>
      <c r="AB48" s="18">
        <f t="shared" ref="AB48:AB54" si="57">IF(AB$6-Z$6 &lt;&gt; 0,(EXP(LN(AB10/Z10)/(AB$6-Z$6))-1)*100,0)</f>
        <v>0.7612442830310151</v>
      </c>
      <c r="AD48" s="18">
        <f t="shared" ref="AD48:AF48" si="58">IF($F$6-$D$6 &lt;&gt; 0,(EXP(LN(1+(AD28/100))/($F$6-$D$6))-1)*100,0)</f>
        <v>0.7612442830310151</v>
      </c>
      <c r="AE48" s="18">
        <f t="shared" si="58"/>
        <v>3.0445573976689566</v>
      </c>
      <c r="AF48" s="18">
        <f t="shared" si="58"/>
        <v>3.5543111039915809</v>
      </c>
    </row>
    <row r="49" spans="1:32" x14ac:dyDescent="0.2">
      <c r="A49" t="str">
        <f>$A$11</f>
        <v>Administrative and secretarial occupations</v>
      </c>
      <c r="B49" s="18">
        <f t="shared" si="42"/>
        <v>-1.0268917453297388</v>
      </c>
      <c r="C49" s="18">
        <f t="shared" si="42"/>
        <v>1.4207130508678167</v>
      </c>
      <c r="D49" s="18">
        <f t="shared" si="42"/>
        <v>-1.3793983087879935</v>
      </c>
      <c r="E49" s="18">
        <f t="shared" si="42"/>
        <v>-1.1623410306234594</v>
      </c>
      <c r="F49" s="18">
        <f t="shared" si="54"/>
        <v>-1.2347464857545676</v>
      </c>
      <c r="H49" s="18">
        <f t="shared" si="51"/>
        <v>-1.2347464857545676</v>
      </c>
      <c r="I49" s="18">
        <f t="shared" si="51"/>
        <v>2.5489870090433797</v>
      </c>
      <c r="J49" s="18">
        <f t="shared" si="51"/>
        <v>1.7051971816011591</v>
      </c>
      <c r="L49" t="str">
        <f>$A$11</f>
        <v>Administrative and secretarial occupations</v>
      </c>
      <c r="M49" s="18">
        <f t="shared" si="43"/>
        <v>-2.0210932740719612</v>
      </c>
      <c r="N49" s="18">
        <f t="shared" si="44"/>
        <v>14.840225025208586</v>
      </c>
      <c r="O49" s="18">
        <f t="shared" si="45"/>
        <v>-0.99576769551443789</v>
      </c>
      <c r="P49" s="18">
        <f t="shared" si="46"/>
        <v>0.6641261223125916</v>
      </c>
      <c r="Q49" s="18">
        <f t="shared" si="55"/>
        <v>0.10775882455693608</v>
      </c>
      <c r="S49" s="18">
        <f t="shared" ref="S49:U49" si="59">IF($F$6-$D$6 &lt;&gt; 0,(EXP(LN(1+(S29/100))/($F$6-$D$6))-1)*100,0)</f>
        <v>0.10775882455693608</v>
      </c>
      <c r="T49" s="18">
        <f t="shared" si="59"/>
        <v>2.0538560522006311</v>
      </c>
      <c r="U49" s="18">
        <f t="shared" si="59"/>
        <v>2.1350827138996165</v>
      </c>
      <c r="W49" t="str">
        <f>$A$11</f>
        <v>Administrative and secretarial occupations</v>
      </c>
      <c r="X49" s="18">
        <f t="shared" si="47"/>
        <v>-0.77559934001018016</v>
      </c>
      <c r="Y49" s="18">
        <f t="shared" si="48"/>
        <v>-1.8655399820546426</v>
      </c>
      <c r="Z49" s="18">
        <f t="shared" si="49"/>
        <v>-1.4904453101796222</v>
      </c>
      <c r="AA49" s="18">
        <f t="shared" si="50"/>
        <v>-1.7620481727698145</v>
      </c>
      <c r="AB49" s="18">
        <f t="shared" si="57"/>
        <v>-1.6715971920546524</v>
      </c>
      <c r="AD49" s="18">
        <f t="shared" ref="AD49:AF49" si="60">IF($F$6-$D$6 &lt;&gt; 0,(EXP(LN(1+(AD29/100))/($F$6-$D$6))-1)*100,0)</f>
        <v>-1.6715971920546524</v>
      </c>
      <c r="AE49" s="18">
        <f t="shared" si="60"/>
        <v>2.6849135082868569</v>
      </c>
      <c r="AF49" s="18">
        <f t="shared" si="60"/>
        <v>1.5771685277670811</v>
      </c>
    </row>
    <row r="50" spans="1:32" x14ac:dyDescent="0.2">
      <c r="A50" t="str">
        <f>$A$12</f>
        <v>Skilled trades occupations</v>
      </c>
      <c r="B50" s="18">
        <f t="shared" si="42"/>
        <v>0.42488272679725991</v>
      </c>
      <c r="C50" s="18">
        <f t="shared" si="42"/>
        <v>-13.014340763692257</v>
      </c>
      <c r="D50" s="18">
        <f t="shared" si="42"/>
        <v>0.87895790715883937</v>
      </c>
      <c r="E50" s="18">
        <f t="shared" si="42"/>
        <v>-3.379907978917629E-2</v>
      </c>
      <c r="F50" s="18">
        <f t="shared" si="54"/>
        <v>0.26953191026657386</v>
      </c>
      <c r="H50" s="18">
        <f t="shared" si="51"/>
        <v>0.26953191026657386</v>
      </c>
      <c r="I50" s="18">
        <f t="shared" si="51"/>
        <v>2.4819034073852997</v>
      </c>
      <c r="J50" s="18">
        <f t="shared" si="51"/>
        <v>2.6742336802434208</v>
      </c>
      <c r="L50" t="str">
        <f>$A$12</f>
        <v>Skilled trades occupations</v>
      </c>
      <c r="M50" s="18">
        <f t="shared" si="43"/>
        <v>0.81088091854863986</v>
      </c>
      <c r="N50" s="18">
        <f t="shared" si="44"/>
        <v>-15.361225598313922</v>
      </c>
      <c r="O50" s="18">
        <f t="shared" si="45"/>
        <v>0.52010335768666316</v>
      </c>
      <c r="P50" s="18">
        <f t="shared" si="46"/>
        <v>-0.31120550180352424</v>
      </c>
      <c r="Q50" s="18">
        <f t="shared" si="55"/>
        <v>-3.4869257459047009E-2</v>
      </c>
      <c r="S50" s="18">
        <f t="shared" ref="S50:U50" si="61">IF($F$6-$D$6 &lt;&gt; 0,(EXP(LN(1+(S30/100))/($F$6-$D$6))-1)*100,0)</f>
        <v>-3.4869257459047009E-2</v>
      </c>
      <c r="T50" s="18">
        <f t="shared" si="61"/>
        <v>2.2733515463238874</v>
      </c>
      <c r="U50" s="18">
        <f t="shared" si="61"/>
        <v>2.247914652519345</v>
      </c>
      <c r="W50" t="str">
        <f>$A$12</f>
        <v>Skilled trades occupations</v>
      </c>
      <c r="X50" s="18">
        <f t="shared" si="47"/>
        <v>-2.3295742951585319</v>
      </c>
      <c r="Y50" s="18">
        <f t="shared" si="48"/>
        <v>5.1203125816062789</v>
      </c>
      <c r="Z50" s="18">
        <f t="shared" si="49"/>
        <v>3.0043080042226222</v>
      </c>
      <c r="AA50" s="18">
        <f t="shared" si="50"/>
        <v>1.38122554006197</v>
      </c>
      <c r="AB50" s="18">
        <f t="shared" si="57"/>
        <v>1.9193912087181353</v>
      </c>
      <c r="AD50" s="18">
        <f t="shared" ref="AD50:AF50" si="62">IF($F$6-$D$6 &lt;&gt; 0,(EXP(LN(1+(AD30/100))/($F$6-$D$6))-1)*100,0)</f>
        <v>1.9193912087181353</v>
      </c>
      <c r="AE50" s="18">
        <f t="shared" si="62"/>
        <v>3.661203347285924</v>
      </c>
      <c r="AF50" s="18">
        <f t="shared" si="62"/>
        <v>4.8846115707244397</v>
      </c>
    </row>
    <row r="51" spans="1:32" x14ac:dyDescent="0.2">
      <c r="A51" t="str">
        <f>$A$13</f>
        <v>Caring, leisure and other service occupations</v>
      </c>
      <c r="B51" s="18">
        <f t="shared" si="42"/>
        <v>0.95519642462691401</v>
      </c>
      <c r="C51" s="18">
        <f t="shared" si="42"/>
        <v>-5.2227269345351823</v>
      </c>
      <c r="D51" s="18">
        <f t="shared" si="42"/>
        <v>1.0147455295389296</v>
      </c>
      <c r="E51" s="18">
        <f t="shared" si="42"/>
        <v>0.59312719731696717</v>
      </c>
      <c r="F51" s="18">
        <f t="shared" si="54"/>
        <v>0.73347074856244809</v>
      </c>
      <c r="H51" s="18">
        <f t="shared" si="51"/>
        <v>0.73347074856244809</v>
      </c>
      <c r="I51" s="18">
        <f t="shared" si="51"/>
        <v>3.0787655149801196</v>
      </c>
      <c r="J51" s="18">
        <f t="shared" si="51"/>
        <v>3.5673946595278894</v>
      </c>
      <c r="L51" t="str">
        <f>$A$13</f>
        <v>Caring, leisure and other service occupations</v>
      </c>
      <c r="M51" s="18">
        <f t="shared" si="43"/>
        <v>0.51780614192993291</v>
      </c>
      <c r="N51" s="18">
        <f t="shared" si="44"/>
        <v>-3.0244823807673349</v>
      </c>
      <c r="O51" s="18">
        <f t="shared" si="45"/>
        <v>2.6003306433445506</v>
      </c>
      <c r="P51" s="18">
        <f t="shared" si="46"/>
        <v>1.3888384458978997</v>
      </c>
      <c r="Q51" s="18">
        <f t="shared" si="55"/>
        <v>1.7910713177075488</v>
      </c>
      <c r="S51" s="18">
        <f t="shared" ref="S51:U51" si="63">IF($F$6-$D$6 &lt;&gt; 0,(EXP(LN(1+(S31/100))/($F$6-$D$6))-1)*100,0)</f>
        <v>1.7910713177075488</v>
      </c>
      <c r="T51" s="18">
        <f t="shared" si="63"/>
        <v>2.8188918617793046</v>
      </c>
      <c r="U51" s="18">
        <f t="shared" si="63"/>
        <v>4.0824621840868547</v>
      </c>
      <c r="W51" t="str">
        <f>$A$13</f>
        <v>Caring, leisure and other service occupations</v>
      </c>
      <c r="X51" s="18">
        <f t="shared" si="47"/>
        <v>1.0803626898605145</v>
      </c>
      <c r="Y51" s="18">
        <f t="shared" si="48"/>
        <v>-5.8430672309655378</v>
      </c>
      <c r="Z51" s="18">
        <f t="shared" si="49"/>
        <v>0.53466433744542297</v>
      </c>
      <c r="AA51" s="18">
        <f t="shared" si="50"/>
        <v>0.32458982627128208</v>
      </c>
      <c r="AB51" s="18">
        <f t="shared" si="57"/>
        <v>0.39456584397681294</v>
      </c>
      <c r="AD51" s="18">
        <f t="shared" ref="AD51:AF51" si="64">IF($F$6-$D$6 &lt;&gt; 0,(EXP(LN(1+(AD31/100))/($F$6-$D$6))-1)*100,0)</f>
        <v>0.39456584397681294</v>
      </c>
      <c r="AE51" s="18">
        <f t="shared" si="64"/>
        <v>3.1526067197620522</v>
      </c>
      <c r="AF51" s="18">
        <f t="shared" si="64"/>
        <v>3.4107186760875985</v>
      </c>
    </row>
    <row r="52" spans="1:32" x14ac:dyDescent="0.2">
      <c r="A52" t="str">
        <f>$A$14</f>
        <v>Sales and customer service occupations</v>
      </c>
      <c r="B52" s="18">
        <f t="shared" si="42"/>
        <v>-0.3203379144192553</v>
      </c>
      <c r="C52" s="18">
        <f t="shared" si="42"/>
        <v>0.47007363624316234</v>
      </c>
      <c r="D52" s="18">
        <f t="shared" si="42"/>
        <v>-1.4549216051207292E-2</v>
      </c>
      <c r="E52" s="18">
        <f t="shared" si="42"/>
        <v>-3.7221289987954265E-4</v>
      </c>
      <c r="F52" s="18">
        <f t="shared" si="54"/>
        <v>-5.0981039547592921E-3</v>
      </c>
      <c r="H52" s="18">
        <f t="shared" si="51"/>
        <v>-5.0981039547592921E-3</v>
      </c>
      <c r="I52" s="18">
        <f t="shared" si="51"/>
        <v>2.4755887601529469</v>
      </c>
      <c r="J52" s="18">
        <f t="shared" si="51"/>
        <v>2.4719690384835014</v>
      </c>
      <c r="L52" t="str">
        <f>$A$14</f>
        <v>Sales and customer service occupations</v>
      </c>
      <c r="M52" s="18">
        <f t="shared" si="43"/>
        <v>-4.2097378850236566E-2</v>
      </c>
      <c r="N52" s="18">
        <f t="shared" si="44"/>
        <v>1.8993826775222766</v>
      </c>
      <c r="O52" s="18">
        <f t="shared" si="45"/>
        <v>0.49323700053718333</v>
      </c>
      <c r="P52" s="18">
        <f t="shared" si="46"/>
        <v>0.3673188078138212</v>
      </c>
      <c r="Q52" s="18">
        <f t="shared" si="55"/>
        <v>0.40927399831800493</v>
      </c>
      <c r="S52" s="18">
        <f t="shared" ref="S52:U52" si="65">IF($F$6-$D$6 &lt;&gt; 0,(EXP(LN(1+(S32/100))/($F$6-$D$6))-1)*100,0)</f>
        <v>0.40927399831800493</v>
      </c>
      <c r="T52" s="18">
        <f t="shared" si="65"/>
        <v>1.9964816243204453</v>
      </c>
      <c r="U52" s="18">
        <f t="shared" si="65"/>
        <v>2.3090647070047376</v>
      </c>
      <c r="W52" t="str">
        <f>$A$14</f>
        <v>Sales and customer service occupations</v>
      </c>
      <c r="X52" s="18">
        <f t="shared" si="47"/>
        <v>-0.5218818180184881</v>
      </c>
      <c r="Y52" s="18">
        <f t="shared" si="48"/>
        <v>-0.57777449567683048</v>
      </c>
      <c r="Z52" s="18">
        <f t="shared" si="49"/>
        <v>-0.40299179889297099</v>
      </c>
      <c r="AA52" s="18">
        <f t="shared" si="50"/>
        <v>-0.29808946900339306</v>
      </c>
      <c r="AB52" s="18">
        <f t="shared" si="57"/>
        <v>-0.33306918325147761</v>
      </c>
      <c r="AD52" s="18">
        <f t="shared" ref="AD52:AF52" si="66">IF($F$6-$D$6 &lt;&gt; 0,(EXP(LN(1+(AD32/100))/($F$6-$D$6))-1)*100,0)</f>
        <v>-0.33306918325147761</v>
      </c>
      <c r="AE52" s="18">
        <f t="shared" si="66"/>
        <v>2.8160037285164918</v>
      </c>
      <c r="AF52" s="18">
        <f t="shared" si="66"/>
        <v>2.592029788971506</v>
      </c>
    </row>
    <row r="53" spans="1:32" x14ac:dyDescent="0.2">
      <c r="A53" t="str">
        <f>$A$15</f>
        <v>Process, plant and machine operatives</v>
      </c>
      <c r="B53" s="18">
        <f t="shared" si="42"/>
        <v>2.0493816876202331</v>
      </c>
      <c r="C53" s="18">
        <f t="shared" si="42"/>
        <v>-16.958745683767408</v>
      </c>
      <c r="D53" s="18">
        <f t="shared" si="42"/>
        <v>2.3744879338425617</v>
      </c>
      <c r="E53" s="18">
        <f t="shared" si="42"/>
        <v>-2.5403921699596044E-2</v>
      </c>
      <c r="F53" s="18">
        <f t="shared" si="54"/>
        <v>0.76824300343307783</v>
      </c>
      <c r="H53" s="18">
        <f t="shared" si="51"/>
        <v>0.76824300343307783</v>
      </c>
      <c r="I53" s="18">
        <f t="shared" si="51"/>
        <v>2.8591117589974457</v>
      </c>
      <c r="J53" s="18">
        <f t="shared" si="51"/>
        <v>3.386288066058496</v>
      </c>
      <c r="L53" t="str">
        <f>$A$15</f>
        <v>Process, plant and machine operatives</v>
      </c>
      <c r="M53" s="18">
        <f t="shared" si="43"/>
        <v>2.3061425816272019</v>
      </c>
      <c r="N53" s="18">
        <f t="shared" si="44"/>
        <v>-17.353083616528654</v>
      </c>
      <c r="O53" s="18">
        <f t="shared" si="45"/>
        <v>1.8852482262272208</v>
      </c>
      <c r="P53" s="18">
        <f t="shared" si="46"/>
        <v>-0.17726330001849311</v>
      </c>
      <c r="Q53" s="18">
        <f t="shared" si="55"/>
        <v>0.50555914775365363</v>
      </c>
      <c r="S53" s="18">
        <f t="shared" ref="S53:U53" si="67">IF($F$6-$D$6 &lt;&gt; 0,(EXP(LN(1+(S33/100))/($F$6-$D$6))-1)*100,0)</f>
        <v>0.50555914775365363</v>
      </c>
      <c r="T53" s="18">
        <f t="shared" si="67"/>
        <v>2.7502855378799484</v>
      </c>
      <c r="U53" s="18">
        <f t="shared" si="67"/>
        <v>3.1001206000016657</v>
      </c>
      <c r="W53" t="str">
        <f>$A$15</f>
        <v>Process, plant and machine operatives</v>
      </c>
      <c r="X53" s="18">
        <f t="shared" si="47"/>
        <v>-8.8125001386341051E-2</v>
      </c>
      <c r="Y53" s="18">
        <f t="shared" si="48"/>
        <v>-13.474742304641252</v>
      </c>
      <c r="Z53" s="18">
        <f t="shared" si="49"/>
        <v>6.1716166355051616</v>
      </c>
      <c r="AA53" s="18">
        <f t="shared" si="50"/>
        <v>0.96506828294382618</v>
      </c>
      <c r="AB53" s="18">
        <f t="shared" si="57"/>
        <v>2.6715784847453738</v>
      </c>
      <c r="AD53" s="18">
        <f t="shared" ref="AD53:AF53" si="68">IF($F$6-$D$6 &lt;&gt; 0,(EXP(LN(1+(AD33/100))/($F$6-$D$6))-1)*100,0)</f>
        <v>2.6715784847453738</v>
      </c>
      <c r="AE53" s="18">
        <f t="shared" si="68"/>
        <v>3.7185925672351905</v>
      </c>
      <c r="AF53" s="18">
        <f t="shared" si="68"/>
        <v>5.4425444875842333</v>
      </c>
    </row>
    <row r="54" spans="1:32" x14ac:dyDescent="0.2">
      <c r="A54" t="str">
        <f>$A$16</f>
        <v>Elementary occupations</v>
      </c>
      <c r="B54" s="18">
        <f t="shared" si="42"/>
        <v>-7.668240556624184E-3</v>
      </c>
      <c r="C54" s="18">
        <f t="shared" si="42"/>
        <v>-8.8882759077902769</v>
      </c>
      <c r="D54" s="18">
        <f t="shared" si="42"/>
        <v>0.26054901569938504</v>
      </c>
      <c r="E54" s="18">
        <f t="shared" si="42"/>
        <v>-0.33141318507151629</v>
      </c>
      <c r="F54" s="18">
        <f t="shared" si="54"/>
        <v>-0.1344818169532469</v>
      </c>
      <c r="H54" s="18">
        <f t="shared" si="51"/>
        <v>-0.1344818169532469</v>
      </c>
      <c r="I54" s="18">
        <f t="shared" si="51"/>
        <v>2.6085718069734698</v>
      </c>
      <c r="J54" s="18">
        <f t="shared" si="51"/>
        <v>2.5150793237155744</v>
      </c>
      <c r="L54" t="str">
        <f>$A$16</f>
        <v>Elementary occupations</v>
      </c>
      <c r="M54" s="18">
        <f t="shared" si="43"/>
        <v>-0.53206828548104657</v>
      </c>
      <c r="N54" s="18">
        <f t="shared" si="44"/>
        <v>-8.1018329870744417</v>
      </c>
      <c r="O54" s="18">
        <f t="shared" si="45"/>
        <v>0.58976379795185885</v>
      </c>
      <c r="P54" s="18">
        <f t="shared" si="46"/>
        <v>-0.52582487589500904</v>
      </c>
      <c r="Q54" s="18">
        <f t="shared" si="55"/>
        <v>-0.15534351741739449</v>
      </c>
      <c r="S54" s="18">
        <f t="shared" ref="S54:U54" si="69">IF($F$6-$D$6 &lt;&gt; 0,(EXP(LN(1+(S34/100))/($F$6-$D$6))-1)*100,0)</f>
        <v>-0.15534351741739449</v>
      </c>
      <c r="T54" s="18">
        <f t="shared" si="69"/>
        <v>2.192684699685965</v>
      </c>
      <c r="U54" s="18">
        <f t="shared" si="69"/>
        <v>2.0783713749338739</v>
      </c>
      <c r="W54" t="str">
        <f>$A$16</f>
        <v>Elementary occupations</v>
      </c>
      <c r="X54" s="18">
        <f t="shared" si="47"/>
        <v>0.55950319210236188</v>
      </c>
      <c r="Y54" s="18">
        <f t="shared" si="48"/>
        <v>-9.7159701523827913</v>
      </c>
      <c r="Z54" s="18">
        <f t="shared" si="49"/>
        <v>-9.699338560835713E-2</v>
      </c>
      <c r="AA54" s="18">
        <f t="shared" si="50"/>
        <v>-0.11980363978413289</v>
      </c>
      <c r="AB54" s="18">
        <f t="shared" si="57"/>
        <v>-0.11220080046522307</v>
      </c>
      <c r="AD54" s="18">
        <f t="shared" ref="AD54:AF54" si="70">IF($F$6-$D$6 &lt;&gt; 0,(EXP(LN(1+(AD34/100))/($F$6-$D$6))-1)*100,0)</f>
        <v>-0.11220080046522307</v>
      </c>
      <c r="AE54" s="18">
        <f t="shared" si="70"/>
        <v>3.0293799358003692</v>
      </c>
      <c r="AF54" s="18">
        <f t="shared" si="70"/>
        <v>2.9557074184601184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1.2928273300214732</v>
      </c>
      <c r="C56" s="26">
        <f>IF(D$6-C$6 &lt;&gt; 0,(EXP(LN(D18/C18)/(D$6-C$6))-1)*100,0)</f>
        <v>-2.5111694522196748</v>
      </c>
      <c r="D56" s="26">
        <f>IF(E$6-D$6 &lt;&gt; 0,(EXP(LN(E18/D18)/(E$6-D$6))-1)*100,0)</f>
        <v>0.53827906969547978</v>
      </c>
      <c r="E56" s="26">
        <f>IF(F$6-E$6 &lt;&gt; 0,(EXP(LN(F18/E18)/(F$6-E$6))-1)*100,0)</f>
        <v>0.36715979175778735</v>
      </c>
      <c r="F56" s="26">
        <f t="shared" si="54"/>
        <v>0.42416716541802124</v>
      </c>
      <c r="H56" s="26">
        <f t="shared" si="51"/>
        <v>0.42416716541802124</v>
      </c>
      <c r="I56" s="26">
        <f t="shared" ref="I56" si="71">IF($F$6-$D$6 &lt;&gt; 0,(EXP(LN(1+(I36/100))/($F$6-$D$6))-1)*100,0)</f>
        <v>2.7256172898532993</v>
      </c>
      <c r="J56" s="26">
        <f t="shared" ref="J56" si="72">IF($F$6-$D$6 &lt;&gt; 0,(EXP(LN(1+(J36/100))/($F$6-$D$6))-1)*100,0)</f>
        <v>3.0195549549569156</v>
      </c>
      <c r="L56" s="24" t="str">
        <f>$A$18</f>
        <v>All occupations</v>
      </c>
      <c r="M56" s="26">
        <f>IF(N$6-M$6 &lt;&gt; 0,(EXP(LN(N18/M18)/(N$6-M$6))-1)*100,0)</f>
        <v>1.1695437697039512</v>
      </c>
      <c r="N56" s="26">
        <f>IF(O$6-N$6 &lt;&gt; 0,(EXP(LN(O18/N18)/(O$6-N$6))-1)*100,0)</f>
        <v>-3.909975923352127</v>
      </c>
      <c r="O56" s="26">
        <f>IF(P$6-O$6 &lt;&gt; 0,(EXP(LN(P18/O18)/(P$6-O$6))-1)*100,0)</f>
        <v>0.6163740418955177</v>
      </c>
      <c r="P56" s="26">
        <f>IF(Q$6-P$6 &lt;&gt; 0,(EXP(LN(Q18/P18)/(Q$6-P$6))-1)*100,0)</f>
        <v>0.3707875640124092</v>
      </c>
      <c r="Q56" s="26">
        <f t="shared" ref="Q56" si="73">IF(Q$6-O$6 &lt;&gt; 0,(EXP(LN(Q18/O18)/(Q$6-O$6))-1)*100,0)</f>
        <v>0.45258304734763222</v>
      </c>
      <c r="S56" s="26">
        <f t="shared" ref="S56:U56" si="74">IF($F$6-$D$6 &lt;&gt; 0,(EXP(LN(1+(S36/100))/($F$6-$D$6))-1)*100,0)</f>
        <v>0.45258304734763222</v>
      </c>
      <c r="T56" s="26">
        <f t="shared" si="74"/>
        <v>2.3504420600490628</v>
      </c>
      <c r="U56" s="26">
        <f t="shared" si="74"/>
        <v>2.680375631039178</v>
      </c>
      <c r="W56" s="24" t="str">
        <f>$A$18</f>
        <v>All occupations</v>
      </c>
      <c r="X56" s="26">
        <f>IF(Y$6-X$6 &lt;&gt; 0,(EXP(LN(Y18/X18)/(Y$6-X$6))-1)*100,0)</f>
        <v>1.4239699470535605</v>
      </c>
      <c r="Y56" s="26">
        <f>IF(Z$6-Y$6 &lt;&gt; 0,(EXP(LN(Z18/Y18)/(Z$6-Y$6))-1)*100,0)</f>
        <v>-1.0325060391848773</v>
      </c>
      <c r="Z56" s="26">
        <f>IF(AA$6-Z$6 &lt;&gt; 0,(EXP(LN(AA18/Z18)/(AA$6-Z$6))-1)*100,0)</f>
        <v>0.45787281170242</v>
      </c>
      <c r="AA56" s="26">
        <f>IF(AB$6-AA$6 &lt;&gt; 0,(EXP(LN(AB18/AA18)/(AB$6-AA$6))-1)*100,0)</f>
        <v>0.36340570245705361</v>
      </c>
      <c r="AB56" s="26">
        <f t="shared" ref="AB56" si="75">IF(AB$6-Z$6 &lt;&gt; 0,(EXP(LN(AB18/Z18)/(AB$6-Z$6))-1)*100,0)</f>
        <v>0.39488486434440251</v>
      </c>
      <c r="AD56" s="26">
        <f t="shared" ref="AD56:AF56" si="76">IF($F$6-$D$6 &lt;&gt; 0,(EXP(LN(1+(AD36/100))/($F$6-$D$6))-1)*100,0)</f>
        <v>0.39488486434440251</v>
      </c>
      <c r="AE56" s="26">
        <f t="shared" si="76"/>
        <v>3.0917143763773636</v>
      </c>
      <c r="AF56" s="26">
        <f t="shared" si="76"/>
        <v>3.3521414048431897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12.647275556254527</v>
      </c>
      <c r="C64" s="27">
        <f t="shared" si="77"/>
        <v>0.21436852292552544</v>
      </c>
      <c r="D64" s="27">
        <f t="shared" si="77"/>
        <v>3.4766631618324482</v>
      </c>
      <c r="E64" s="27">
        <f t="shared" si="77"/>
        <v>12.544971274080552</v>
      </c>
      <c r="F64" s="27">
        <f>F8-D8</f>
        <v>16.021634435913001</v>
      </c>
      <c r="L64" t="str">
        <f>$A$8</f>
        <v>Managers, directors and senior officials</v>
      </c>
      <c r="M64" s="27">
        <f t="shared" ref="M64:M72" si="78">N8-M8</f>
        <v>6.4378732214626879</v>
      </c>
      <c r="N64" s="27">
        <f t="shared" ref="N64:N72" si="79">O8-N8</f>
        <v>-0.95159978952449364</v>
      </c>
      <c r="O64" s="27">
        <f t="shared" ref="O64:O72" si="80">P8-O8</f>
        <v>0.60761379994880826</v>
      </c>
      <c r="P64" s="27">
        <f t="shared" ref="P64:P72" si="81">Q8-P8</f>
        <v>5.40097653612861</v>
      </c>
      <c r="Q64" s="27">
        <f>Q8-O8</f>
        <v>6.0085903360774182</v>
      </c>
      <c r="W64" t="str">
        <f>$A$8</f>
        <v>Managers, directors and senior officials</v>
      </c>
      <c r="X64" s="27">
        <f t="shared" ref="X64:X72" si="82">Y8-X8</f>
        <v>6.2094023347919638</v>
      </c>
      <c r="Y64" s="27">
        <f t="shared" ref="Y64:Y72" si="83">Z8-Y8</f>
        <v>1.165968312450012</v>
      </c>
      <c r="Z64" s="27">
        <f t="shared" ref="Z64:Z72" si="84">AA8-Z8</f>
        <v>2.8690493618837465</v>
      </c>
      <c r="AA64" s="27">
        <f t="shared" ref="AA64:AA72" si="85">AB8-AA8</f>
        <v>7.14399473795158</v>
      </c>
      <c r="AB64" s="27">
        <f>AB8-Z8</f>
        <v>10.013044099835327</v>
      </c>
    </row>
    <row r="65" spans="1:31" x14ac:dyDescent="0.2">
      <c r="A65" t="str">
        <f>$A$9</f>
        <v>Professional occupations</v>
      </c>
      <c r="B65" s="27">
        <f t="shared" si="77"/>
        <v>21.804997919928923</v>
      </c>
      <c r="C65" s="27">
        <f t="shared" si="77"/>
        <v>4.6231467603984981</v>
      </c>
      <c r="D65" s="27">
        <f t="shared" si="77"/>
        <v>13.578426212864429</v>
      </c>
      <c r="E65" s="27">
        <f t="shared" si="77"/>
        <v>19.192573844607608</v>
      </c>
      <c r="F65" s="27">
        <f t="shared" ref="F65:F72" si="86">F9-D9</f>
        <v>32.771000057472037</v>
      </c>
      <c r="L65" t="str">
        <f>$A$9</f>
        <v>Professional occupations</v>
      </c>
      <c r="M65" s="27">
        <f t="shared" si="78"/>
        <v>8.8936452446552465</v>
      </c>
      <c r="N65" s="27">
        <f t="shared" si="79"/>
        <v>2.0765454670519148</v>
      </c>
      <c r="O65" s="27">
        <f t="shared" si="80"/>
        <v>6.769119095696567</v>
      </c>
      <c r="P65" s="27">
        <f t="shared" si="81"/>
        <v>8.6229375519196765</v>
      </c>
      <c r="Q65" s="27">
        <f t="shared" ref="Q65:Q72" si="87">Q9-O9</f>
        <v>15.392056647616243</v>
      </c>
      <c r="W65" t="str">
        <f>$A$9</f>
        <v>Professional occupations</v>
      </c>
      <c r="X65" s="27">
        <f t="shared" si="82"/>
        <v>12.911352675273719</v>
      </c>
      <c r="Y65" s="27">
        <f t="shared" si="83"/>
        <v>2.546601293346697</v>
      </c>
      <c r="Z65" s="27">
        <f t="shared" si="84"/>
        <v>6.8093071171676627</v>
      </c>
      <c r="AA65" s="27">
        <f t="shared" si="85"/>
        <v>10.569636292687989</v>
      </c>
      <c r="AB65" s="27">
        <f t="shared" ref="AB65:AB72" si="88">AB9-Z9</f>
        <v>17.378943409855651</v>
      </c>
    </row>
    <row r="66" spans="1:31" x14ac:dyDescent="0.2">
      <c r="A66" t="str">
        <f>$A$10</f>
        <v>Associate professional occupations</v>
      </c>
      <c r="B66" s="27">
        <f t="shared" si="77"/>
        <v>5.5883060339575792</v>
      </c>
      <c r="C66" s="27">
        <f t="shared" si="77"/>
        <v>4.0391263520172629</v>
      </c>
      <c r="D66" s="27">
        <f t="shared" si="77"/>
        <v>-1.4646484502902126</v>
      </c>
      <c r="E66" s="27">
        <f t="shared" si="77"/>
        <v>8.1967672232414941</v>
      </c>
      <c r="F66" s="27">
        <f t="shared" si="86"/>
        <v>6.7321187729512815</v>
      </c>
      <c r="L66" t="str">
        <f>$A$10</f>
        <v>Associate professional occupations</v>
      </c>
      <c r="M66" s="27">
        <f t="shared" si="78"/>
        <v>1.2203719088842391</v>
      </c>
      <c r="N66" s="27">
        <f t="shared" si="79"/>
        <v>1.8491125292417578</v>
      </c>
      <c r="O66" s="27">
        <f t="shared" si="80"/>
        <v>-2.6580631379411486</v>
      </c>
      <c r="P66" s="27">
        <f t="shared" si="81"/>
        <v>2.4388541458740747</v>
      </c>
      <c r="Q66" s="27">
        <f t="shared" si="87"/>
        <v>-0.21920899206707389</v>
      </c>
      <c r="W66" t="str">
        <f>$A$10</f>
        <v>Associate professional occupations</v>
      </c>
      <c r="X66" s="27">
        <f t="shared" si="82"/>
        <v>4.3679341250733259</v>
      </c>
      <c r="Y66" s="27">
        <f t="shared" si="83"/>
        <v>2.1900138227755619</v>
      </c>
      <c r="Z66" s="27">
        <f t="shared" si="84"/>
        <v>1.1934146876508862</v>
      </c>
      <c r="AA66" s="27">
        <f t="shared" si="85"/>
        <v>5.7579130773674336</v>
      </c>
      <c r="AB66" s="27">
        <f t="shared" si="88"/>
        <v>6.9513277650183198</v>
      </c>
    </row>
    <row r="67" spans="1:31" x14ac:dyDescent="0.2">
      <c r="A67" t="str">
        <f>$A$11</f>
        <v>Administrative and secretarial occupations</v>
      </c>
      <c r="B67" s="27">
        <f t="shared" si="77"/>
        <v>-3.6978909741901731</v>
      </c>
      <c r="C67" s="27">
        <f t="shared" si="77"/>
        <v>1.2463497274535058</v>
      </c>
      <c r="D67" s="27">
        <f t="shared" si="77"/>
        <v>-5.9695141752526268</v>
      </c>
      <c r="E67" s="27">
        <f t="shared" si="77"/>
        <v>-9.1585747830119431</v>
      </c>
      <c r="F67" s="27">
        <f t="shared" si="86"/>
        <v>-15.12808895826457</v>
      </c>
      <c r="L67" t="str">
        <f>$A$11</f>
        <v>Administrative and secretarial occupations</v>
      </c>
      <c r="M67" s="27">
        <f t="shared" si="78"/>
        <v>-1.4685752762729756</v>
      </c>
      <c r="N67" s="27">
        <f t="shared" si="79"/>
        <v>2.5609946500297944</v>
      </c>
      <c r="O67" s="27">
        <f t="shared" si="80"/>
        <v>-0.96725564377965156</v>
      </c>
      <c r="P67" s="27">
        <f t="shared" si="81"/>
        <v>1.290019723706461</v>
      </c>
      <c r="Q67" s="27">
        <f t="shared" si="87"/>
        <v>0.32276407992680944</v>
      </c>
      <c r="W67" t="str">
        <f>$A$11</f>
        <v>Administrative and secretarial occupations</v>
      </c>
      <c r="X67" s="27">
        <f t="shared" si="82"/>
        <v>-2.2293156979170874</v>
      </c>
      <c r="Y67" s="27">
        <f t="shared" si="83"/>
        <v>-1.3146449225764769</v>
      </c>
      <c r="Z67" s="27">
        <f t="shared" si="84"/>
        <v>-5.00225853147289</v>
      </c>
      <c r="AA67" s="27">
        <f t="shared" si="85"/>
        <v>-10.448594506718401</v>
      </c>
      <c r="AB67" s="27">
        <f t="shared" si="88"/>
        <v>-15.450853038191291</v>
      </c>
    </row>
    <row r="68" spans="1:31" x14ac:dyDescent="0.2">
      <c r="A68" t="str">
        <f>$A$12</f>
        <v>Skilled trades occupations</v>
      </c>
      <c r="B68" s="27">
        <f t="shared" si="77"/>
        <v>1.4376321249228283</v>
      </c>
      <c r="C68" s="27">
        <f t="shared" si="77"/>
        <v>-11.126007021126711</v>
      </c>
      <c r="D68" s="27">
        <f t="shared" si="77"/>
        <v>3.3261155316635183</v>
      </c>
      <c r="E68" s="27">
        <f t="shared" si="77"/>
        <v>-0.26218761726107687</v>
      </c>
      <c r="F68" s="27">
        <f t="shared" si="86"/>
        <v>3.0639279144024414</v>
      </c>
      <c r="L68" t="str">
        <f>$A$12</f>
        <v>Skilled trades occupations</v>
      </c>
      <c r="M68" s="27">
        <f t="shared" si="78"/>
        <v>2.4061909884027983</v>
      </c>
      <c r="N68" s="27">
        <f t="shared" si="79"/>
        <v>-11.627590056408209</v>
      </c>
      <c r="O68" s="27">
        <f t="shared" si="80"/>
        <v>1.6834895014623896</v>
      </c>
      <c r="P68" s="27">
        <f t="shared" si="81"/>
        <v>-2.0177672204804438</v>
      </c>
      <c r="Q68" s="27">
        <f t="shared" si="87"/>
        <v>-0.33427771901805414</v>
      </c>
      <c r="W68" t="str">
        <f>$A$12</f>
        <v>Skilled trades occupations</v>
      </c>
      <c r="X68" s="27">
        <f t="shared" si="82"/>
        <v>-0.96855886348000553</v>
      </c>
      <c r="Y68" s="27">
        <f t="shared" si="83"/>
        <v>0.50158303528151293</v>
      </c>
      <c r="Z68" s="27">
        <f t="shared" si="84"/>
        <v>1.642626030201221</v>
      </c>
      <c r="AA68" s="27">
        <f t="shared" si="85"/>
        <v>1.7555796032193349</v>
      </c>
      <c r="AB68" s="27">
        <f t="shared" si="88"/>
        <v>3.3982056334205559</v>
      </c>
    </row>
    <row r="69" spans="1:31" x14ac:dyDescent="0.2">
      <c r="A69" t="str">
        <f>$A$13</f>
        <v>Caring, leisure and other service occupations</v>
      </c>
      <c r="B69" s="27">
        <f t="shared" si="77"/>
        <v>3.2404274979627985</v>
      </c>
      <c r="C69" s="27">
        <f t="shared" si="77"/>
        <v>-4.5356978258402449</v>
      </c>
      <c r="D69" s="27">
        <f t="shared" si="77"/>
        <v>4.2617892661005499</v>
      </c>
      <c r="E69" s="27">
        <f t="shared" si="77"/>
        <v>5.2740319338379607</v>
      </c>
      <c r="F69" s="27">
        <f t="shared" si="86"/>
        <v>9.5358211999385105</v>
      </c>
      <c r="L69" t="str">
        <f>$A$13</f>
        <v>Caring, leisure and other service occupations</v>
      </c>
      <c r="M69" s="27">
        <f t="shared" si="78"/>
        <v>0.39081623773429897</v>
      </c>
      <c r="N69" s="27">
        <f t="shared" si="79"/>
        <v>-0.5780916981956743</v>
      </c>
      <c r="O69" s="27">
        <f t="shared" si="80"/>
        <v>2.5385752277939666</v>
      </c>
      <c r="P69" s="27">
        <f t="shared" si="81"/>
        <v>3.1167339641235756</v>
      </c>
      <c r="Q69" s="27">
        <f t="shared" si="87"/>
        <v>5.6553091919175422</v>
      </c>
      <c r="W69" t="str">
        <f>$A$13</f>
        <v>Caring, leisure and other service occupations</v>
      </c>
      <c r="X69" s="27">
        <f t="shared" si="82"/>
        <v>2.8496112602285422</v>
      </c>
      <c r="Y69" s="27">
        <f t="shared" si="83"/>
        <v>-3.9576061276446239</v>
      </c>
      <c r="Z69" s="27">
        <f t="shared" si="84"/>
        <v>1.7232140383065655</v>
      </c>
      <c r="AA69" s="27">
        <f t="shared" si="85"/>
        <v>2.1572979697144632</v>
      </c>
      <c r="AB69" s="27">
        <f t="shared" si="88"/>
        <v>3.8805120080210287</v>
      </c>
    </row>
    <row r="70" spans="1:31" x14ac:dyDescent="0.2">
      <c r="A70" t="str">
        <f>$A$14</f>
        <v>Sales and customer service occupations</v>
      </c>
      <c r="B70" s="27">
        <f t="shared" si="77"/>
        <v>-0.84122078589984994</v>
      </c>
      <c r="C70" s="27">
        <f t="shared" si="77"/>
        <v>0.30614075805422658</v>
      </c>
      <c r="D70" s="27">
        <f t="shared" si="77"/>
        <v>-4.7585562080030286E-2</v>
      </c>
      <c r="E70" s="27">
        <f t="shared" si="77"/>
        <v>-2.4336614910538401E-3</v>
      </c>
      <c r="F70" s="27">
        <f t="shared" si="86"/>
        <v>-5.0019223571084126E-2</v>
      </c>
      <c r="L70" t="str">
        <f>$A$14</f>
        <v>Sales and customer service occupations</v>
      </c>
      <c r="M70" s="27">
        <f t="shared" si="78"/>
        <v>-4.6437870585421592E-2</v>
      </c>
      <c r="N70" s="27">
        <f t="shared" si="79"/>
        <v>0.52325394561956884</v>
      </c>
      <c r="O70" s="27">
        <f t="shared" si="80"/>
        <v>0.69916781675433626</v>
      </c>
      <c r="P70" s="27">
        <f t="shared" si="81"/>
        <v>1.0744555907770277</v>
      </c>
      <c r="Q70" s="27">
        <f t="shared" si="87"/>
        <v>1.7736234075313639</v>
      </c>
      <c r="W70" t="str">
        <f>$A$14</f>
        <v>Sales and customer service occupations</v>
      </c>
      <c r="X70" s="27">
        <f t="shared" si="82"/>
        <v>-0.79478291531439993</v>
      </c>
      <c r="Y70" s="27">
        <f t="shared" si="83"/>
        <v>-0.21711318756534581</v>
      </c>
      <c r="Z70" s="27">
        <f t="shared" si="84"/>
        <v>-0.74675337883429904</v>
      </c>
      <c r="AA70" s="27">
        <f t="shared" si="85"/>
        <v>-1.0768892522681242</v>
      </c>
      <c r="AB70" s="27">
        <f t="shared" si="88"/>
        <v>-1.8236426311024232</v>
      </c>
    </row>
    <row r="71" spans="1:31" x14ac:dyDescent="0.2">
      <c r="A71" t="str">
        <f>$A$15</f>
        <v>Process, plant and machine operatives</v>
      </c>
      <c r="B71" s="27">
        <f t="shared" si="77"/>
        <v>3.6706798871172595</v>
      </c>
      <c r="C71" s="27">
        <f t="shared" si="77"/>
        <v>-7.9867784916896767</v>
      </c>
      <c r="D71" s="27">
        <f t="shared" si="77"/>
        <v>4.8689398985154</v>
      </c>
      <c r="E71" s="27">
        <f t="shared" si="77"/>
        <v>-0.11159246421825486</v>
      </c>
      <c r="F71" s="27">
        <f t="shared" si="86"/>
        <v>4.7573474342971451</v>
      </c>
      <c r="L71" t="str">
        <f>$A$15</f>
        <v>Process, plant and machine operatives</v>
      </c>
      <c r="M71" s="27">
        <f t="shared" si="78"/>
        <v>3.687596640081189</v>
      </c>
      <c r="N71" s="27">
        <f t="shared" si="79"/>
        <v>-7.3415390456688243</v>
      </c>
      <c r="O71" s="27">
        <f t="shared" si="80"/>
        <v>3.4225496103825535</v>
      </c>
      <c r="P71" s="27">
        <f t="shared" si="81"/>
        <v>-0.67507300408406934</v>
      </c>
      <c r="Q71" s="27">
        <f t="shared" si="87"/>
        <v>2.7474766062984841</v>
      </c>
      <c r="W71" t="str">
        <f>$A$15</f>
        <v>Process, plant and machine operatives</v>
      </c>
      <c r="X71" s="27">
        <f t="shared" si="82"/>
        <v>-1.6916752963934911E-2</v>
      </c>
      <c r="Y71" s="27">
        <f t="shared" si="83"/>
        <v>-0.64523944602089855</v>
      </c>
      <c r="Z71" s="27">
        <f t="shared" si="84"/>
        <v>1.4463902881329069</v>
      </c>
      <c r="AA71" s="27">
        <f t="shared" si="85"/>
        <v>0.56348053986580737</v>
      </c>
      <c r="AB71" s="27">
        <f t="shared" si="88"/>
        <v>2.0098708279987143</v>
      </c>
    </row>
    <row r="72" spans="1:31" x14ac:dyDescent="0.2">
      <c r="A72" t="str">
        <f>$A$16</f>
        <v>Elementary occupations</v>
      </c>
      <c r="B72" s="27">
        <f t="shared" si="77"/>
        <v>-3.0207260054027074E-2</v>
      </c>
      <c r="C72" s="27">
        <f t="shared" si="77"/>
        <v>-8.7516487821924613</v>
      </c>
      <c r="D72" s="27">
        <f t="shared" si="77"/>
        <v>1.1748141166465018</v>
      </c>
      <c r="E72" s="27">
        <f t="shared" si="77"/>
        <v>-2.9675557497851628</v>
      </c>
      <c r="F72" s="27">
        <f t="shared" si="86"/>
        <v>-1.792741633138661</v>
      </c>
      <c r="L72" t="str">
        <f>$A$16</f>
        <v>Elementary occupations</v>
      </c>
      <c r="M72" s="27">
        <f t="shared" si="78"/>
        <v>-1.0890033655720543</v>
      </c>
      <c r="N72" s="27">
        <f t="shared" si="79"/>
        <v>-4.0905823243550685</v>
      </c>
      <c r="O72" s="27">
        <f t="shared" si="80"/>
        <v>1.3844567992765988</v>
      </c>
      <c r="P72" s="27">
        <f t="shared" si="81"/>
        <v>-2.4539466816921234</v>
      </c>
      <c r="Q72" s="27">
        <f t="shared" si="87"/>
        <v>-1.0694898824155246</v>
      </c>
      <c r="W72" t="str">
        <f>$A$16</f>
        <v>Elementary occupations</v>
      </c>
      <c r="X72" s="27">
        <f t="shared" si="82"/>
        <v>1.0587961055180628</v>
      </c>
      <c r="Y72" s="27">
        <f t="shared" si="83"/>
        <v>-4.6610664578374994</v>
      </c>
      <c r="Z72" s="27">
        <f t="shared" si="84"/>
        <v>-0.20964268263008989</v>
      </c>
      <c r="AA72" s="27">
        <f t="shared" si="85"/>
        <v>-0.51360906809296836</v>
      </c>
      <c r="AB72" s="27">
        <f t="shared" si="88"/>
        <v>-0.72325175072305825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43.819999999999823</v>
      </c>
      <c r="C74" s="29">
        <f t="shared" ref="C74" si="89">D18-C18</f>
        <v>-21.971000000000117</v>
      </c>
      <c r="D74" s="29">
        <f>E18-D18</f>
        <v>23.205000000000041</v>
      </c>
      <c r="E74" s="29">
        <f>F18-E18</f>
        <v>32.706000000000017</v>
      </c>
      <c r="F74" s="29">
        <f>F18-D18</f>
        <v>55.911000000000058</v>
      </c>
      <c r="L74" s="24" t="str">
        <f>$A$18</f>
        <v>All occupations</v>
      </c>
      <c r="M74" s="29">
        <f>N18-M18</f>
        <v>20.432477728789991</v>
      </c>
      <c r="N74" s="29">
        <f t="shared" ref="N74" si="90">O18-N18</f>
        <v>-17.579496322209138</v>
      </c>
      <c r="O74" s="29">
        <f>P18-O18</f>
        <v>13.479653069594292</v>
      </c>
      <c r="P74" s="29">
        <f>Q18-P18</f>
        <v>16.79719060627275</v>
      </c>
      <c r="Q74" s="29">
        <f>Q18-O18</f>
        <v>30.276843675867042</v>
      </c>
      <c r="W74" s="24" t="str">
        <f>$A$18</f>
        <v>All occupations</v>
      </c>
      <c r="X74" s="29">
        <f>Y18-X18</f>
        <v>23.387522271210116</v>
      </c>
      <c r="Y74" s="29">
        <f t="shared" ref="Y74" si="91">Z18-Y18</f>
        <v>-4.3915036777910359</v>
      </c>
      <c r="Z74" s="29">
        <f>AA18-Z18</f>
        <v>9.7253469304057489</v>
      </c>
      <c r="AA74" s="29">
        <f>AB18-AA18</f>
        <v>15.90880939372704</v>
      </c>
      <c r="AB74" s="29">
        <f>AB18-Z18</f>
        <v>25.634156324132789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90.828530901356231</v>
      </c>
      <c r="C80" s="11">
        <f t="shared" si="92"/>
        <v>103.47580645761076</v>
      </c>
      <c r="D80" s="11">
        <f t="shared" si="92"/>
        <v>103.69017498053628</v>
      </c>
      <c r="E80" s="11">
        <f t="shared" si="92"/>
        <v>107.16683814236873</v>
      </c>
      <c r="F80" s="11">
        <f t="shared" si="92"/>
        <v>119.71180941644928</v>
      </c>
      <c r="H80" s="40">
        <f>IF(D$6-B$6 &lt;&gt; 0,(EXP(LN(D8/B8)/(D$6-B$6))-1)*100,0)</f>
        <v>2.6840674982861357</v>
      </c>
      <c r="I80" s="40">
        <f t="shared" ref="I80:I88" si="93">F46</f>
        <v>0.96246821928804849</v>
      </c>
      <c r="L80" t="str">
        <f t="shared" ref="L80:Q88" si="94">L8</f>
        <v>Managers, directors and senior officials</v>
      </c>
      <c r="M80" s="11">
        <f t="shared" si="94"/>
        <v>59.031334145160066</v>
      </c>
      <c r="N80" s="11">
        <f t="shared" si="94"/>
        <v>65.469207366622754</v>
      </c>
      <c r="O80" s="11">
        <f t="shared" si="94"/>
        <v>64.517607577098261</v>
      </c>
      <c r="P80" s="11">
        <f t="shared" si="94"/>
        <v>65.125221377047069</v>
      </c>
      <c r="Q80" s="11">
        <f t="shared" si="94"/>
        <v>70.526197913175679</v>
      </c>
      <c r="S80" s="40">
        <f t="shared" ref="S80:S88" si="95">IF(O$6-M$6 &lt;&gt; 0,(EXP(LN(O8/M8)/(O$6-M$6))-1)*100,0)</f>
        <v>1.7932853196405141</v>
      </c>
      <c r="T80" s="40">
        <f t="shared" ref="T80:T88" si="96">Q46</f>
        <v>0.59540600465892712</v>
      </c>
      <c r="W80" t="str">
        <f t="shared" ref="W80:AB88" si="97">W8</f>
        <v>Managers, directors and senior officials</v>
      </c>
      <c r="X80" s="11">
        <f t="shared" si="97"/>
        <v>31.797196756196076</v>
      </c>
      <c r="Y80" s="11">
        <f t="shared" si="97"/>
        <v>38.00659909098804</v>
      </c>
      <c r="Z80" s="11">
        <f t="shared" si="97"/>
        <v>39.172567403438052</v>
      </c>
      <c r="AA80" s="11">
        <f t="shared" si="97"/>
        <v>42.041616765321798</v>
      </c>
      <c r="AB80" s="11">
        <f t="shared" si="97"/>
        <v>49.185611503273378</v>
      </c>
      <c r="AD80" s="40">
        <f t="shared" ref="AD80:AD88" si="98">IF(Z$6-X$6 &lt;&gt; 0,(EXP(LN(Z8/X8)/(Z$6-X$6))-1)*100,0)</f>
        <v>4.2602208299736599</v>
      </c>
      <c r="AE80" s="40">
        <f t="shared" ref="AE80:AE88" si="99">AB46</f>
        <v>1.5290687105526057</v>
      </c>
    </row>
    <row r="81" spans="1:31" x14ac:dyDescent="0.2">
      <c r="A81" t="str">
        <f t="shared" si="92"/>
        <v>Professional occupations</v>
      </c>
      <c r="B81" s="11">
        <f t="shared" si="92"/>
        <v>163.50547501266516</v>
      </c>
      <c r="C81" s="11">
        <f t="shared" si="92"/>
        <v>185.31047293259408</v>
      </c>
      <c r="D81" s="11">
        <f t="shared" si="92"/>
        <v>189.93361969299258</v>
      </c>
      <c r="E81" s="11">
        <f t="shared" si="92"/>
        <v>203.51204590585701</v>
      </c>
      <c r="F81" s="11">
        <f t="shared" si="92"/>
        <v>222.70461975046462</v>
      </c>
      <c r="H81" s="40">
        <f t="shared" ref="H81:H88" si="100">IF(D$6-B$6 &lt;&gt; 0,(EXP(LN(D9/B9)/(D$6-B$6))-1)*100,0)</f>
        <v>3.0419120928397936</v>
      </c>
      <c r="I81" s="40">
        <f t="shared" si="93"/>
        <v>1.0667946209555135</v>
      </c>
      <c r="L81" t="str">
        <f t="shared" si="94"/>
        <v>Professional occupations</v>
      </c>
      <c r="M81" s="11">
        <f t="shared" si="94"/>
        <v>82.943989735001239</v>
      </c>
      <c r="N81" s="11">
        <f t="shared" si="94"/>
        <v>91.837634979656485</v>
      </c>
      <c r="O81" s="11">
        <f t="shared" si="94"/>
        <v>93.9141804467084</v>
      </c>
      <c r="P81" s="11">
        <f t="shared" si="94"/>
        <v>100.68329954240497</v>
      </c>
      <c r="Q81" s="11">
        <f t="shared" si="94"/>
        <v>109.30623709432464</v>
      </c>
      <c r="S81" s="40">
        <f t="shared" si="95"/>
        <v>2.5154329631361438</v>
      </c>
      <c r="T81" s="40">
        <f t="shared" si="96"/>
        <v>1.0169499187786979</v>
      </c>
      <c r="W81" t="str">
        <f t="shared" si="97"/>
        <v>Professional occupations</v>
      </c>
      <c r="X81" s="11">
        <f t="shared" si="97"/>
        <v>80.561485277663877</v>
      </c>
      <c r="Y81" s="11">
        <f t="shared" si="97"/>
        <v>93.472837952937596</v>
      </c>
      <c r="Z81" s="11">
        <f t="shared" si="97"/>
        <v>96.019439246284293</v>
      </c>
      <c r="AA81" s="11">
        <f t="shared" si="97"/>
        <v>102.82874636345196</v>
      </c>
      <c r="AB81" s="11">
        <f t="shared" si="97"/>
        <v>113.39838265613994</v>
      </c>
      <c r="AD81" s="40">
        <f t="shared" si="98"/>
        <v>3.5729485742634459</v>
      </c>
      <c r="AE81" s="40">
        <f t="shared" si="99"/>
        <v>1.1152157863896006</v>
      </c>
    </row>
    <row r="82" spans="1:31" x14ac:dyDescent="0.2">
      <c r="A82" t="str">
        <f t="shared" si="92"/>
        <v>Associate professional occupations</v>
      </c>
      <c r="B82" s="11">
        <f t="shared" si="92"/>
        <v>109.80929809053073</v>
      </c>
      <c r="C82" s="11">
        <f t="shared" si="92"/>
        <v>115.39760412448831</v>
      </c>
      <c r="D82" s="11">
        <f t="shared" si="92"/>
        <v>119.43673047650557</v>
      </c>
      <c r="E82" s="11">
        <f t="shared" si="92"/>
        <v>117.97208202621536</v>
      </c>
      <c r="F82" s="11">
        <f t="shared" si="92"/>
        <v>126.16884924945685</v>
      </c>
      <c r="H82" s="40">
        <f t="shared" si="100"/>
        <v>1.6950368803656746</v>
      </c>
      <c r="I82" s="40">
        <f t="shared" si="93"/>
        <v>0.3662310207939834</v>
      </c>
      <c r="L82" t="str">
        <f t="shared" si="94"/>
        <v>Associate professional occupations</v>
      </c>
      <c r="M82" s="11">
        <f t="shared" si="94"/>
        <v>58.668720020192445</v>
      </c>
      <c r="N82" s="11">
        <f t="shared" si="94"/>
        <v>59.889091929076685</v>
      </c>
      <c r="O82" s="11">
        <f t="shared" si="94"/>
        <v>61.738204458318442</v>
      </c>
      <c r="P82" s="11">
        <f t="shared" si="94"/>
        <v>59.080141320377294</v>
      </c>
      <c r="Q82" s="11">
        <f t="shared" si="94"/>
        <v>61.518995466251368</v>
      </c>
      <c r="S82" s="40">
        <f t="shared" si="95"/>
        <v>1.0251435638883644</v>
      </c>
      <c r="T82" s="40">
        <f t="shared" si="96"/>
        <v>-2.3710121048137189E-2</v>
      </c>
      <c r="W82" t="str">
        <f t="shared" si="97"/>
        <v>Associate professional occupations</v>
      </c>
      <c r="X82" s="11">
        <f t="shared" si="97"/>
        <v>51.140578070338293</v>
      </c>
      <c r="Y82" s="11">
        <f t="shared" si="97"/>
        <v>55.508512195411619</v>
      </c>
      <c r="Z82" s="11">
        <f t="shared" si="97"/>
        <v>57.698526018187181</v>
      </c>
      <c r="AA82" s="11">
        <f t="shared" si="97"/>
        <v>58.891940705838067</v>
      </c>
      <c r="AB82" s="11">
        <f t="shared" si="97"/>
        <v>64.649853783205501</v>
      </c>
      <c r="AD82" s="40">
        <f t="shared" si="98"/>
        <v>2.4424171490297519</v>
      </c>
      <c r="AE82" s="40">
        <f t="shared" si="99"/>
        <v>0.7612442830310151</v>
      </c>
    </row>
    <row r="83" spans="1:31" x14ac:dyDescent="0.2">
      <c r="A83" t="str">
        <f t="shared" si="92"/>
        <v>Administrative and secretarial occupations</v>
      </c>
      <c r="B83" s="11">
        <f t="shared" si="92"/>
        <v>91.424946532115356</v>
      </c>
      <c r="C83" s="11">
        <f t="shared" si="92"/>
        <v>87.727055557925183</v>
      </c>
      <c r="D83" s="11">
        <f t="shared" si="92"/>
        <v>88.973405285378689</v>
      </c>
      <c r="E83" s="11">
        <f t="shared" si="92"/>
        <v>83.003891110126062</v>
      </c>
      <c r="F83" s="11">
        <f t="shared" si="92"/>
        <v>73.845316327114119</v>
      </c>
      <c r="H83" s="40">
        <f t="shared" si="100"/>
        <v>-0.54214249731288078</v>
      </c>
      <c r="I83" s="40">
        <f t="shared" si="93"/>
        <v>-1.2347464857545676</v>
      </c>
      <c r="L83" t="str">
        <f t="shared" si="94"/>
        <v>Administrative and secretarial occupations</v>
      </c>
      <c r="M83" s="11">
        <f t="shared" si="94"/>
        <v>18.725689947240021</v>
      </c>
      <c r="N83" s="11">
        <f t="shared" si="94"/>
        <v>17.257114670967045</v>
      </c>
      <c r="O83" s="11">
        <f t="shared" si="94"/>
        <v>19.81810932099684</v>
      </c>
      <c r="P83" s="11">
        <f t="shared" si="94"/>
        <v>18.850853677217188</v>
      </c>
      <c r="Q83" s="11">
        <f t="shared" si="94"/>
        <v>20.140873400923649</v>
      </c>
      <c r="S83" s="40">
        <f t="shared" si="95"/>
        <v>1.1404492347669493</v>
      </c>
      <c r="T83" s="40">
        <f t="shared" si="96"/>
        <v>0.10775882455693608</v>
      </c>
      <c r="W83" t="str">
        <f t="shared" si="97"/>
        <v>Administrative and secretarial occupations</v>
      </c>
      <c r="X83" s="11">
        <f t="shared" si="97"/>
        <v>72.699256584875343</v>
      </c>
      <c r="Y83" s="11">
        <f t="shared" si="97"/>
        <v>70.469940886958256</v>
      </c>
      <c r="Z83" s="11">
        <f t="shared" si="97"/>
        <v>69.155295964381779</v>
      </c>
      <c r="AA83" s="11">
        <f t="shared" si="97"/>
        <v>64.153037432908889</v>
      </c>
      <c r="AB83" s="11">
        <f t="shared" si="97"/>
        <v>53.704442926190488</v>
      </c>
      <c r="AD83" s="40">
        <f t="shared" si="98"/>
        <v>-0.99455163524680978</v>
      </c>
      <c r="AE83" s="40">
        <f t="shared" si="99"/>
        <v>-1.6715971920546524</v>
      </c>
    </row>
    <row r="84" spans="1:31" x14ac:dyDescent="0.2">
      <c r="A84" t="str">
        <f t="shared" si="92"/>
        <v>Skilled trades occupations</v>
      </c>
      <c r="B84" s="11">
        <f t="shared" si="92"/>
        <v>84.052729800794793</v>
      </c>
      <c r="C84" s="11">
        <f t="shared" si="92"/>
        <v>85.490361925717622</v>
      </c>
      <c r="D84" s="11">
        <f t="shared" si="92"/>
        <v>74.364354904590911</v>
      </c>
      <c r="E84" s="11">
        <f t="shared" si="92"/>
        <v>77.690470436254429</v>
      </c>
      <c r="F84" s="11">
        <f t="shared" si="92"/>
        <v>77.428282818993353</v>
      </c>
      <c r="H84" s="40">
        <f t="shared" si="100"/>
        <v>-2.4195990104138976</v>
      </c>
      <c r="I84" s="40">
        <f t="shared" si="93"/>
        <v>0.26953191026657386</v>
      </c>
      <c r="L84" t="str">
        <f t="shared" si="94"/>
        <v>Skilled trades occupations</v>
      </c>
      <c r="M84" s="11">
        <f t="shared" si="94"/>
        <v>73.288225332678223</v>
      </c>
      <c r="N84" s="11">
        <f t="shared" si="94"/>
        <v>75.694416321081022</v>
      </c>
      <c r="O84" s="11">
        <f t="shared" si="94"/>
        <v>64.066826264672812</v>
      </c>
      <c r="P84" s="11">
        <f t="shared" si="94"/>
        <v>65.750315766135202</v>
      </c>
      <c r="Q84" s="11">
        <f t="shared" si="94"/>
        <v>63.732548545654758</v>
      </c>
      <c r="S84" s="40">
        <f t="shared" si="95"/>
        <v>-2.6536211479984417</v>
      </c>
      <c r="T84" s="40">
        <f t="shared" si="96"/>
        <v>-3.4869257459047009E-2</v>
      </c>
      <c r="W84" t="str">
        <f t="shared" si="97"/>
        <v>Skilled trades occupations</v>
      </c>
      <c r="X84" s="11">
        <f t="shared" si="97"/>
        <v>10.764504468116556</v>
      </c>
      <c r="Y84" s="11">
        <f t="shared" si="97"/>
        <v>9.7959456046365503</v>
      </c>
      <c r="Z84" s="11">
        <f t="shared" si="97"/>
        <v>10.297528639918063</v>
      </c>
      <c r="AA84" s="11">
        <f t="shared" si="97"/>
        <v>11.940154670119284</v>
      </c>
      <c r="AB84" s="11">
        <f t="shared" si="97"/>
        <v>13.695734273338619</v>
      </c>
      <c r="AD84" s="40">
        <f t="shared" si="98"/>
        <v>-0.88308111888267815</v>
      </c>
      <c r="AE84" s="40">
        <f t="shared" si="99"/>
        <v>1.9193912087181353</v>
      </c>
    </row>
    <row r="85" spans="1:31" x14ac:dyDescent="0.2">
      <c r="A85" t="str">
        <f t="shared" si="92"/>
        <v>Caring, leisure and other service occupations</v>
      </c>
      <c r="B85" s="11">
        <f t="shared" si="92"/>
        <v>83.604967306196556</v>
      </c>
      <c r="C85" s="11">
        <f t="shared" si="92"/>
        <v>86.845394804159355</v>
      </c>
      <c r="D85" s="11">
        <f t="shared" si="92"/>
        <v>82.30969697831911</v>
      </c>
      <c r="E85" s="11">
        <f t="shared" si="92"/>
        <v>86.57148624441966</v>
      </c>
      <c r="F85" s="11">
        <f t="shared" si="92"/>
        <v>91.84551817825762</v>
      </c>
      <c r="H85" s="40">
        <f t="shared" si="100"/>
        <v>-0.31179311961053724</v>
      </c>
      <c r="I85" s="40">
        <f t="shared" si="93"/>
        <v>0.73347074856244809</v>
      </c>
      <c r="L85" t="str">
        <f t="shared" si="94"/>
        <v>Caring, leisure and other service occupations</v>
      </c>
      <c r="M85" s="11">
        <f t="shared" si="94"/>
        <v>18.722923748709562</v>
      </c>
      <c r="N85" s="11">
        <f t="shared" si="94"/>
        <v>19.113739986443861</v>
      </c>
      <c r="O85" s="11">
        <f t="shared" si="94"/>
        <v>18.535648288248186</v>
      </c>
      <c r="P85" s="11">
        <f t="shared" si="94"/>
        <v>21.074223516042153</v>
      </c>
      <c r="Q85" s="11">
        <f t="shared" si="94"/>
        <v>24.190957480165729</v>
      </c>
      <c r="S85" s="40">
        <f t="shared" si="95"/>
        <v>-0.20085460830995272</v>
      </c>
      <c r="T85" s="40">
        <f t="shared" si="96"/>
        <v>1.7910713177075488</v>
      </c>
      <c r="W85" t="str">
        <f t="shared" si="97"/>
        <v>Caring, leisure and other service occupations</v>
      </c>
      <c r="X85" s="11">
        <f t="shared" si="97"/>
        <v>64.882043557486995</v>
      </c>
      <c r="Y85" s="11">
        <f t="shared" si="97"/>
        <v>67.731654817715537</v>
      </c>
      <c r="Z85" s="11">
        <f t="shared" si="97"/>
        <v>63.774048690070913</v>
      </c>
      <c r="AA85" s="11">
        <f t="shared" si="97"/>
        <v>65.497262728377478</v>
      </c>
      <c r="AB85" s="11">
        <f t="shared" si="97"/>
        <v>67.654560698091942</v>
      </c>
      <c r="AD85" s="40">
        <f>IF(Z$6-X$6 &lt;&gt; 0,(EXP(LN(Z13/X13)/(Z$6-X$6))-1)*100,0)</f>
        <v>-0.34389850085442264</v>
      </c>
      <c r="AE85" s="40">
        <f t="shared" si="99"/>
        <v>0.39456584397681294</v>
      </c>
    </row>
    <row r="86" spans="1:31" x14ac:dyDescent="0.2">
      <c r="A86" t="str">
        <f t="shared" si="92"/>
        <v>Sales and customer service occupations</v>
      </c>
      <c r="B86" s="11">
        <f t="shared" si="92"/>
        <v>65.96734879020741</v>
      </c>
      <c r="C86" s="11">
        <f t="shared" si="92"/>
        <v>65.12612800430756</v>
      </c>
      <c r="D86" s="11">
        <f t="shared" si="92"/>
        <v>65.432268762361787</v>
      </c>
      <c r="E86" s="11">
        <f t="shared" si="92"/>
        <v>65.384683200281756</v>
      </c>
      <c r="F86" s="11">
        <f t="shared" si="92"/>
        <v>65.382249538790703</v>
      </c>
      <c r="H86" s="40">
        <f t="shared" si="100"/>
        <v>-0.16275463843270499</v>
      </c>
      <c r="I86" s="40">
        <f t="shared" si="93"/>
        <v>-5.0981039547592921E-3</v>
      </c>
      <c r="L86" t="str">
        <f t="shared" si="94"/>
        <v>Sales and customer service occupations</v>
      </c>
      <c r="M86" s="11">
        <f t="shared" si="94"/>
        <v>27.595069950464655</v>
      </c>
      <c r="N86" s="11">
        <f t="shared" si="94"/>
        <v>27.548632079879233</v>
      </c>
      <c r="O86" s="11">
        <f t="shared" si="94"/>
        <v>28.071886025498802</v>
      </c>
      <c r="P86" s="11">
        <f t="shared" si="94"/>
        <v>28.771053842253139</v>
      </c>
      <c r="Q86" s="11">
        <f t="shared" si="94"/>
        <v>29.845509433030166</v>
      </c>
      <c r="S86" s="40">
        <f t="shared" si="95"/>
        <v>0.34321657207401213</v>
      </c>
      <c r="T86" s="40">
        <f t="shared" si="96"/>
        <v>0.40927399831800493</v>
      </c>
      <c r="W86" t="str">
        <f t="shared" si="97"/>
        <v>Sales and customer service occupations</v>
      </c>
      <c r="X86" s="11">
        <f t="shared" si="97"/>
        <v>38.372278839742719</v>
      </c>
      <c r="Y86" s="11">
        <f t="shared" si="97"/>
        <v>37.57749592442832</v>
      </c>
      <c r="Z86" s="11">
        <f t="shared" si="97"/>
        <v>37.360382736862974</v>
      </c>
      <c r="AA86" s="11">
        <f t="shared" si="97"/>
        <v>36.613629358028675</v>
      </c>
      <c r="AB86" s="11">
        <f t="shared" si="97"/>
        <v>35.536740105760551</v>
      </c>
      <c r="AD86" s="40">
        <f t="shared" si="98"/>
        <v>-0.53306286670181668</v>
      </c>
      <c r="AE86" s="40">
        <f t="shared" si="99"/>
        <v>-0.33306918325147761</v>
      </c>
    </row>
    <row r="87" spans="1:31" x14ac:dyDescent="0.2">
      <c r="A87" t="str">
        <f t="shared" si="92"/>
        <v>Process, plant and machine operatives</v>
      </c>
      <c r="B87" s="11">
        <f t="shared" si="92"/>
        <v>43.424657472263455</v>
      </c>
      <c r="C87" s="11">
        <f t="shared" si="92"/>
        <v>47.095337359380714</v>
      </c>
      <c r="D87" s="11">
        <f t="shared" si="92"/>
        <v>39.108558867691038</v>
      </c>
      <c r="E87" s="11">
        <f t="shared" si="92"/>
        <v>43.977498766206438</v>
      </c>
      <c r="F87" s="11">
        <f t="shared" si="92"/>
        <v>43.865906301988183</v>
      </c>
      <c r="H87" s="40">
        <f t="shared" si="100"/>
        <v>-2.0719555076247342</v>
      </c>
      <c r="I87" s="40">
        <f t="shared" si="93"/>
        <v>0.76824300343307783</v>
      </c>
      <c r="L87" t="str">
        <f t="shared" si="94"/>
        <v>Process, plant and machine operatives</v>
      </c>
      <c r="M87" s="11">
        <f t="shared" si="94"/>
        <v>38.619230249613935</v>
      </c>
      <c r="N87" s="11">
        <f t="shared" si="94"/>
        <v>42.306826889695124</v>
      </c>
      <c r="O87" s="11">
        <f t="shared" si="94"/>
        <v>34.9652878440263</v>
      </c>
      <c r="P87" s="11">
        <f t="shared" si="94"/>
        <v>38.387837454408853</v>
      </c>
      <c r="Q87" s="11">
        <f t="shared" si="94"/>
        <v>37.712764450324784</v>
      </c>
      <c r="S87" s="40">
        <f t="shared" si="95"/>
        <v>-1.9682627629686866</v>
      </c>
      <c r="T87" s="40">
        <f t="shared" si="96"/>
        <v>0.50555914775365363</v>
      </c>
      <c r="W87" t="str">
        <f t="shared" si="97"/>
        <v>Process, plant and machine operatives</v>
      </c>
      <c r="X87" s="11">
        <f t="shared" si="97"/>
        <v>4.8054272226495183</v>
      </c>
      <c r="Y87" s="11">
        <f t="shared" si="97"/>
        <v>4.7885104696855834</v>
      </c>
      <c r="Z87" s="11">
        <f t="shared" si="97"/>
        <v>4.1432710236646848</v>
      </c>
      <c r="AA87" s="11">
        <f t="shared" si="97"/>
        <v>5.5896613117975917</v>
      </c>
      <c r="AB87" s="11">
        <f t="shared" si="97"/>
        <v>6.1531418516633991</v>
      </c>
      <c r="AD87" s="40">
        <f t="shared" si="98"/>
        <v>-2.9216764934022477</v>
      </c>
      <c r="AE87" s="40">
        <f t="shared" si="99"/>
        <v>2.6715784847453738</v>
      </c>
    </row>
    <row r="88" spans="1:31" x14ac:dyDescent="0.2">
      <c r="A88" t="str">
        <f t="shared" si="92"/>
        <v>Elementary occupations</v>
      </c>
      <c r="B88" s="11">
        <f t="shared" si="92"/>
        <v>98.493046093870362</v>
      </c>
      <c r="C88" s="11">
        <f t="shared" si="92"/>
        <v>98.462838833816335</v>
      </c>
      <c r="D88" s="11">
        <f t="shared" si="92"/>
        <v>89.711190051623873</v>
      </c>
      <c r="E88" s="11">
        <f t="shared" si="92"/>
        <v>90.886004168270375</v>
      </c>
      <c r="F88" s="11">
        <f t="shared" si="92"/>
        <v>87.918448418485212</v>
      </c>
      <c r="H88" s="40">
        <f t="shared" si="100"/>
        <v>-1.8504732840961879</v>
      </c>
      <c r="I88" s="40">
        <f t="shared" si="93"/>
        <v>-0.1344818169532469</v>
      </c>
      <c r="L88" t="str">
        <f t="shared" si="94"/>
        <v>Elementary occupations</v>
      </c>
      <c r="M88" s="11">
        <f t="shared" si="94"/>
        <v>51.578594188798462</v>
      </c>
      <c r="N88" s="11">
        <f t="shared" si="94"/>
        <v>50.489590823226408</v>
      </c>
      <c r="O88" s="11">
        <f t="shared" si="94"/>
        <v>46.399008498871339</v>
      </c>
      <c r="P88" s="11">
        <f t="shared" si="94"/>
        <v>47.783465298147938</v>
      </c>
      <c r="Q88" s="11">
        <f t="shared" si="94"/>
        <v>45.329518616455815</v>
      </c>
      <c r="S88" s="40">
        <f t="shared" si="95"/>
        <v>-2.0943308856818499</v>
      </c>
      <c r="T88" s="40">
        <f t="shared" si="96"/>
        <v>-0.15534351741739449</v>
      </c>
      <c r="W88" t="str">
        <f t="shared" si="97"/>
        <v>Elementary occupations</v>
      </c>
      <c r="X88" s="11">
        <f t="shared" si="97"/>
        <v>46.914451905071957</v>
      </c>
      <c r="Y88" s="11">
        <f t="shared" si="97"/>
        <v>47.973248010590019</v>
      </c>
      <c r="Z88" s="11">
        <f t="shared" si="97"/>
        <v>43.31218155275252</v>
      </c>
      <c r="AA88" s="11">
        <f t="shared" si="97"/>
        <v>43.10253887012243</v>
      </c>
      <c r="AB88" s="11">
        <f t="shared" si="97"/>
        <v>42.588929802029462</v>
      </c>
      <c r="AD88" s="40">
        <f t="shared" si="98"/>
        <v>-1.5851392321257984</v>
      </c>
      <c r="AE88" s="40">
        <f t="shared" si="99"/>
        <v>-0.11220080046522307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831.1110000000001</v>
      </c>
      <c r="C90" s="34">
        <f t="shared" si="101"/>
        <v>874.93099999999993</v>
      </c>
      <c r="D90" s="34">
        <f t="shared" si="101"/>
        <v>852.95999999999981</v>
      </c>
      <c r="E90" s="34">
        <f t="shared" si="101"/>
        <v>876.16499999999985</v>
      </c>
      <c r="F90" s="34">
        <f t="shared" si="101"/>
        <v>908.87099999999987</v>
      </c>
      <c r="H90" s="43">
        <f>IF(D$6-B$6 &lt;&gt; 0,(EXP(LN(D18/B18)/(D$6-B$6))-1)*100,0)</f>
        <v>0.52033492707621587</v>
      </c>
      <c r="I90" s="43">
        <f>F56</f>
        <v>0.42416716541802124</v>
      </c>
      <c r="L90" s="24" t="str">
        <f t="shared" ref="L90:Q90" si="102">L18</f>
        <v>All occupations</v>
      </c>
      <c r="M90" s="34">
        <f t="shared" si="102"/>
        <v>429.17377731785859</v>
      </c>
      <c r="N90" s="34">
        <f t="shared" si="102"/>
        <v>449.60625504664858</v>
      </c>
      <c r="O90" s="34">
        <f t="shared" si="102"/>
        <v>432.02675872443945</v>
      </c>
      <c r="P90" s="34">
        <f t="shared" si="102"/>
        <v>445.50641179403374</v>
      </c>
      <c r="Q90" s="34">
        <f t="shared" si="102"/>
        <v>462.30360240030649</v>
      </c>
      <c r="S90" s="43">
        <f>IF(O$6-M$6 &lt;&gt; 0,(EXP(LN(O18/M18)/(O$6-M$6))-1)*100,0)</f>
        <v>0.13260014790559271</v>
      </c>
      <c r="T90" s="43">
        <f>Q56</f>
        <v>0.45258304734763222</v>
      </c>
      <c r="W90" s="24" t="str">
        <f t="shared" ref="W90:AB90" si="103">W18</f>
        <v>All occupations</v>
      </c>
      <c r="X90" s="34">
        <f t="shared" si="103"/>
        <v>401.9372226821414</v>
      </c>
      <c r="Y90" s="34">
        <f t="shared" si="103"/>
        <v>425.32474495335151</v>
      </c>
      <c r="Z90" s="34">
        <f t="shared" si="103"/>
        <v>420.93324127556048</v>
      </c>
      <c r="AA90" s="34">
        <f t="shared" si="103"/>
        <v>430.65858820596623</v>
      </c>
      <c r="AB90" s="34">
        <f t="shared" si="103"/>
        <v>446.56739759969327</v>
      </c>
      <c r="AD90" s="43">
        <f>IF(Z$6-X$6 &lt;&gt; 0,(EXP(LN(Z18/X18)/(Z$6-X$6))-1)*100,0)</f>
        <v>0.92784474483704749</v>
      </c>
      <c r="AE90" s="43">
        <f>AB56</f>
        <v>0.39488486434440251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Kent and Medway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Kent and Medway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Kent and Medway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61.906221069263786</v>
      </c>
      <c r="C8" s="11">
        <v>72.86264646646768</v>
      </c>
      <c r="D8" s="11">
        <v>73.621326039445535</v>
      </c>
      <c r="E8" s="11">
        <v>69.26733758699811</v>
      </c>
      <c r="F8" s="11">
        <v>75.624189997859844</v>
      </c>
      <c r="G8" s="10"/>
      <c r="H8" s="11">
        <f>F8-D8</f>
        <v>2.0028639584143093</v>
      </c>
      <c r="I8" s="11">
        <f>'RD T1'!E7</f>
        <v>36.482342078978697</v>
      </c>
      <c r="J8" s="11">
        <f>SUM(H8:I8)</f>
        <v>38.485206037393006</v>
      </c>
      <c r="L8" s="10" t="str">
        <f>name!D4</f>
        <v>11 Corporate managers and directors</v>
      </c>
      <c r="M8" s="11">
        <v>42.204924636205007</v>
      </c>
      <c r="N8" s="11">
        <v>47.695554114518508</v>
      </c>
      <c r="O8" s="11">
        <v>47.841613232889962</v>
      </c>
      <c r="P8" s="11">
        <v>43.619009789748809</v>
      </c>
      <c r="Q8" s="11">
        <v>45.854943748227498</v>
      </c>
      <c r="R8" s="10"/>
      <c r="S8" s="11">
        <f>Q8-O8</f>
        <v>-1.986669484662464</v>
      </c>
      <c r="T8" s="11">
        <f>'RD T1'!T7</f>
        <v>20.671047922467256</v>
      </c>
      <c r="U8" s="11">
        <f>SUM(S8:T8)</f>
        <v>18.684378437804792</v>
      </c>
      <c r="W8" s="10" t="str">
        <f>name!D4</f>
        <v>11 Corporate managers and directors</v>
      </c>
      <c r="X8" s="11">
        <v>19.70129643305869</v>
      </c>
      <c r="Y8" s="11">
        <v>25.167092351949169</v>
      </c>
      <c r="Z8" s="11">
        <v>25.779712806555583</v>
      </c>
      <c r="AA8" s="11">
        <v>25.648327797249387</v>
      </c>
      <c r="AB8" s="11">
        <v>29.769246249632229</v>
      </c>
      <c r="AC8" s="10"/>
      <c r="AD8" s="11">
        <f>AB8-Z8</f>
        <v>3.9895334430766454</v>
      </c>
      <c r="AE8" s="11">
        <f>'RD T1'!T36</f>
        <v>15.811294156511442</v>
      </c>
      <c r="AF8" s="11">
        <f>SUM(AD8:AE8)</f>
        <v>19.800827599588089</v>
      </c>
    </row>
    <row r="9" spans="1:32" x14ac:dyDescent="0.2">
      <c r="A9" s="10" t="str">
        <f>name!D5</f>
        <v>12 Other managers and proprietors</v>
      </c>
      <c r="B9" s="11">
        <v>28.922309832092449</v>
      </c>
      <c r="C9" s="11">
        <v>30.613159991143071</v>
      </c>
      <c r="D9" s="11">
        <v>30.068848941090746</v>
      </c>
      <c r="E9" s="11">
        <v>37.899500555370629</v>
      </c>
      <c r="F9" s="11">
        <v>44.087619418589441</v>
      </c>
      <c r="H9" s="11">
        <f t="shared" ref="H9:H32" si="2">F9-D9</f>
        <v>14.018770477498695</v>
      </c>
      <c r="I9" s="11">
        <f>'RD T1'!E8</f>
        <v>22.204021838988098</v>
      </c>
      <c r="J9" s="11">
        <f>SUM(H9:I9)</f>
        <v>36.222792316486789</v>
      </c>
      <c r="L9" s="10" t="str">
        <f>name!D5</f>
        <v>12 Other managers and proprietors</v>
      </c>
      <c r="M9" s="11">
        <v>16.826409508955059</v>
      </c>
      <c r="N9" s="11">
        <v>17.773653252104246</v>
      </c>
      <c r="O9" s="11">
        <v>16.675994344208291</v>
      </c>
      <c r="P9" s="11">
        <v>21.506211587298257</v>
      </c>
      <c r="Q9" s="11">
        <v>24.671254164948184</v>
      </c>
      <c r="S9" s="11">
        <f t="shared" ref="S9:S32" si="3">Q9-O9</f>
        <v>7.9952598207398928</v>
      </c>
      <c r="T9" s="11">
        <f>'RD T1'!T8</f>
        <v>11.137694438703674</v>
      </c>
      <c r="U9" s="11">
        <f>SUM(S9:T9)</f>
        <v>19.132954259443565</v>
      </c>
      <c r="W9" s="10" t="str">
        <f>name!D5</f>
        <v>12 Other managers and proprietors</v>
      </c>
      <c r="X9" s="11">
        <v>12.095900323137386</v>
      </c>
      <c r="Y9" s="11">
        <v>12.839506739038871</v>
      </c>
      <c r="Z9" s="11">
        <v>13.39285459688247</v>
      </c>
      <c r="AA9" s="11">
        <v>16.393288968072412</v>
      </c>
      <c r="AB9" s="11">
        <v>19.41636525364115</v>
      </c>
      <c r="AD9" s="11">
        <f t="shared" ref="AD9:AD32" si="4">AB9-Z9</f>
        <v>6.0235106567586794</v>
      </c>
      <c r="AE9" s="11">
        <f>'RD T1'!T37</f>
        <v>11.066327400284422</v>
      </c>
      <c r="AF9" s="11">
        <f>SUM(AD9:AE9)</f>
        <v>17.089838057043103</v>
      </c>
    </row>
    <row r="10" spans="1:32" x14ac:dyDescent="0.2">
      <c r="A10" s="10" t="str">
        <f>name!D6</f>
        <v>21 Science, research, engineering and technology professionals</v>
      </c>
      <c r="B10" s="11">
        <v>46.180650341641638</v>
      </c>
      <c r="C10" s="11">
        <v>51.662154958670683</v>
      </c>
      <c r="D10" s="11">
        <v>53.460793603695898</v>
      </c>
      <c r="E10" s="11">
        <v>56.943752273903748</v>
      </c>
      <c r="F10" s="11">
        <v>63.077396226739737</v>
      </c>
      <c r="G10" s="11"/>
      <c r="H10" s="11">
        <f t="shared" si="2"/>
        <v>9.6166026230438391</v>
      </c>
      <c r="I10" s="11">
        <f>'RD T1'!E9</f>
        <v>21.946114090144366</v>
      </c>
      <c r="J10" s="11">
        <f t="shared" ref="J10:J32" si="5">SUM(H10:I10)</f>
        <v>31.562716713188205</v>
      </c>
      <c r="L10" s="10" t="str">
        <f>name!D6</f>
        <v>21 Science, research, engineering and technology professionals</v>
      </c>
      <c r="M10" s="11">
        <v>36.10334883680725</v>
      </c>
      <c r="N10" s="11">
        <v>40.678677220372954</v>
      </c>
      <c r="O10" s="11">
        <v>40.368122317789165</v>
      </c>
      <c r="P10" s="11">
        <v>41.526452658734442</v>
      </c>
      <c r="Q10" s="11">
        <v>44.795025365914867</v>
      </c>
      <c r="R10" s="11"/>
      <c r="S10" s="11">
        <f t="shared" si="3"/>
        <v>4.4269030481257019</v>
      </c>
      <c r="T10" s="11">
        <f>'RD T1'!T9</f>
        <v>13.741130837920753</v>
      </c>
      <c r="U10" s="11">
        <f t="shared" ref="U10:U32" si="6">SUM(S10:T10)</f>
        <v>18.168033886046455</v>
      </c>
      <c r="W10" s="10" t="str">
        <f>name!D6</f>
        <v>21 Science, research, engineering and technology professionals</v>
      </c>
      <c r="X10" s="11">
        <v>10.077301504834322</v>
      </c>
      <c r="Y10" s="11">
        <v>10.983477738297713</v>
      </c>
      <c r="Z10" s="11">
        <v>13.092671285906757</v>
      </c>
      <c r="AA10" s="11">
        <v>15.417299615169368</v>
      </c>
      <c r="AB10" s="11">
        <v>18.282370860824869</v>
      </c>
      <c r="AC10" s="11"/>
      <c r="AD10" s="11">
        <f t="shared" si="4"/>
        <v>5.1896995749181123</v>
      </c>
      <c r="AE10" s="11">
        <f>'RD T1'!T38</f>
        <v>8.204983252223613</v>
      </c>
      <c r="AF10" s="11">
        <f t="shared" ref="AF10:AF32" si="7">SUM(AD10:AE10)</f>
        <v>13.394682827141725</v>
      </c>
    </row>
    <row r="11" spans="1:32" x14ac:dyDescent="0.2">
      <c r="A11" s="10" t="str">
        <f>name!D7</f>
        <v>22 Health professionals</v>
      </c>
      <c r="B11" s="11">
        <v>30.121972136787999</v>
      </c>
      <c r="C11" s="11">
        <v>35.738931588157776</v>
      </c>
      <c r="D11" s="11">
        <v>35.486851141728557</v>
      </c>
      <c r="E11" s="11">
        <v>37.207553232226857</v>
      </c>
      <c r="F11" s="11">
        <v>38.812938220827128</v>
      </c>
      <c r="G11" s="11"/>
      <c r="H11" s="11">
        <f t="shared" si="2"/>
        <v>3.3260870790985706</v>
      </c>
      <c r="I11" s="11">
        <f>'RD T1'!E10</f>
        <v>20.135818043764495</v>
      </c>
      <c r="J11" s="11">
        <f t="shared" si="5"/>
        <v>23.461905122863065</v>
      </c>
      <c r="L11" s="10" t="str">
        <f>name!D7</f>
        <v>22 Health professionals</v>
      </c>
      <c r="M11" s="11">
        <v>6.2930153906288782</v>
      </c>
      <c r="N11" s="11">
        <v>7.3839944328663236</v>
      </c>
      <c r="O11" s="11">
        <v>7.9576438594141647</v>
      </c>
      <c r="P11" s="11">
        <v>8.2795015028172703</v>
      </c>
      <c r="Q11" s="11">
        <v>8.6670221856458873</v>
      </c>
      <c r="R11" s="11"/>
      <c r="S11" s="11">
        <f t="shared" si="3"/>
        <v>0.70937832623172259</v>
      </c>
      <c r="T11" s="11">
        <f>'RD T1'!T10</f>
        <v>3.118592358780921</v>
      </c>
      <c r="U11" s="11">
        <f t="shared" si="6"/>
        <v>3.8279706850126436</v>
      </c>
      <c r="W11" s="10" t="str">
        <f>name!D7</f>
        <v>22 Health professionals</v>
      </c>
      <c r="X11" s="11">
        <v>23.828956746159108</v>
      </c>
      <c r="Y11" s="11">
        <v>28.354937155291402</v>
      </c>
      <c r="Z11" s="11">
        <v>27.529207282314392</v>
      </c>
      <c r="AA11" s="11">
        <v>28.928051729409546</v>
      </c>
      <c r="AB11" s="11">
        <v>30.145916035181166</v>
      </c>
      <c r="AC11" s="11"/>
      <c r="AD11" s="11">
        <f t="shared" si="4"/>
        <v>2.6167087528667743</v>
      </c>
      <c r="AE11" s="11">
        <f>'RD T1'!T39</f>
        <v>17.017225684983575</v>
      </c>
      <c r="AF11" s="11">
        <f t="shared" si="7"/>
        <v>19.63393443785035</v>
      </c>
    </row>
    <row r="12" spans="1:32" x14ac:dyDescent="0.2">
      <c r="A12" s="10" t="str">
        <f>name!D8</f>
        <v>23 Teaching and other educational professionals</v>
      </c>
      <c r="B12" s="11">
        <v>38.144706922161525</v>
      </c>
      <c r="C12" s="11">
        <v>41.294697734427622</v>
      </c>
      <c r="D12" s="11">
        <v>41.174380182517154</v>
      </c>
      <c r="E12" s="11">
        <v>42.385553413028703</v>
      </c>
      <c r="F12" s="11">
        <v>45.815688969506773</v>
      </c>
      <c r="G12" s="11"/>
      <c r="H12" s="11">
        <f t="shared" si="2"/>
        <v>4.6413087869896188</v>
      </c>
      <c r="I12" s="11">
        <f>'RD T1'!E11</f>
        <v>22.35150310673184</v>
      </c>
      <c r="J12" s="11">
        <f t="shared" si="5"/>
        <v>26.992811893721459</v>
      </c>
      <c r="L12" s="10" t="str">
        <f>name!D8</f>
        <v>23 Teaching and other educational professionals</v>
      </c>
      <c r="M12" s="11">
        <v>11.881495315850588</v>
      </c>
      <c r="N12" s="11">
        <v>12.200085778005858</v>
      </c>
      <c r="O12" s="11">
        <v>12.828101924999537</v>
      </c>
      <c r="P12" s="11">
        <v>13.698219194966285</v>
      </c>
      <c r="Q12" s="11">
        <v>14.737213798685143</v>
      </c>
      <c r="R12" s="11"/>
      <c r="S12" s="11">
        <f t="shared" si="3"/>
        <v>1.9091118736856068</v>
      </c>
      <c r="T12" s="11">
        <f>'RD T1'!T11</f>
        <v>5.9793078322322026</v>
      </c>
      <c r="U12" s="11">
        <f t="shared" si="6"/>
        <v>7.8884197059178094</v>
      </c>
      <c r="W12" s="10" t="str">
        <f>name!D8</f>
        <v>23 Teaching and other educational professionals</v>
      </c>
      <c r="X12" s="11">
        <v>26.263211606310978</v>
      </c>
      <c r="Y12" s="11">
        <v>29.094611956421772</v>
      </c>
      <c r="Z12" s="11">
        <v>28.346278257517636</v>
      </c>
      <c r="AA12" s="11">
        <v>28.687334218062393</v>
      </c>
      <c r="AB12" s="11">
        <v>31.078475170821608</v>
      </c>
      <c r="AC12" s="11"/>
      <c r="AD12" s="11">
        <f t="shared" si="4"/>
        <v>2.732196913303973</v>
      </c>
      <c r="AE12" s="11">
        <f>'RD T1'!T40</f>
        <v>16.372195274499639</v>
      </c>
      <c r="AF12" s="11">
        <f t="shared" si="7"/>
        <v>19.104392187803612</v>
      </c>
    </row>
    <row r="13" spans="1:32" x14ac:dyDescent="0.2">
      <c r="A13" s="10" t="str">
        <f>name!D9</f>
        <v>24 Business, media and public service professionals</v>
      </c>
      <c r="B13" s="11">
        <v>49.058145612073979</v>
      </c>
      <c r="C13" s="11">
        <v>56.614688651338021</v>
      </c>
      <c r="D13" s="11">
        <v>59.811594765050998</v>
      </c>
      <c r="E13" s="11">
        <v>66.975186986697722</v>
      </c>
      <c r="F13" s="11">
        <v>74.998596333390992</v>
      </c>
      <c r="G13" s="11"/>
      <c r="H13" s="11">
        <f t="shared" si="2"/>
        <v>15.187001568339994</v>
      </c>
      <c r="I13" s="11">
        <f>'RD T1'!E12</f>
        <v>32.639816736404114</v>
      </c>
      <c r="J13" s="11">
        <f t="shared" si="5"/>
        <v>47.826818304744108</v>
      </c>
      <c r="L13" s="10" t="str">
        <f>name!D9</f>
        <v>24 Business, media and public service professionals</v>
      </c>
      <c r="M13" s="11">
        <v>28.666130191714526</v>
      </c>
      <c r="N13" s="11">
        <v>31.574877548411344</v>
      </c>
      <c r="O13" s="11">
        <v>32.760312344505536</v>
      </c>
      <c r="P13" s="11">
        <v>37.179126185886972</v>
      </c>
      <c r="Q13" s="11">
        <v>41.106975744078738</v>
      </c>
      <c r="R13" s="11"/>
      <c r="S13" s="11">
        <f t="shared" si="3"/>
        <v>8.3466633995732025</v>
      </c>
      <c r="T13" s="11">
        <f>'RD T1'!T12</f>
        <v>15.916734054808687</v>
      </c>
      <c r="U13" s="11">
        <f t="shared" si="6"/>
        <v>24.263397454381888</v>
      </c>
      <c r="W13" s="10" t="str">
        <f>name!D9</f>
        <v>24 Business, media and public service professionals</v>
      </c>
      <c r="X13" s="11">
        <v>20.392015420359463</v>
      </c>
      <c r="Y13" s="11">
        <v>25.039811102926699</v>
      </c>
      <c r="Z13" s="11">
        <v>27.051282420545501</v>
      </c>
      <c r="AA13" s="11">
        <v>29.79606080081065</v>
      </c>
      <c r="AB13" s="11">
        <v>33.891620589312303</v>
      </c>
      <c r="AC13" s="11"/>
      <c r="AD13" s="11">
        <f t="shared" si="4"/>
        <v>6.8403381687668023</v>
      </c>
      <c r="AE13" s="11">
        <f>'RD T1'!T41</f>
        <v>16.723082681595429</v>
      </c>
      <c r="AF13" s="11">
        <f t="shared" si="7"/>
        <v>23.563420850362231</v>
      </c>
    </row>
    <row r="14" spans="1:32" x14ac:dyDescent="0.2">
      <c r="A14" s="10" t="str">
        <f>name!D10</f>
        <v>31 Science, engineering and technology associate professionals</v>
      </c>
      <c r="B14" s="11">
        <v>12.475062134687871</v>
      </c>
      <c r="C14" s="11">
        <v>14.444257596138552</v>
      </c>
      <c r="D14" s="11">
        <v>15.62792543887414</v>
      </c>
      <c r="E14" s="11">
        <v>13.89155665326679</v>
      </c>
      <c r="F14" s="11">
        <v>14.967015380868061</v>
      </c>
      <c r="G14" s="11"/>
      <c r="H14" s="11">
        <f t="shared" si="2"/>
        <v>-0.66091005800607938</v>
      </c>
      <c r="I14" s="11">
        <f>'RD T1'!E13</f>
        <v>5.9146337887064604</v>
      </c>
      <c r="J14" s="11">
        <f t="shared" si="5"/>
        <v>5.253723730700381</v>
      </c>
      <c r="L14" s="10" t="str">
        <f>name!D10</f>
        <v>31 Science, engineering and technology associate professionals</v>
      </c>
      <c r="M14" s="11">
        <v>8.5784286186810856</v>
      </c>
      <c r="N14" s="11">
        <v>10.419598441448993</v>
      </c>
      <c r="O14" s="11">
        <v>10.765849166882532</v>
      </c>
      <c r="P14" s="11">
        <v>8.8590508399953709</v>
      </c>
      <c r="Q14" s="11">
        <v>9.0041146056832311</v>
      </c>
      <c r="R14" s="11"/>
      <c r="S14" s="11">
        <f t="shared" si="3"/>
        <v>-1.7617345611993009</v>
      </c>
      <c r="T14" s="11">
        <f>'RD T1'!T13</f>
        <v>3.2522061350308187</v>
      </c>
      <c r="U14" s="11">
        <f t="shared" si="6"/>
        <v>1.4904715738315177</v>
      </c>
      <c r="W14" s="10" t="str">
        <f>name!D10</f>
        <v>31 Science, engineering and technology associate professionals</v>
      </c>
      <c r="X14" s="11">
        <v>3.896633516006792</v>
      </c>
      <c r="Y14" s="11">
        <v>4.0246591546895472</v>
      </c>
      <c r="Z14" s="11">
        <v>4.8620762719916213</v>
      </c>
      <c r="AA14" s="11">
        <v>5.0325058132714231</v>
      </c>
      <c r="AB14" s="11">
        <v>5.962900775184826</v>
      </c>
      <c r="AC14" s="11"/>
      <c r="AD14" s="11">
        <f t="shared" si="4"/>
        <v>1.1008245031932047</v>
      </c>
      <c r="AE14" s="11">
        <f>'RD T1'!T42</f>
        <v>2.6624276536756417</v>
      </c>
      <c r="AF14" s="11">
        <f t="shared" si="7"/>
        <v>3.7632521568688464</v>
      </c>
    </row>
    <row r="15" spans="1:32" x14ac:dyDescent="0.2">
      <c r="A15" s="10" t="str">
        <f>name!D11</f>
        <v>32 Health and social care associate professionals</v>
      </c>
      <c r="B15" s="11">
        <v>13.553363519387618</v>
      </c>
      <c r="C15" s="11">
        <v>15.348886802680827</v>
      </c>
      <c r="D15" s="11">
        <v>15.669806077298288</v>
      </c>
      <c r="E15" s="11">
        <v>15.507679058534711</v>
      </c>
      <c r="F15" s="11">
        <v>16.409592797631806</v>
      </c>
      <c r="G15" s="11"/>
      <c r="H15" s="11">
        <f t="shared" si="2"/>
        <v>0.73978672033351778</v>
      </c>
      <c r="I15" s="11">
        <f>'RD T1'!E14</f>
        <v>9.0391944461696099</v>
      </c>
      <c r="J15" s="11">
        <f t="shared" si="5"/>
        <v>9.7789811665031277</v>
      </c>
      <c r="L15" s="10" t="str">
        <f>name!D11</f>
        <v>32 Health and social care associate professionals</v>
      </c>
      <c r="M15" s="11">
        <v>2.7553825370972684</v>
      </c>
      <c r="N15" s="11">
        <v>2.7778392745298319</v>
      </c>
      <c r="O15" s="11">
        <v>3.169369430267595</v>
      </c>
      <c r="P15" s="11">
        <v>2.805652041229298</v>
      </c>
      <c r="Q15" s="11">
        <v>2.9101926127385358</v>
      </c>
      <c r="R15" s="11"/>
      <c r="S15" s="11">
        <f t="shared" si="3"/>
        <v>-0.25917681752905919</v>
      </c>
      <c r="T15" s="11">
        <f>'RD T1'!T14</f>
        <v>1.3152661760904387</v>
      </c>
      <c r="U15" s="11">
        <f t="shared" si="6"/>
        <v>1.0560893585613795</v>
      </c>
      <c r="W15" s="10" t="str">
        <f>name!D11</f>
        <v>32 Health and social care associate professionals</v>
      </c>
      <c r="X15" s="11">
        <v>10.797980982290344</v>
      </c>
      <c r="Y15" s="11">
        <v>12.571047528151</v>
      </c>
      <c r="Z15" s="11">
        <v>12.500436647030689</v>
      </c>
      <c r="AA15" s="11">
        <v>12.702027017305412</v>
      </c>
      <c r="AB15" s="11">
        <v>13.499400184893263</v>
      </c>
      <c r="AC15" s="11"/>
      <c r="AD15" s="11">
        <f t="shared" si="4"/>
        <v>0.99896353786257386</v>
      </c>
      <c r="AE15" s="11">
        <f>'RD T1'!T43</f>
        <v>7.7239282700791696</v>
      </c>
      <c r="AF15" s="11">
        <f t="shared" si="7"/>
        <v>8.7228918079417426</v>
      </c>
    </row>
    <row r="16" spans="1:32" x14ac:dyDescent="0.2">
      <c r="A16" s="10" t="str">
        <f>name!D12</f>
        <v>33 Protective service occupations</v>
      </c>
      <c r="B16" s="11">
        <v>11.825486350138899</v>
      </c>
      <c r="C16" s="11">
        <v>11.425728538428841</v>
      </c>
      <c r="D16" s="11">
        <v>12.084676117677025</v>
      </c>
      <c r="E16" s="11">
        <v>14.412588371548635</v>
      </c>
      <c r="F16" s="11">
        <v>16.3823287316186</v>
      </c>
      <c r="G16" s="11"/>
      <c r="H16" s="11">
        <f t="shared" si="2"/>
        <v>4.2976526139415743</v>
      </c>
      <c r="I16" s="11">
        <f>'RD T1'!E15</f>
        <v>5.2092237706696958</v>
      </c>
      <c r="J16" s="11">
        <f t="shared" si="5"/>
        <v>9.5068763846112709</v>
      </c>
      <c r="L16" s="10" t="str">
        <f>name!D12</f>
        <v>33 Protective service occupations</v>
      </c>
      <c r="M16" s="11">
        <v>9.1158927377525902</v>
      </c>
      <c r="N16" s="11">
        <v>8.4605560484453868</v>
      </c>
      <c r="O16" s="11">
        <v>8.7850022308221352</v>
      </c>
      <c r="P16" s="11">
        <v>9.9724092616945601</v>
      </c>
      <c r="Q16" s="11">
        <v>10.611473832715449</v>
      </c>
      <c r="R16" s="11"/>
      <c r="S16" s="11">
        <f t="shared" si="3"/>
        <v>1.8264716018933136</v>
      </c>
      <c r="T16" s="11">
        <f>'RD T1'!T15</f>
        <v>2.8242097294928765</v>
      </c>
      <c r="U16" s="11">
        <f t="shared" si="6"/>
        <v>4.6506813313861901</v>
      </c>
      <c r="W16" s="10" t="str">
        <f>name!D12</f>
        <v>33 Protective service occupations</v>
      </c>
      <c r="X16" s="11">
        <v>2.7095936123863318</v>
      </c>
      <c r="Y16" s="11">
        <v>2.9651724899834679</v>
      </c>
      <c r="Z16" s="11">
        <v>3.2996738868548867</v>
      </c>
      <c r="AA16" s="11">
        <v>4.440179109854073</v>
      </c>
      <c r="AB16" s="11">
        <v>5.7708548989031412</v>
      </c>
      <c r="AC16" s="11"/>
      <c r="AD16" s="11">
        <f t="shared" si="4"/>
        <v>2.4711810120482545</v>
      </c>
      <c r="AE16" s="11">
        <f>'RD T1'!T44</f>
        <v>2.3850140411768184</v>
      </c>
      <c r="AF16" s="11">
        <f t="shared" si="7"/>
        <v>4.8561950532250728</v>
      </c>
    </row>
    <row r="17" spans="1:32" x14ac:dyDescent="0.2">
      <c r="A17" s="10" t="str">
        <f>name!D13</f>
        <v>34 Culture, media and sports occupations</v>
      </c>
      <c r="B17" s="11">
        <v>18.841810956509402</v>
      </c>
      <c r="C17" s="11">
        <v>17.707729219127675</v>
      </c>
      <c r="D17" s="11">
        <v>18.303827430591358</v>
      </c>
      <c r="E17" s="11">
        <v>18.087304053230163</v>
      </c>
      <c r="F17" s="11">
        <v>19.932812293560172</v>
      </c>
      <c r="G17" s="11"/>
      <c r="H17" s="11">
        <f t="shared" si="2"/>
        <v>1.6289848629688137</v>
      </c>
      <c r="I17" s="11">
        <f>'RD T1'!E16</f>
        <v>8.6923347142953187</v>
      </c>
      <c r="J17" s="11">
        <f t="shared" si="5"/>
        <v>10.321319577264132</v>
      </c>
      <c r="L17" s="10" t="str">
        <f>name!D13</f>
        <v>34 Culture, media and sports occupations</v>
      </c>
      <c r="M17" s="11">
        <v>10.114550342015958</v>
      </c>
      <c r="N17" s="11">
        <v>9.000813287766448</v>
      </c>
      <c r="O17" s="11">
        <v>8.9244247761277098</v>
      </c>
      <c r="P17" s="11">
        <v>8.9773143749366007</v>
      </c>
      <c r="Q17" s="11">
        <v>10.215900147743813</v>
      </c>
      <c r="R17" s="11"/>
      <c r="S17" s="11">
        <f t="shared" si="3"/>
        <v>1.2914753716161034</v>
      </c>
      <c r="T17" s="11">
        <f>'RD T1'!T16</f>
        <v>3.7554008843176492</v>
      </c>
      <c r="U17" s="11">
        <f t="shared" si="6"/>
        <v>5.0468762559337526</v>
      </c>
      <c r="W17" s="10" t="str">
        <f>name!D13</f>
        <v>34 Culture, media and sports occupations</v>
      </c>
      <c r="X17" s="11">
        <v>8.7272606144934457</v>
      </c>
      <c r="Y17" s="11">
        <v>8.7069159313612197</v>
      </c>
      <c r="Z17" s="11">
        <v>9.3794026544636466</v>
      </c>
      <c r="AA17" s="11">
        <v>9.1099896782935588</v>
      </c>
      <c r="AB17" s="11">
        <v>9.7169121458163445</v>
      </c>
      <c r="AC17" s="11"/>
      <c r="AD17" s="11">
        <f t="shared" si="4"/>
        <v>0.33750949135269792</v>
      </c>
      <c r="AE17" s="11">
        <f>'RD T1'!T45</f>
        <v>4.9369338299776713</v>
      </c>
      <c r="AF17" s="11">
        <f t="shared" si="7"/>
        <v>5.2744433213303692</v>
      </c>
    </row>
    <row r="18" spans="1:32" x14ac:dyDescent="0.2">
      <c r="A18" s="10" t="str">
        <f>name!D14</f>
        <v>35 Business and public service associate professionals</v>
      </c>
      <c r="B18" s="11">
        <v>53.113575129806932</v>
      </c>
      <c r="C18" s="11">
        <v>56.471001968112418</v>
      </c>
      <c r="D18" s="11">
        <v>57.750495412064758</v>
      </c>
      <c r="E18" s="11">
        <v>56.072953889635059</v>
      </c>
      <c r="F18" s="11">
        <v>58.477100045778215</v>
      </c>
      <c r="G18" s="11"/>
      <c r="H18" s="11">
        <f t="shared" si="2"/>
        <v>0.72660463371345685</v>
      </c>
      <c r="I18" s="11">
        <f>'RD T1'!E17</f>
        <v>26.04095440619189</v>
      </c>
      <c r="J18" s="11">
        <f t="shared" si="5"/>
        <v>26.767559039905347</v>
      </c>
      <c r="L18" s="10" t="str">
        <f>name!D14</f>
        <v>35 Business and public service associate professionals</v>
      </c>
      <c r="M18" s="11">
        <v>28.104465784645541</v>
      </c>
      <c r="N18" s="11">
        <v>29.230284876886021</v>
      </c>
      <c r="O18" s="11">
        <v>30.093558854218472</v>
      </c>
      <c r="P18" s="11">
        <v>28.465714802521468</v>
      </c>
      <c r="Q18" s="11">
        <v>28.77731426737034</v>
      </c>
      <c r="R18" s="11"/>
      <c r="S18" s="11">
        <f t="shared" si="3"/>
        <v>-1.3162445868481321</v>
      </c>
      <c r="T18" s="11">
        <f>'RD T1'!T17</f>
        <v>10.97028435900944</v>
      </c>
      <c r="U18" s="11">
        <f t="shared" si="6"/>
        <v>9.6540397721613083</v>
      </c>
      <c r="W18" s="10" t="str">
        <f>name!D14</f>
        <v>35 Business and public service associate professionals</v>
      </c>
      <c r="X18" s="11">
        <v>25.009109345161381</v>
      </c>
      <c r="Y18" s="11">
        <v>27.240717091226383</v>
      </c>
      <c r="Z18" s="11">
        <v>27.656936557846336</v>
      </c>
      <c r="AA18" s="11">
        <v>27.607239087113602</v>
      </c>
      <c r="AB18" s="11">
        <v>29.699785778407932</v>
      </c>
      <c r="AC18" s="11"/>
      <c r="AD18" s="11">
        <f t="shared" si="4"/>
        <v>2.042849220561596</v>
      </c>
      <c r="AE18" s="11">
        <f>'RD T1'!T46</f>
        <v>15.07067004718245</v>
      </c>
      <c r="AF18" s="11">
        <f t="shared" si="7"/>
        <v>17.113519267744046</v>
      </c>
    </row>
    <row r="19" spans="1:32" x14ac:dyDescent="0.2">
      <c r="A19" s="10" t="str">
        <f>name!D15</f>
        <v>41 Administrative occupations</v>
      </c>
      <c r="B19" s="11">
        <v>70.701628761611758</v>
      </c>
      <c r="C19" s="11">
        <v>68.995486730492729</v>
      </c>
      <c r="D19" s="11">
        <v>70.692087751538679</v>
      </c>
      <c r="E19" s="11">
        <v>64.288607696984073</v>
      </c>
      <c r="F19" s="11">
        <v>58.989096923327466</v>
      </c>
      <c r="G19" s="11"/>
      <c r="H19" s="11">
        <f t="shared" si="2"/>
        <v>-11.702990828211213</v>
      </c>
      <c r="I19" s="11">
        <f>'RD T1'!E18</f>
        <v>31.561752315887677</v>
      </c>
      <c r="J19" s="11">
        <f t="shared" si="5"/>
        <v>19.858761487676464</v>
      </c>
      <c r="L19" s="10" t="str">
        <f>name!D15</f>
        <v>41 Administrative occupations</v>
      </c>
      <c r="M19" s="11">
        <v>17.748107699117146</v>
      </c>
      <c r="N19" s="11">
        <v>16.464463433489957</v>
      </c>
      <c r="O19" s="11">
        <v>19.103623113929917</v>
      </c>
      <c r="P19" s="11">
        <v>17.88322365548677</v>
      </c>
      <c r="Q19" s="11">
        <v>19.020696501572708</v>
      </c>
      <c r="R19" s="11"/>
      <c r="S19" s="11">
        <f t="shared" si="3"/>
        <v>-8.2926612357208995E-2</v>
      </c>
      <c r="T19" s="11">
        <f>'RD T1'!T18</f>
        <v>6.747971890956844</v>
      </c>
      <c r="U19" s="11">
        <f t="shared" si="6"/>
        <v>6.665045278599635</v>
      </c>
      <c r="W19" s="10" t="str">
        <f>name!D15</f>
        <v>41 Administrative occupations</v>
      </c>
      <c r="X19" s="11">
        <v>52.953521062494609</v>
      </c>
      <c r="Y19" s="11">
        <v>52.531023297002889</v>
      </c>
      <c r="Z19" s="11">
        <v>51.588464637608695</v>
      </c>
      <c r="AA19" s="11">
        <v>46.405384041497328</v>
      </c>
      <c r="AB19" s="11">
        <v>39.968400421754779</v>
      </c>
      <c r="AC19" s="11"/>
      <c r="AD19" s="11">
        <f t="shared" si="4"/>
        <v>-11.620064215853915</v>
      </c>
      <c r="AE19" s="11">
        <f>'RD T1'!T47</f>
        <v>24.813780424930837</v>
      </c>
      <c r="AF19" s="11">
        <f t="shared" si="7"/>
        <v>13.193716209076921</v>
      </c>
    </row>
    <row r="20" spans="1:32" x14ac:dyDescent="0.2">
      <c r="A20" s="10" t="str">
        <f>name!D16</f>
        <v>42 Secretarial and related occupations</v>
      </c>
      <c r="B20" s="11">
        <v>20.723317770503602</v>
      </c>
      <c r="C20" s="11">
        <v>18.731568827432454</v>
      </c>
      <c r="D20" s="11">
        <v>18.28131753384001</v>
      </c>
      <c r="E20" s="11">
        <v>18.715283413141989</v>
      </c>
      <c r="F20" s="11">
        <v>14.856219403786646</v>
      </c>
      <c r="G20" s="11"/>
      <c r="H20" s="11">
        <f t="shared" si="2"/>
        <v>-3.4250981300533638</v>
      </c>
      <c r="I20" s="11">
        <f>'RD T1'!E19</f>
        <v>9.2517346509118887</v>
      </c>
      <c r="J20" s="11">
        <f t="shared" si="5"/>
        <v>5.8266365208585249</v>
      </c>
      <c r="L20" s="10" t="str">
        <f>name!D16</f>
        <v>42 Secretarial and related occupations</v>
      </c>
      <c r="M20" s="11">
        <v>0.9775822481228762</v>
      </c>
      <c r="N20" s="11">
        <v>0.79265123747708699</v>
      </c>
      <c r="O20" s="11">
        <v>0.71448620706692167</v>
      </c>
      <c r="P20" s="11">
        <v>0.96763002173041768</v>
      </c>
      <c r="Q20" s="11">
        <v>1.1201768993509411</v>
      </c>
      <c r="R20" s="11"/>
      <c r="S20" s="11">
        <f t="shared" si="3"/>
        <v>0.40569069228401944</v>
      </c>
      <c r="T20" s="11">
        <f>'RD T1'!T19</f>
        <v>0.31851413362336067</v>
      </c>
      <c r="U20" s="11">
        <f t="shared" si="6"/>
        <v>0.72420482590738011</v>
      </c>
      <c r="W20" s="10" t="str">
        <f>name!D16</f>
        <v>42 Secretarial and related occupations</v>
      </c>
      <c r="X20" s="11">
        <v>19.74573552238073</v>
      </c>
      <c r="Y20" s="11">
        <v>17.93891758995537</v>
      </c>
      <c r="Z20" s="11">
        <v>17.566831326773087</v>
      </c>
      <c r="AA20" s="11">
        <v>17.747653391411568</v>
      </c>
      <c r="AB20" s="11">
        <v>13.736042504435707</v>
      </c>
      <c r="AC20" s="11"/>
      <c r="AD20" s="11">
        <f t="shared" si="4"/>
        <v>-3.8307888223373805</v>
      </c>
      <c r="AE20" s="11">
        <f>'RD T1'!T48</f>
        <v>8.9332205172885253</v>
      </c>
      <c r="AF20" s="11">
        <f t="shared" si="7"/>
        <v>5.1024316949511448</v>
      </c>
    </row>
    <row r="21" spans="1:32" x14ac:dyDescent="0.2">
      <c r="A21" s="10" t="str">
        <f>name!D17</f>
        <v>51 Skilled agricultural and related trades</v>
      </c>
      <c r="B21" s="11">
        <v>10.460813386382174</v>
      </c>
      <c r="C21" s="11">
        <v>12.198348221815959</v>
      </c>
      <c r="D21" s="11">
        <v>8.726130764811348</v>
      </c>
      <c r="E21" s="11">
        <v>9.2305316449535582</v>
      </c>
      <c r="F21" s="11">
        <v>10.585279490233443</v>
      </c>
      <c r="G21" s="11"/>
      <c r="H21" s="11">
        <f t="shared" si="2"/>
        <v>1.8591487254220951</v>
      </c>
      <c r="I21" s="11">
        <f>'RD T1'!E20</f>
        <v>5.4254824954339416</v>
      </c>
      <c r="J21" s="11">
        <f t="shared" si="5"/>
        <v>7.2846312208560366</v>
      </c>
      <c r="L21" s="10" t="str">
        <f>name!D17</f>
        <v>51 Skilled agricultural and related trades</v>
      </c>
      <c r="M21" s="11">
        <v>7.7892281087602582</v>
      </c>
      <c r="N21" s="11">
        <v>10.410614614739515</v>
      </c>
      <c r="O21" s="11">
        <v>6.510441648653102</v>
      </c>
      <c r="P21" s="11">
        <v>6.620273300378293</v>
      </c>
      <c r="Q21" s="11">
        <v>7.4185645537813674</v>
      </c>
      <c r="R21" s="11"/>
      <c r="S21" s="11">
        <f t="shared" si="3"/>
        <v>0.90812290512826532</v>
      </c>
      <c r="T21" s="11">
        <f>'RD T1'!T20</f>
        <v>3.5386774973381447</v>
      </c>
      <c r="U21" s="11">
        <f t="shared" si="6"/>
        <v>4.4468004024664101</v>
      </c>
      <c r="W21" s="10" t="str">
        <f>name!D17</f>
        <v>51 Skilled agricultural and related trades</v>
      </c>
      <c r="X21" s="11">
        <v>2.6715852776219084</v>
      </c>
      <c r="Y21" s="11">
        <v>1.7877336070764411</v>
      </c>
      <c r="Z21" s="11">
        <v>2.2156891161582486</v>
      </c>
      <c r="AA21" s="11">
        <v>2.6102583445752603</v>
      </c>
      <c r="AB21" s="11">
        <v>3.1667149364520686</v>
      </c>
      <c r="AC21" s="11"/>
      <c r="AD21" s="11">
        <f t="shared" si="4"/>
        <v>0.95102582029381999</v>
      </c>
      <c r="AE21" s="11">
        <f>'RD T1'!T49</f>
        <v>1.8868049980957982</v>
      </c>
      <c r="AF21" s="11">
        <f t="shared" si="7"/>
        <v>2.8378308183896181</v>
      </c>
    </row>
    <row r="22" spans="1:32" x14ac:dyDescent="0.2">
      <c r="A22" s="10" t="str">
        <f>name!D18</f>
        <v>52 Skilled metal, electrical and electronic trades</v>
      </c>
      <c r="B22" s="11">
        <v>27.827382279357732</v>
      </c>
      <c r="C22" s="11">
        <v>29.105708932625234</v>
      </c>
      <c r="D22" s="11">
        <v>25.549046669484152</v>
      </c>
      <c r="E22" s="11">
        <v>26.282703111569404</v>
      </c>
      <c r="F22" s="11">
        <v>25.909292744569935</v>
      </c>
      <c r="G22" s="11"/>
      <c r="H22" s="11">
        <f t="shared" si="2"/>
        <v>0.36024607508578299</v>
      </c>
      <c r="I22" s="11">
        <f>'RD T1'!E21</f>
        <v>10.016769406377826</v>
      </c>
      <c r="J22" s="11">
        <f t="shared" si="5"/>
        <v>10.377015481463609</v>
      </c>
      <c r="L22" s="10" t="str">
        <f>name!D18</f>
        <v>52 Skilled metal, electrical and electronic trades</v>
      </c>
      <c r="M22" s="11">
        <v>27.222056568276457</v>
      </c>
      <c r="N22" s="11">
        <v>28.053558786070585</v>
      </c>
      <c r="O22" s="11">
        <v>24.76896933588926</v>
      </c>
      <c r="P22" s="11">
        <v>24.466424830409164</v>
      </c>
      <c r="Q22" s="11">
        <v>23.412021867603684</v>
      </c>
      <c r="R22" s="11"/>
      <c r="S22" s="11">
        <f t="shared" si="3"/>
        <v>-1.3569474682855756</v>
      </c>
      <c r="T22" s="11">
        <f>'RD T1'!T21</f>
        <v>8.9382435395391404</v>
      </c>
      <c r="U22" s="11">
        <f t="shared" si="6"/>
        <v>7.5812960712535649</v>
      </c>
      <c r="W22" s="10" t="str">
        <f>name!D18</f>
        <v>52 Skilled metal, electrical and electronic trades</v>
      </c>
      <c r="X22" s="11">
        <v>0.60532571108126099</v>
      </c>
      <c r="Y22" s="11">
        <v>1.0521501465546306</v>
      </c>
      <c r="Z22" s="11">
        <v>0.78007733359484599</v>
      </c>
      <c r="AA22" s="11">
        <v>1.8162782811602713</v>
      </c>
      <c r="AB22" s="11">
        <v>2.4972708769662662</v>
      </c>
      <c r="AC22" s="11"/>
      <c r="AD22" s="11">
        <f t="shared" si="4"/>
        <v>1.7171935433714203</v>
      </c>
      <c r="AE22" s="11">
        <f>'RD T1'!T50</f>
        <v>1.078525866838685</v>
      </c>
      <c r="AF22" s="11">
        <f t="shared" si="7"/>
        <v>2.7957194102101051</v>
      </c>
    </row>
    <row r="23" spans="1:32" x14ac:dyDescent="0.2">
      <c r="A23" s="10" t="str">
        <f>name!D19</f>
        <v>53 Skilled construction and building trades</v>
      </c>
      <c r="B23" s="11">
        <v>27.005443884231838</v>
      </c>
      <c r="C23" s="11">
        <v>26.707795216915052</v>
      </c>
      <c r="D23" s="11">
        <v>23.985010413544781</v>
      </c>
      <c r="E23" s="11">
        <v>25.526683255828505</v>
      </c>
      <c r="F23" s="11">
        <v>23.588925957977771</v>
      </c>
      <c r="G23" s="11"/>
      <c r="H23" s="11">
        <f t="shared" si="2"/>
        <v>-0.39608445556701</v>
      </c>
      <c r="I23" s="11">
        <f>'RD T1'!E22</f>
        <v>10.35132788916515</v>
      </c>
      <c r="J23" s="11">
        <f t="shared" si="5"/>
        <v>9.9552434335981399</v>
      </c>
      <c r="L23" s="10" t="str">
        <f>name!D19</f>
        <v>53 Skilled construction and building trades</v>
      </c>
      <c r="M23" s="11">
        <v>26.587733105281515</v>
      </c>
      <c r="N23" s="11">
        <v>26.197033329021451</v>
      </c>
      <c r="O23" s="11">
        <v>23.522157892532189</v>
      </c>
      <c r="P23" s="11">
        <v>25.10468298226645</v>
      </c>
      <c r="Q23" s="11">
        <v>23.061003597663213</v>
      </c>
      <c r="R23" s="11"/>
      <c r="S23" s="11">
        <f t="shared" si="3"/>
        <v>-0.46115429486897597</v>
      </c>
      <c r="T23" s="11">
        <f>'RD T1'!T22</f>
        <v>10.108756266530341</v>
      </c>
      <c r="U23" s="11">
        <f t="shared" si="6"/>
        <v>9.6476019716613646</v>
      </c>
      <c r="W23" s="10" t="str">
        <f>name!D19</f>
        <v>53 Skilled construction and building trades</v>
      </c>
      <c r="X23" s="11">
        <v>0.41771077895031739</v>
      </c>
      <c r="Y23" s="11">
        <v>0.51076188789358778</v>
      </c>
      <c r="Z23" s="11">
        <v>0.46285252101260649</v>
      </c>
      <c r="AA23" s="11">
        <v>0.42200027356207737</v>
      </c>
      <c r="AB23" s="11">
        <v>0.5279223603145754</v>
      </c>
      <c r="AC23" s="11"/>
      <c r="AD23" s="11">
        <f t="shared" si="4"/>
        <v>6.5069839301968913E-2</v>
      </c>
      <c r="AE23" s="11">
        <f>'RD T1'!T51</f>
        <v>0.2425716226348083</v>
      </c>
      <c r="AF23" s="11">
        <f t="shared" si="7"/>
        <v>0.30764146193677722</v>
      </c>
    </row>
    <row r="24" spans="1:32" x14ac:dyDescent="0.2">
      <c r="A24" s="10" t="str">
        <f>name!D20</f>
        <v>54 Textiles, printing and other skilled trades</v>
      </c>
      <c r="B24" s="11">
        <v>18.759090250823053</v>
      </c>
      <c r="C24" s="11">
        <v>17.478509554361377</v>
      </c>
      <c r="D24" s="11">
        <v>16.104167056750622</v>
      </c>
      <c r="E24" s="11">
        <v>16.650552423902973</v>
      </c>
      <c r="F24" s="11">
        <v>17.344784626212199</v>
      </c>
      <c r="G24" s="11"/>
      <c r="H24" s="11">
        <f t="shared" si="2"/>
        <v>1.2406175694615769</v>
      </c>
      <c r="I24" s="11">
        <f>'RD T1'!E23</f>
        <v>7.2589517823227849</v>
      </c>
      <c r="J24" s="11">
        <f t="shared" si="5"/>
        <v>8.4995693517843627</v>
      </c>
      <c r="L24" s="10" t="str">
        <f>name!D20</f>
        <v>54 Textiles, printing and other skilled trades</v>
      </c>
      <c r="M24" s="11">
        <v>11.689207550359992</v>
      </c>
      <c r="N24" s="11">
        <v>11.033209591249475</v>
      </c>
      <c r="O24" s="11">
        <v>9.2652573875982611</v>
      </c>
      <c r="P24" s="11">
        <v>9.5589346530812982</v>
      </c>
      <c r="Q24" s="11">
        <v>9.8409585266064923</v>
      </c>
      <c r="R24" s="11"/>
      <c r="S24" s="11">
        <f t="shared" si="3"/>
        <v>0.57570113900823117</v>
      </c>
      <c r="T24" s="11">
        <f>'RD T1'!T23</f>
        <v>3.1049522067268822</v>
      </c>
      <c r="U24" s="11">
        <f t="shared" si="6"/>
        <v>3.6806533457351134</v>
      </c>
      <c r="W24" s="10" t="str">
        <f>name!D20</f>
        <v>54 Textiles, printing and other skilled trades</v>
      </c>
      <c r="X24" s="11">
        <v>7.0698827004630695</v>
      </c>
      <c r="Y24" s="11">
        <v>6.445299963111891</v>
      </c>
      <c r="Z24" s="11">
        <v>6.8389096691523621</v>
      </c>
      <c r="AA24" s="11">
        <v>7.0916177708216761</v>
      </c>
      <c r="AB24" s="11">
        <v>7.5038260996057087</v>
      </c>
      <c r="AC24" s="11"/>
      <c r="AD24" s="11">
        <f t="shared" si="4"/>
        <v>0.66491643045334659</v>
      </c>
      <c r="AE24" s="11">
        <f>'RD T1'!T52</f>
        <v>4.153999575595904</v>
      </c>
      <c r="AF24" s="11">
        <f t="shared" si="7"/>
        <v>4.8189160060492506</v>
      </c>
    </row>
    <row r="25" spans="1:32" x14ac:dyDescent="0.2">
      <c r="A25" s="10" t="str">
        <f>name!D21</f>
        <v>61 Caring personal service occupations</v>
      </c>
      <c r="B25" s="11">
        <v>61.381027644915854</v>
      </c>
      <c r="C25" s="11">
        <v>63.394285012012148</v>
      </c>
      <c r="D25" s="11">
        <v>60.724881390977487</v>
      </c>
      <c r="E25" s="11">
        <v>64.875412680488097</v>
      </c>
      <c r="F25" s="11">
        <v>69.318741467801374</v>
      </c>
      <c r="G25" s="11"/>
      <c r="H25" s="11">
        <f t="shared" si="2"/>
        <v>8.5938600768238871</v>
      </c>
      <c r="I25" s="11">
        <f>'RD T1'!E24</f>
        <v>36.318665836740038</v>
      </c>
      <c r="J25" s="11">
        <f t="shared" si="5"/>
        <v>44.912525913563925</v>
      </c>
      <c r="L25" s="10" t="str">
        <f>name!D21</f>
        <v>61 Caring personal service occupations</v>
      </c>
      <c r="M25" s="11">
        <v>11.643933870895404</v>
      </c>
      <c r="N25" s="11">
        <v>11.446391513367232</v>
      </c>
      <c r="O25" s="11">
        <v>11.40824513851441</v>
      </c>
      <c r="P25" s="11">
        <v>13.865149368400463</v>
      </c>
      <c r="Q25" s="11">
        <v>16.068588086147187</v>
      </c>
      <c r="R25" s="11"/>
      <c r="S25" s="11">
        <f t="shared" si="3"/>
        <v>4.6603429476327776</v>
      </c>
      <c r="T25" s="11">
        <f>'RD T1'!T24</f>
        <v>6.3320131885441615</v>
      </c>
      <c r="U25" s="11">
        <f t="shared" si="6"/>
        <v>10.992356136176939</v>
      </c>
      <c r="W25" s="10" t="str">
        <f>name!D21</f>
        <v>61 Caring personal service occupations</v>
      </c>
      <c r="X25" s="11">
        <v>49.737093774020465</v>
      </c>
      <c r="Y25" s="11">
        <v>51.947893498644945</v>
      </c>
      <c r="Z25" s="11">
        <v>49.316636252463084</v>
      </c>
      <c r="AA25" s="11">
        <v>51.010263312087631</v>
      </c>
      <c r="AB25" s="11">
        <v>53.250153381654194</v>
      </c>
      <c r="AC25" s="11"/>
      <c r="AD25" s="11">
        <f t="shared" si="4"/>
        <v>3.9335171291911095</v>
      </c>
      <c r="AE25" s="11">
        <f>'RD T1'!T53</f>
        <v>29.986652648195868</v>
      </c>
      <c r="AF25" s="11">
        <f t="shared" si="7"/>
        <v>33.920169777386974</v>
      </c>
    </row>
    <row r="26" spans="1:32" x14ac:dyDescent="0.2">
      <c r="A26" s="10" t="str">
        <f>name!D22</f>
        <v>62 Leisure, travel and related personal service occupations</v>
      </c>
      <c r="B26" s="11">
        <v>21.202747526619135</v>
      </c>
      <c r="C26" s="11">
        <v>22.583986116972572</v>
      </c>
      <c r="D26" s="11">
        <v>20.522190046844976</v>
      </c>
      <c r="E26" s="11">
        <v>20.806621725831828</v>
      </c>
      <c r="F26" s="11">
        <v>21.59882003809464</v>
      </c>
      <c r="G26" s="11"/>
      <c r="H26" s="11">
        <f t="shared" si="2"/>
        <v>1.0766299912496642</v>
      </c>
      <c r="I26" s="11">
        <f>'RD T1'!E25</f>
        <v>10.638491667108378</v>
      </c>
      <c r="J26" s="11">
        <f t="shared" si="5"/>
        <v>11.715121658358042</v>
      </c>
      <c r="L26" s="10" t="str">
        <f>name!D22</f>
        <v>62 Leisure, travel and related personal service occupations</v>
      </c>
      <c r="M26" s="11">
        <v>6.3232762880658795</v>
      </c>
      <c r="N26" s="11">
        <v>7.1178880576567805</v>
      </c>
      <c r="O26" s="11">
        <v>6.3355233719275121</v>
      </c>
      <c r="P26" s="11">
        <v>6.6892135748581305</v>
      </c>
      <c r="Q26" s="11">
        <v>7.5535605168869306</v>
      </c>
      <c r="R26" s="11"/>
      <c r="S26" s="11">
        <f t="shared" si="3"/>
        <v>1.2180371449594185</v>
      </c>
      <c r="T26" s="11">
        <f>'RD T1'!T25</f>
        <v>3.0310936356301892</v>
      </c>
      <c r="U26" s="11">
        <f t="shared" si="6"/>
        <v>4.2491307805896081</v>
      </c>
      <c r="W26" s="10" t="str">
        <f>name!D22</f>
        <v>62 Leisure, travel and related personal service occupations</v>
      </c>
      <c r="X26" s="11">
        <v>14.879471238553252</v>
      </c>
      <c r="Y26" s="11">
        <v>15.466098059315794</v>
      </c>
      <c r="Z26" s="11">
        <v>14.18666667491744</v>
      </c>
      <c r="AA26" s="11">
        <v>14.117408150973677</v>
      </c>
      <c r="AB26" s="11">
        <v>14.045259521207747</v>
      </c>
      <c r="AC26" s="11"/>
      <c r="AD26" s="11">
        <f t="shared" si="4"/>
        <v>-0.14140715370969303</v>
      </c>
      <c r="AE26" s="11">
        <f>'RD T1'!T54</f>
        <v>7.6073980314781879</v>
      </c>
      <c r="AF26" s="11">
        <f t="shared" si="7"/>
        <v>7.4659908777684949</v>
      </c>
    </row>
    <row r="27" spans="1:32" x14ac:dyDescent="0.2">
      <c r="A27" s="10" t="str">
        <f>name!D23</f>
        <v>63 Community and civil enforcement occupations</v>
      </c>
      <c r="B27" s="11">
        <v>1.021192134661556</v>
      </c>
      <c r="C27" s="11">
        <v>0.86712367517464539</v>
      </c>
      <c r="D27" s="11">
        <v>1.0626255404966563</v>
      </c>
      <c r="E27" s="11">
        <v>0.88945183809972961</v>
      </c>
      <c r="F27" s="11">
        <v>0.92795667236160861</v>
      </c>
      <c r="G27" s="11"/>
      <c r="H27" s="11">
        <f t="shared" si="2"/>
        <v>-0.13466886813504764</v>
      </c>
      <c r="I27" s="11">
        <f>'RD T1'!E26</f>
        <v>0.44782711849900753</v>
      </c>
      <c r="J27" s="11">
        <f t="shared" si="5"/>
        <v>0.31315825036395989</v>
      </c>
      <c r="L27" s="10" t="str">
        <f>name!D23</f>
        <v>63 Community and civil enforcement occupations</v>
      </c>
      <c r="M27" s="11">
        <v>0.75571358974827973</v>
      </c>
      <c r="N27" s="11">
        <v>0.54946041541984791</v>
      </c>
      <c r="O27" s="11">
        <v>0.79187977780626506</v>
      </c>
      <c r="P27" s="11">
        <v>0.51986057278355902</v>
      </c>
      <c r="Q27" s="11">
        <v>0.56880887713161032</v>
      </c>
      <c r="R27" s="11"/>
      <c r="S27" s="11">
        <f t="shared" si="3"/>
        <v>-0.22307090067465474</v>
      </c>
      <c r="T27" s="11">
        <f>'RD T1'!T26</f>
        <v>0.2268298585680848</v>
      </c>
      <c r="U27" s="11">
        <f t="shared" si="6"/>
        <v>3.7589578934300594E-3</v>
      </c>
      <c r="W27" s="10" t="str">
        <f>name!D23</f>
        <v>63 Community and civil enforcement occupations</v>
      </c>
      <c r="X27" s="11">
        <v>0.26547854491327699</v>
      </c>
      <c r="Y27" s="11">
        <v>0.31766325975479737</v>
      </c>
      <c r="Z27" s="11">
        <v>0.27074576269039019</v>
      </c>
      <c r="AA27" s="11">
        <v>0.36959126531617037</v>
      </c>
      <c r="AB27" s="11">
        <v>0.35914779522999851</v>
      </c>
      <c r="AC27" s="11"/>
      <c r="AD27" s="11">
        <f t="shared" si="4"/>
        <v>8.8402032539608322E-2</v>
      </c>
      <c r="AE27" s="11">
        <f>'RD T1'!T55</f>
        <v>0.2209972599309227</v>
      </c>
      <c r="AF27" s="11">
        <f t="shared" si="7"/>
        <v>0.309399292470531</v>
      </c>
    </row>
    <row r="28" spans="1:32" x14ac:dyDescent="0.2">
      <c r="A28" s="10" t="str">
        <f>name!D24</f>
        <v>71 Sales occupations</v>
      </c>
      <c r="B28" s="11">
        <v>53.699300812612606</v>
      </c>
      <c r="C28" s="11">
        <v>51.907999728296701</v>
      </c>
      <c r="D28" s="11">
        <v>51.923322426491005</v>
      </c>
      <c r="E28" s="11">
        <v>48.134044622086556</v>
      </c>
      <c r="F28" s="11">
        <v>45.802649771259027</v>
      </c>
      <c r="G28" s="11"/>
      <c r="H28" s="11">
        <f t="shared" si="2"/>
        <v>-6.1206726552319779</v>
      </c>
      <c r="I28" s="11">
        <f>'RD T1'!E27</f>
        <v>20.920884531142939</v>
      </c>
      <c r="J28" s="11">
        <f t="shared" si="5"/>
        <v>14.800211875910961</v>
      </c>
      <c r="L28" s="10" t="str">
        <f>name!D24</f>
        <v>71 Sales occupations</v>
      </c>
      <c r="M28" s="11">
        <v>23.228735746358844</v>
      </c>
      <c r="N28" s="11">
        <v>23.53363932085335</v>
      </c>
      <c r="O28" s="11">
        <v>23.426279557004683</v>
      </c>
      <c r="P28" s="11">
        <v>22.329823169764389</v>
      </c>
      <c r="Q28" s="11">
        <v>22.148625800452383</v>
      </c>
      <c r="R28" s="11"/>
      <c r="S28" s="11">
        <f t="shared" si="3"/>
        <v>-1.2776537565523007</v>
      </c>
      <c r="T28" s="11">
        <f>'RD T1'!T27</f>
        <v>7.4394700386427637</v>
      </c>
      <c r="U28" s="11">
        <f t="shared" si="6"/>
        <v>6.1618162820904629</v>
      </c>
      <c r="W28" s="10" t="str">
        <f>name!D24</f>
        <v>71 Sales occupations</v>
      </c>
      <c r="X28" s="11">
        <v>30.470565066253741</v>
      </c>
      <c r="Y28" s="11">
        <v>28.374360407443348</v>
      </c>
      <c r="Z28" s="11">
        <v>28.497042869486304</v>
      </c>
      <c r="AA28" s="11">
        <v>25.804221452322228</v>
      </c>
      <c r="AB28" s="11">
        <v>23.654023970806673</v>
      </c>
      <c r="AC28" s="11"/>
      <c r="AD28" s="11">
        <f t="shared" si="4"/>
        <v>-4.843018898679631</v>
      </c>
      <c r="AE28" s="11">
        <f>'RD T1'!T56</f>
        <v>13.481414492500177</v>
      </c>
      <c r="AF28" s="11">
        <f t="shared" si="7"/>
        <v>8.6383955938205457</v>
      </c>
    </row>
    <row r="29" spans="1:32" x14ac:dyDescent="0.2">
      <c r="A29" s="10" t="str">
        <f>name!D25</f>
        <v>72 Customer service occupations</v>
      </c>
      <c r="B29" s="11">
        <v>12.268047977594806</v>
      </c>
      <c r="C29" s="11">
        <v>13.218128276010853</v>
      </c>
      <c r="D29" s="11">
        <v>13.508946335870787</v>
      </c>
      <c r="E29" s="11">
        <v>17.250638578195204</v>
      </c>
      <c r="F29" s="11">
        <v>19.579599767531679</v>
      </c>
      <c r="G29" s="11"/>
      <c r="H29" s="11">
        <f t="shared" si="2"/>
        <v>6.070653431660892</v>
      </c>
      <c r="I29" s="11">
        <f>'RD T1'!E28</f>
        <v>8.0743075637255775</v>
      </c>
      <c r="J29" s="11">
        <f t="shared" si="5"/>
        <v>14.144960995386469</v>
      </c>
      <c r="L29" s="10" t="str">
        <f>name!D25</f>
        <v>72 Customer service occupations</v>
      </c>
      <c r="M29" s="11">
        <v>4.3663342041058097</v>
      </c>
      <c r="N29" s="11">
        <v>4.0149927590258825</v>
      </c>
      <c r="O29" s="11">
        <v>4.6456064684941198</v>
      </c>
      <c r="P29" s="11">
        <v>6.4412306724887491</v>
      </c>
      <c r="Q29" s="11">
        <v>7.6968836325777845</v>
      </c>
      <c r="R29" s="11"/>
      <c r="S29" s="11">
        <f t="shared" si="3"/>
        <v>3.0512771640836647</v>
      </c>
      <c r="T29" s="11">
        <f>'RD T1'!T28</f>
        <v>2.2501630228292786</v>
      </c>
      <c r="U29" s="11">
        <f t="shared" si="6"/>
        <v>5.3014401869129433</v>
      </c>
      <c r="W29" s="10" t="str">
        <f>name!D25</f>
        <v>72 Customer service occupations</v>
      </c>
      <c r="X29" s="11">
        <v>7.9017137734889769</v>
      </c>
      <c r="Y29" s="11">
        <v>9.2031355169849736</v>
      </c>
      <c r="Z29" s="11">
        <v>8.8633398673766699</v>
      </c>
      <c r="AA29" s="11">
        <v>10.809407905706443</v>
      </c>
      <c r="AB29" s="11">
        <v>11.882716134953878</v>
      </c>
      <c r="AC29" s="11"/>
      <c r="AD29" s="11">
        <f t="shared" si="4"/>
        <v>3.0193762675772078</v>
      </c>
      <c r="AE29" s="11">
        <f>'RD T1'!T57</f>
        <v>5.8241445408962971</v>
      </c>
      <c r="AF29" s="11">
        <f t="shared" si="7"/>
        <v>8.8435208084735049</v>
      </c>
    </row>
    <row r="30" spans="1:32" x14ac:dyDescent="0.2">
      <c r="A30" s="10" t="str">
        <f>name!D26</f>
        <v>81 Process, plant and machine operatives</v>
      </c>
      <c r="B30" s="11">
        <v>13.739362677766032</v>
      </c>
      <c r="C30" s="11">
        <v>13.950810700438458</v>
      </c>
      <c r="D30" s="11">
        <v>12.256668771250279</v>
      </c>
      <c r="E30" s="11">
        <v>15.189704649119921</v>
      </c>
      <c r="F30" s="11">
        <v>15.295842140154699</v>
      </c>
      <c r="G30" s="11"/>
      <c r="H30" s="11">
        <f t="shared" si="2"/>
        <v>3.0391733689044198</v>
      </c>
      <c r="I30" s="11">
        <f>'RD T1'!E29</f>
        <v>5.6464478637167312</v>
      </c>
      <c r="J30" s="11">
        <f t="shared" si="5"/>
        <v>8.6856212326211519</v>
      </c>
      <c r="L30" s="10" t="str">
        <f>name!D26</f>
        <v>81 Process, plant and machine operatives</v>
      </c>
      <c r="M30" s="11">
        <v>11.479040221358968</v>
      </c>
      <c r="N30" s="11">
        <v>11.726030573219953</v>
      </c>
      <c r="O30" s="11">
        <v>10.275751181212758</v>
      </c>
      <c r="P30" s="11">
        <v>12.812055998450658</v>
      </c>
      <c r="Q30" s="11">
        <v>12.87345537105111</v>
      </c>
      <c r="R30" s="11"/>
      <c r="S30" s="11">
        <f t="shared" si="3"/>
        <v>2.5977041898383515</v>
      </c>
      <c r="T30" s="11">
        <f>'RD T1'!T29</f>
        <v>4.5521757097806299</v>
      </c>
      <c r="U30" s="11">
        <f t="shared" si="6"/>
        <v>7.1498798996189814</v>
      </c>
      <c r="W30" s="10" t="str">
        <f>name!D26</f>
        <v>81 Process, plant and machine operatives</v>
      </c>
      <c r="X30" s="11">
        <v>2.2603224564070756</v>
      </c>
      <c r="Y30" s="11">
        <v>2.2247801272184931</v>
      </c>
      <c r="Z30" s="11">
        <v>1.9809175900375051</v>
      </c>
      <c r="AA30" s="11">
        <v>2.37764865066926</v>
      </c>
      <c r="AB30" s="11">
        <v>2.422386769103583</v>
      </c>
      <c r="AC30" s="11"/>
      <c r="AD30" s="11">
        <f t="shared" si="4"/>
        <v>0.44146917906607785</v>
      </c>
      <c r="AE30" s="11">
        <f>'RD T1'!T58</f>
        <v>1.0942721539361024</v>
      </c>
      <c r="AF30" s="11">
        <f t="shared" si="7"/>
        <v>1.5357413330021803</v>
      </c>
    </row>
    <row r="31" spans="1:32" x14ac:dyDescent="0.2">
      <c r="A31" s="10" t="str">
        <f>name!D27</f>
        <v>82 Transport and mobile machine drivers and operatives</v>
      </c>
      <c r="B31" s="11">
        <v>29.685294794497423</v>
      </c>
      <c r="C31" s="11">
        <v>33.144526658942254</v>
      </c>
      <c r="D31" s="11">
        <v>26.851890096440759</v>
      </c>
      <c r="E31" s="11">
        <v>28.787794117086516</v>
      </c>
      <c r="F31" s="11">
        <v>28.570064161833482</v>
      </c>
      <c r="G31" s="11"/>
      <c r="H31" s="11">
        <f t="shared" si="2"/>
        <v>1.7181740653927235</v>
      </c>
      <c r="I31" s="11">
        <f>'RD T1'!E30</f>
        <v>14.93661214309591</v>
      </c>
      <c r="J31" s="11">
        <f t="shared" si="5"/>
        <v>16.654786208488634</v>
      </c>
      <c r="L31" s="10" t="str">
        <f>name!D27</f>
        <v>82 Transport and mobile machine drivers and operatives</v>
      </c>
      <c r="M31" s="11">
        <v>27.140190028254963</v>
      </c>
      <c r="N31" s="11">
        <v>30.580796316475173</v>
      </c>
      <c r="O31" s="11">
        <v>24.689536662813541</v>
      </c>
      <c r="P31" s="11">
        <v>25.575781455958193</v>
      </c>
      <c r="Q31" s="11">
        <v>24.839309079273672</v>
      </c>
      <c r="R31" s="11"/>
      <c r="S31" s="11">
        <f t="shared" si="3"/>
        <v>0.14977241646013084</v>
      </c>
      <c r="T31" s="11">
        <f>'RD T1'!T30</f>
        <v>13.009545138621592</v>
      </c>
      <c r="U31" s="11">
        <f t="shared" si="6"/>
        <v>13.159317555081723</v>
      </c>
      <c r="W31" s="10" t="str">
        <f>name!D27</f>
        <v>82 Transport and mobile machine drivers and operatives</v>
      </c>
      <c r="X31" s="11">
        <v>2.5451047662424422</v>
      </c>
      <c r="Y31" s="11">
        <v>2.5637303424670899</v>
      </c>
      <c r="Z31" s="11">
        <v>2.1623534336271799</v>
      </c>
      <c r="AA31" s="11">
        <v>3.2120126611283317</v>
      </c>
      <c r="AB31" s="11">
        <v>3.7307550825598161</v>
      </c>
      <c r="AC31" s="11"/>
      <c r="AD31" s="11">
        <f t="shared" si="4"/>
        <v>1.5684016489326362</v>
      </c>
      <c r="AE31" s="11">
        <f>'RD T1'!T59</f>
        <v>1.9270670044743139</v>
      </c>
      <c r="AF31" s="11">
        <f t="shared" si="7"/>
        <v>3.4954686534069501</v>
      </c>
    </row>
    <row r="32" spans="1:32" x14ac:dyDescent="0.2">
      <c r="A32" s="10" t="str">
        <f>name!D28</f>
        <v>91 Elementary trades and related occupations</v>
      </c>
      <c r="B32" s="11">
        <v>12.740201411392874</v>
      </c>
      <c r="C32" s="11">
        <v>11.325243961604665</v>
      </c>
      <c r="D32" s="11">
        <v>10.10334937878739</v>
      </c>
      <c r="E32" s="11">
        <v>8.5654477800053641</v>
      </c>
      <c r="F32" s="11">
        <v>8.1140263711081353</v>
      </c>
      <c r="G32" s="11"/>
      <c r="H32" s="11">
        <f t="shared" si="2"/>
        <v>-1.9893230076792552</v>
      </c>
      <c r="I32" s="11">
        <f>'RD T1'!E31</f>
        <v>3.1431440000941135</v>
      </c>
      <c r="J32" s="11">
        <f t="shared" si="5"/>
        <v>1.1538209924148584</v>
      </c>
      <c r="L32" s="10" t="str">
        <f>name!D28</f>
        <v>91 Elementary trades and related occupations</v>
      </c>
      <c r="M32" s="11">
        <v>10.302204476838249</v>
      </c>
      <c r="N32" s="11">
        <v>9.4624056000098378</v>
      </c>
      <c r="O32" s="11">
        <v>8.4269958316043034</v>
      </c>
      <c r="P32" s="11">
        <v>7.076489730155652</v>
      </c>
      <c r="Q32" s="11">
        <v>6.6897446865196057</v>
      </c>
      <c r="R32" s="11"/>
      <c r="S32" s="11">
        <f t="shared" si="3"/>
        <v>-1.7372511450846977</v>
      </c>
      <c r="T32" s="11">
        <f>'RD T1'!T31</f>
        <v>2.3077971013155274</v>
      </c>
      <c r="U32" s="11">
        <f t="shared" si="6"/>
        <v>0.57054595623082971</v>
      </c>
      <c r="W32" s="10" t="str">
        <f>name!D28</f>
        <v>91 Elementary trades and related occupations</v>
      </c>
      <c r="X32" s="11">
        <v>2.4379969345546417</v>
      </c>
      <c r="Y32" s="11">
        <v>1.8628383615948143</v>
      </c>
      <c r="Z32" s="11">
        <v>1.6763535471831226</v>
      </c>
      <c r="AA32" s="11">
        <v>1.4889580498497086</v>
      </c>
      <c r="AB32" s="11">
        <v>1.4242816845885289</v>
      </c>
      <c r="AC32" s="11"/>
      <c r="AD32" s="11">
        <f t="shared" si="4"/>
        <v>-0.25207186259459369</v>
      </c>
      <c r="AE32" s="11">
        <f>'RD T1'!T60</f>
        <v>0.83534689877858626</v>
      </c>
      <c r="AF32" s="11">
        <f t="shared" si="7"/>
        <v>0.58327503618399257</v>
      </c>
    </row>
    <row r="33" spans="1:32" x14ac:dyDescent="0.2">
      <c r="A33" s="10" t="str">
        <f>name!D29</f>
        <v>92 Elementary administration and service occupations</v>
      </c>
      <c r="B33" s="11">
        <v>85.752844682477487</v>
      </c>
      <c r="C33" s="11">
        <v>87.137594872211665</v>
      </c>
      <c r="D33" s="11">
        <v>79.607840672836488</v>
      </c>
      <c r="E33" s="11">
        <v>82.320556388265018</v>
      </c>
      <c r="F33" s="11">
        <v>79.804422047377074</v>
      </c>
      <c r="G33" s="11"/>
      <c r="H33" s="11">
        <f t="shared" ref="H33" si="8">F33-D33</f>
        <v>0.19658137454058533</v>
      </c>
      <c r="I33" s="11">
        <f>'RD T1'!E32</f>
        <v>39.153972372113628</v>
      </c>
      <c r="J33" s="11">
        <f>SUM(H33:I33)</f>
        <v>39.350553746654214</v>
      </c>
      <c r="L33" s="10" t="str">
        <f>name!D29</f>
        <v>92 Elementary administration and service occupations</v>
      </c>
      <c r="M33" s="11">
        <v>41.276389711960213</v>
      </c>
      <c r="N33" s="11">
        <v>41.02718522321657</v>
      </c>
      <c r="O33" s="11">
        <v>37.972012667267038</v>
      </c>
      <c r="P33" s="11">
        <v>40.706975567992288</v>
      </c>
      <c r="Q33" s="11">
        <v>38.639773929936212</v>
      </c>
      <c r="R33" s="11"/>
      <c r="S33" s="11">
        <f t="shared" ref="S33" si="9">Q33-O33</f>
        <v>0.66776126266917402</v>
      </c>
      <c r="T33" s="11">
        <f>'RD T1'!T32</f>
        <v>15.533238396980371</v>
      </c>
      <c r="U33" s="11">
        <f t="shared" ref="U33" si="10">SUM(S33:T33)</f>
        <v>16.200999659649547</v>
      </c>
      <c r="W33" s="10" t="str">
        <f>name!D29</f>
        <v>92 Elementary administration and service occupations</v>
      </c>
      <c r="X33" s="11">
        <v>44.476454970517317</v>
      </c>
      <c r="Y33" s="11">
        <v>46.110409648995208</v>
      </c>
      <c r="Z33" s="11">
        <v>41.635828005569394</v>
      </c>
      <c r="AA33" s="11">
        <v>41.613580820272723</v>
      </c>
      <c r="AB33" s="11">
        <v>41.164648117440933</v>
      </c>
      <c r="AC33" s="11"/>
      <c r="AD33" s="11">
        <f t="shared" ref="AD33" si="11">AB33-Z33</f>
        <v>-0.47117988812846079</v>
      </c>
      <c r="AE33" s="11">
        <f>'RD T1'!T61</f>
        <v>23.620733975133255</v>
      </c>
      <c r="AF33" s="11">
        <f t="shared" ref="AF33" si="12">SUM(AD33:AE33)</f>
        <v>23.149554087004795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831.1110000000001</v>
      </c>
      <c r="C35" s="34">
        <f>SUM(C8:C33)</f>
        <v>874.93099999999981</v>
      </c>
      <c r="D35" s="34">
        <f>SUM(D8:D33)</f>
        <v>852.95999999999981</v>
      </c>
      <c r="E35" s="34">
        <f>SUM(E8:E33)</f>
        <v>876.16499999999985</v>
      </c>
      <c r="F35" s="34">
        <f>SUM(F8:F33)</f>
        <v>908.87100000000009</v>
      </c>
      <c r="G35" s="11"/>
      <c r="H35" s="34">
        <f>F35-D35</f>
        <v>55.911000000000286</v>
      </c>
      <c r="I35" s="34">
        <f>SUM(I8:I33)</f>
        <v>423.80232865738014</v>
      </c>
      <c r="J35" s="34">
        <f>SUM(J8:J33)</f>
        <v>479.71332865738032</v>
      </c>
      <c r="L35" s="231" t="str">
        <f>name!D3</f>
        <v>All occupations</v>
      </c>
      <c r="M35" s="34">
        <f>SUM(M8:M33)</f>
        <v>429.17377731785854</v>
      </c>
      <c r="N35" s="34">
        <f>SUM(N8:N33)</f>
        <v>449.60625504664864</v>
      </c>
      <c r="O35" s="34">
        <f>SUM(O8:O33)</f>
        <v>432.02675872443945</v>
      </c>
      <c r="P35" s="34">
        <f>SUM(P8:P33)</f>
        <v>445.5064117940338</v>
      </c>
      <c r="Q35" s="34">
        <f>SUM(Q8:Q33)</f>
        <v>462.30360240030672</v>
      </c>
      <c r="R35" s="11"/>
      <c r="S35" s="34">
        <f>Q35-O35</f>
        <v>30.276843675867269</v>
      </c>
      <c r="T35" s="34">
        <f>SUM(T8:T33)</f>
        <v>180.12131635448202</v>
      </c>
      <c r="U35" s="34">
        <f>SUM(U8:U33)</f>
        <v>210.39816003034926</v>
      </c>
      <c r="W35" s="231" t="str">
        <f>name!D3</f>
        <v>All occupations</v>
      </c>
      <c r="X35" s="34">
        <f>SUM(X8:X33)</f>
        <v>401.93722268214134</v>
      </c>
      <c r="Y35" s="34">
        <f>SUM(Y8:Y33)</f>
        <v>425.32474495335151</v>
      </c>
      <c r="Z35" s="34">
        <f>SUM(Z8:Z33)</f>
        <v>420.93324127556042</v>
      </c>
      <c r="AA35" s="34">
        <f>SUM(AA8:AA33)</f>
        <v>430.65858820596623</v>
      </c>
      <c r="AB35" s="34">
        <f>SUM(AB8:AB33)</f>
        <v>446.56739759969332</v>
      </c>
      <c r="AC35" s="11"/>
      <c r="AD35" s="34">
        <f t="shared" ref="AD35" si="13">AB35-Z35</f>
        <v>25.634156324132903</v>
      </c>
      <c r="AE35" s="34">
        <f>SUM(AE8:AE33)</f>
        <v>243.68101230289815</v>
      </c>
      <c r="AF35" s="34">
        <f>SUM(AF8:AF33)</f>
        <v>269.31516862703103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Kent and Medway (Continued)</v>
      </c>
      <c r="L38" s="19" t="str">
        <f>CONCATENATE(L$1," (Continued)")</f>
        <v>Occupation Table 2.1  Males: Employment Change by Occupation (SOC 2020) and Replacement Demand, 2015-2035, Kent and Medway (Continued)</v>
      </c>
      <c r="W38" s="19" t="str">
        <f>CONCATENATE(W$1," (Continued)")</f>
        <v>Occupation Table 2.2  Females: Employment Change by Occupation (SOC 2020) and Replacement Demand, 2015-2035, Kent and Medway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7.4486104827470436</v>
      </c>
      <c r="C45" s="173">
        <f t="shared" si="20"/>
        <v>8.3278163039677064</v>
      </c>
      <c r="D45" s="173">
        <f t="shared" si="20"/>
        <v>8.6312753282036159</v>
      </c>
      <c r="E45" s="173">
        <f t="shared" si="20"/>
        <v>7.9057412230570865</v>
      </c>
      <c r="F45" s="173">
        <f t="shared" si="20"/>
        <v>8.3206736707255295</v>
      </c>
      <c r="H45" s="68">
        <f t="shared" ref="H45:H70" si="21">IF(D8&gt;0,(H8/D8)*100,0)</f>
        <v>2.7204942727345007</v>
      </c>
      <c r="I45" s="69">
        <f t="shared" ref="I45:I70" si="22">IF(D8&gt;0,I8/D8*100,0)</f>
        <v>49.554040984580801</v>
      </c>
      <c r="J45" s="69">
        <f t="shared" ref="J45:J70" si="23">IF(D8&gt;0,(J8/D8)*100,0)</f>
        <v>52.2745352573153</v>
      </c>
      <c r="L45" t="str">
        <f t="shared" ref="L45:L70" si="24">L8</f>
        <v>11 Corporate managers and directors</v>
      </c>
      <c r="M45" s="173">
        <f t="shared" ref="M45:Q45" si="25">M8/M$35*100</f>
        <v>9.8339942621766507</v>
      </c>
      <c r="N45" s="173">
        <f t="shared" si="25"/>
        <v>10.608294163872316</v>
      </c>
      <c r="O45" s="173">
        <f t="shared" si="25"/>
        <v>11.073761582301637</v>
      </c>
      <c r="P45" s="173">
        <f t="shared" si="25"/>
        <v>9.7908826079734883</v>
      </c>
      <c r="Q45" s="173">
        <f t="shared" si="25"/>
        <v>9.9187943832031618</v>
      </c>
      <c r="S45" s="68">
        <f t="shared" ref="S45:S70" si="26">IF(O8&gt;0,(S8/O8)*100,0)</f>
        <v>-4.1525971856163837</v>
      </c>
      <c r="T45" s="69">
        <f t="shared" ref="T45:T70" si="27">IF(O8&gt;0,T8/O8*100,0)</f>
        <v>43.207255202373496</v>
      </c>
      <c r="U45" s="69">
        <f t="shared" ref="U45:U70" si="28">IF(O8&gt;0,(U8/O8)*100,0)</f>
        <v>39.054658016757116</v>
      </c>
      <c r="W45" t="str">
        <f t="shared" ref="W45:W70" si="29">W8</f>
        <v>11 Corporate managers and directors</v>
      </c>
      <c r="X45" s="173">
        <f t="shared" ref="X45:AB45" si="30">X8/X$35*100</f>
        <v>4.9015854519746247</v>
      </c>
      <c r="Y45" s="173">
        <f t="shared" si="30"/>
        <v>5.9171474621608082</v>
      </c>
      <c r="Z45" s="173">
        <f t="shared" si="30"/>
        <v>6.1244183824577334</v>
      </c>
      <c r="AA45" s="173">
        <f t="shared" si="30"/>
        <v>5.9556057860345861</v>
      </c>
      <c r="AB45" s="173">
        <f t="shared" si="30"/>
        <v>6.6662381556831933</v>
      </c>
      <c r="AD45" s="68">
        <f t="shared" ref="AD45:AD70" si="31">IF(Z8&gt;0,(AD8/Z8)*100,0)</f>
        <v>15.475476678165856</v>
      </c>
      <c r="AE45" s="69">
        <f t="shared" ref="AE45:AE70" si="32">IF(Z8&gt;0,AE8/Z8*100,0)</f>
        <v>61.332313029068153</v>
      </c>
      <c r="AF45" s="69">
        <f t="shared" ref="AF45:AF70" si="33">IF(Z8&gt;0,(AF8/Z8)*100,0)</f>
        <v>76.807789707234022</v>
      </c>
    </row>
    <row r="46" spans="1:32" x14ac:dyDescent="0.2">
      <c r="A46" t="str">
        <f t="shared" si="19"/>
        <v>12 Other managers and proprietors</v>
      </c>
      <c r="B46" s="173">
        <f t="shared" si="20"/>
        <v>3.4799575305936803</v>
      </c>
      <c r="C46" s="173">
        <f t="shared" si="20"/>
        <v>3.4989227711834507</v>
      </c>
      <c r="D46" s="173">
        <f t="shared" si="20"/>
        <v>3.5252355258266221</v>
      </c>
      <c r="E46" s="173">
        <f t="shared" si="20"/>
        <v>4.3256122483060429</v>
      </c>
      <c r="F46" s="173">
        <f t="shared" si="20"/>
        <v>4.8508115473581439</v>
      </c>
      <c r="H46" s="68">
        <f t="shared" si="21"/>
        <v>46.622238533185985</v>
      </c>
      <c r="I46" s="69">
        <f t="shared" si="22"/>
        <v>73.843936901239587</v>
      </c>
      <c r="J46" s="69">
        <f t="shared" si="23"/>
        <v>120.46617543442555</v>
      </c>
      <c r="L46" t="str">
        <f t="shared" si="24"/>
        <v>12 Other managers and proprietors</v>
      </c>
      <c r="M46" s="173">
        <f t="shared" ref="M46:Q46" si="34">M9/M$35*100</f>
        <v>3.9206518194360536</v>
      </c>
      <c r="N46" s="173">
        <f t="shared" si="34"/>
        <v>3.9531596930874886</v>
      </c>
      <c r="O46" s="173">
        <f t="shared" si="34"/>
        <v>3.8599447852360407</v>
      </c>
      <c r="P46" s="173">
        <f t="shared" si="34"/>
        <v>4.8273629779409308</v>
      </c>
      <c r="Q46" s="173">
        <f t="shared" si="34"/>
        <v>5.3365913734726753</v>
      </c>
      <c r="S46" s="68">
        <f t="shared" si="26"/>
        <v>47.944726147719713</v>
      </c>
      <c r="T46" s="69">
        <f t="shared" si="27"/>
        <v>66.788787575787865</v>
      </c>
      <c r="U46" s="69">
        <f t="shared" si="28"/>
        <v>114.73351372350757</v>
      </c>
      <c r="W46" t="str">
        <f t="shared" si="29"/>
        <v>12 Other managers and proprietors</v>
      </c>
      <c r="X46" s="173">
        <f t="shared" ref="X46:AB46" si="35">X9/X$35*100</f>
        <v>3.0094003840751582</v>
      </c>
      <c r="Y46" s="173">
        <f t="shared" si="35"/>
        <v>3.0187537620100313</v>
      </c>
      <c r="Z46" s="173">
        <f t="shared" si="35"/>
        <v>3.1817051455232899</v>
      </c>
      <c r="AA46" s="173">
        <f t="shared" si="35"/>
        <v>3.8065626500944592</v>
      </c>
      <c r="AB46" s="173">
        <f t="shared" si="35"/>
        <v>4.3479137433687312</v>
      </c>
      <c r="AD46" s="68">
        <f t="shared" si="31"/>
        <v>44.97555478695935</v>
      </c>
      <c r="AE46" s="69">
        <f t="shared" si="32"/>
        <v>82.628593629773235</v>
      </c>
      <c r="AF46" s="69">
        <f t="shared" si="33"/>
        <v>127.6041484167326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5.5564961048093009</v>
      </c>
      <c r="C47" s="173">
        <f t="shared" si="20"/>
        <v>5.9047119097015299</v>
      </c>
      <c r="D47" s="173">
        <f t="shared" si="20"/>
        <v>6.2676788599343354</v>
      </c>
      <c r="E47" s="173">
        <f t="shared" si="20"/>
        <v>6.4992041765995854</v>
      </c>
      <c r="F47" s="173">
        <f t="shared" si="20"/>
        <v>6.940192417487161</v>
      </c>
      <c r="H47" s="68">
        <f t="shared" si="21"/>
        <v>17.988140419933863</v>
      </c>
      <c r="I47" s="69">
        <f t="shared" si="22"/>
        <v>41.050857293347711</v>
      </c>
      <c r="J47" s="69">
        <f t="shared" si="23"/>
        <v>59.038997713281582</v>
      </c>
      <c r="L47" t="str">
        <f t="shared" si="24"/>
        <v>21 Science, research, engineering and technology professionals</v>
      </c>
      <c r="M47" s="173">
        <f t="shared" ref="M47:Q47" si="36">M10/M$35*100</f>
        <v>8.4122914178114065</v>
      </c>
      <c r="N47" s="173">
        <f t="shared" si="36"/>
        <v>9.0476226172948504</v>
      </c>
      <c r="O47" s="173">
        <f t="shared" si="36"/>
        <v>9.3438939840152937</v>
      </c>
      <c r="P47" s="173">
        <f t="shared" si="36"/>
        <v>9.321179574388017</v>
      </c>
      <c r="Q47" s="173">
        <f t="shared" si="36"/>
        <v>9.6895254835429654</v>
      </c>
      <c r="S47" s="68">
        <f t="shared" si="26"/>
        <v>10.966333814775632</v>
      </c>
      <c r="T47" s="69">
        <f t="shared" si="27"/>
        <v>34.039559060356396</v>
      </c>
      <c r="U47" s="69">
        <f t="shared" si="28"/>
        <v>45.005892875132027</v>
      </c>
      <c r="W47" t="str">
        <f t="shared" si="29"/>
        <v>21 Science, research, engineering and technology professionals</v>
      </c>
      <c r="X47" s="173">
        <f t="shared" ref="X47:AB47" si="37">X10/X$35*100</f>
        <v>2.5071829470254414</v>
      </c>
      <c r="Y47" s="173">
        <f t="shared" si="37"/>
        <v>2.582374495869586</v>
      </c>
      <c r="Z47" s="173">
        <f t="shared" si="37"/>
        <v>3.110391388010088</v>
      </c>
      <c r="AA47" s="173">
        <f t="shared" si="37"/>
        <v>3.5799354842532272</v>
      </c>
      <c r="AB47" s="173">
        <f t="shared" si="37"/>
        <v>4.0939779659448714</v>
      </c>
      <c r="AD47" s="68">
        <f t="shared" si="31"/>
        <v>39.638202637107526</v>
      </c>
      <c r="AE47" s="69">
        <f t="shared" si="32"/>
        <v>62.668519456802066</v>
      </c>
      <c r="AF47" s="69">
        <f t="shared" si="33"/>
        <v>102.30672209390958</v>
      </c>
    </row>
    <row r="48" spans="1:32" x14ac:dyDescent="0.2">
      <c r="A48" t="str">
        <f t="shared" si="19"/>
        <v>22 Health professionals</v>
      </c>
      <c r="B48" s="173">
        <f t="shared" si="20"/>
        <v>3.6243019448410614</v>
      </c>
      <c r="C48" s="173">
        <f t="shared" si="20"/>
        <v>4.0847714377656965</v>
      </c>
      <c r="D48" s="173">
        <f t="shared" si="20"/>
        <v>4.1604355587282598</v>
      </c>
      <c r="E48" s="173">
        <f t="shared" si="20"/>
        <v>4.2466377031982399</v>
      </c>
      <c r="F48" s="173">
        <f t="shared" si="20"/>
        <v>4.2704562276524527</v>
      </c>
      <c r="H48" s="68">
        <f t="shared" si="21"/>
        <v>9.3727309470618696</v>
      </c>
      <c r="I48" s="69">
        <f t="shared" si="22"/>
        <v>56.741630761617593</v>
      </c>
      <c r="J48" s="69">
        <f t="shared" si="23"/>
        <v>66.114361708679453</v>
      </c>
      <c r="L48" t="str">
        <f t="shared" si="24"/>
        <v>22 Health professionals</v>
      </c>
      <c r="M48" s="173">
        <f t="shared" ref="M48:Q48" si="38">M11/M$35*100</f>
        <v>1.466309388695034</v>
      </c>
      <c r="N48" s="173">
        <f t="shared" si="38"/>
        <v>1.6423246674137577</v>
      </c>
      <c r="O48" s="173">
        <f t="shared" si="38"/>
        <v>1.8419330975954213</v>
      </c>
      <c r="P48" s="173">
        <f t="shared" si="38"/>
        <v>1.8584472150414402</v>
      </c>
      <c r="Q48" s="173">
        <f t="shared" si="38"/>
        <v>1.8747468418256343</v>
      </c>
      <c r="S48" s="68">
        <f t="shared" si="26"/>
        <v>8.9144266665377803</v>
      </c>
      <c r="T48" s="69">
        <f t="shared" si="27"/>
        <v>39.189896078240793</v>
      </c>
      <c r="U48" s="69">
        <f t="shared" si="28"/>
        <v>48.104322744778571</v>
      </c>
      <c r="W48" t="str">
        <f t="shared" si="29"/>
        <v>22 Health professionals</v>
      </c>
      <c r="X48" s="173">
        <f t="shared" ref="X48:AB48" si="39">X11/X$35*100</f>
        <v>5.9285269941279974</v>
      </c>
      <c r="Y48" s="173">
        <f t="shared" si="39"/>
        <v>6.6666558886436995</v>
      </c>
      <c r="Z48" s="173">
        <f t="shared" si="39"/>
        <v>6.5400411711111754</v>
      </c>
      <c r="AA48" s="173">
        <f t="shared" si="39"/>
        <v>6.7171658760870807</v>
      </c>
      <c r="AB48" s="173">
        <f t="shared" si="39"/>
        <v>6.7505859579575072</v>
      </c>
      <c r="AD48" s="68">
        <f t="shared" si="31"/>
        <v>9.5052092348036066</v>
      </c>
      <c r="AE48" s="69">
        <f t="shared" si="32"/>
        <v>61.815167834185928</v>
      </c>
      <c r="AF48" s="69">
        <f t="shared" si="33"/>
        <v>71.320377068989529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4.5896043876403416</v>
      </c>
      <c r="C49" s="173">
        <f t="shared" si="20"/>
        <v>4.719766214070324</v>
      </c>
      <c r="D49" s="173">
        <f t="shared" si="20"/>
        <v>4.8272345927730687</v>
      </c>
      <c r="E49" s="173">
        <f t="shared" si="20"/>
        <v>4.8376222986570694</v>
      </c>
      <c r="F49" s="173">
        <f t="shared" si="20"/>
        <v>5.0409451912875172</v>
      </c>
      <c r="H49" s="68">
        <f t="shared" si="21"/>
        <v>11.272322173195315</v>
      </c>
      <c r="I49" s="69">
        <f t="shared" si="22"/>
        <v>54.284977715881681</v>
      </c>
      <c r="J49" s="69">
        <f t="shared" si="23"/>
        <v>65.557299889076987</v>
      </c>
      <c r="L49" t="str">
        <f t="shared" si="24"/>
        <v>23 Teaching and other educational professionals</v>
      </c>
      <c r="M49" s="173">
        <f t="shared" ref="M49:Q49" si="40">M12/M$35*100</f>
        <v>2.7684578937009023</v>
      </c>
      <c r="N49" s="173">
        <f t="shared" si="40"/>
        <v>2.7135044588603523</v>
      </c>
      <c r="O49" s="173">
        <f t="shared" si="40"/>
        <v>2.9692841163067198</v>
      </c>
      <c r="P49" s="173">
        <f t="shared" si="40"/>
        <v>3.0747524238325075</v>
      </c>
      <c r="Q49" s="173">
        <f t="shared" si="40"/>
        <v>3.1877782743133922</v>
      </c>
      <c r="S49" s="68">
        <f t="shared" si="26"/>
        <v>14.882263056899401</v>
      </c>
      <c r="T49" s="69">
        <f t="shared" si="27"/>
        <v>46.611009697230941</v>
      </c>
      <c r="U49" s="69">
        <f t="shared" si="28"/>
        <v>61.493272754130338</v>
      </c>
      <c r="W49" t="str">
        <f t="shared" si="29"/>
        <v>23 Teaching and other educational professionals</v>
      </c>
      <c r="X49" s="173">
        <f t="shared" ref="X49:AB49" si="41">X12/X$35*100</f>
        <v>6.534157605771278</v>
      </c>
      <c r="Y49" s="173">
        <f t="shared" si="41"/>
        <v>6.8405641340272343</v>
      </c>
      <c r="Z49" s="173">
        <f t="shared" si="41"/>
        <v>6.7341505678238853</v>
      </c>
      <c r="AA49" s="173">
        <f t="shared" si="41"/>
        <v>6.6612706686212482</v>
      </c>
      <c r="AB49" s="173">
        <f t="shared" si="41"/>
        <v>6.9594142648721995</v>
      </c>
      <c r="AD49" s="68">
        <f t="shared" si="31"/>
        <v>9.638644228645342</v>
      </c>
      <c r="AE49" s="69">
        <f t="shared" si="32"/>
        <v>57.757830237052779</v>
      </c>
      <c r="AF49" s="69">
        <f t="shared" si="33"/>
        <v>67.39647446569812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5.902718844062222</v>
      </c>
      <c r="C50" s="173">
        <f t="shared" si="20"/>
        <v>6.4707603972585304</v>
      </c>
      <c r="D50" s="173">
        <f t="shared" si="20"/>
        <v>7.0122391161427284</v>
      </c>
      <c r="E50" s="173">
        <f t="shared" si="20"/>
        <v>7.6441294718115573</v>
      </c>
      <c r="F50" s="173">
        <f t="shared" si="20"/>
        <v>8.2518417171843961</v>
      </c>
      <c r="H50" s="68">
        <f t="shared" si="21"/>
        <v>25.391400493494341</v>
      </c>
      <c r="I50" s="69">
        <f t="shared" si="22"/>
        <v>54.571052426570901</v>
      </c>
      <c r="J50" s="69">
        <f t="shared" si="23"/>
        <v>79.962452920065246</v>
      </c>
      <c r="L50" t="str">
        <f t="shared" si="24"/>
        <v>24 Business, media and public service professionals</v>
      </c>
      <c r="M50" s="173">
        <f t="shared" ref="M50:Q50" si="42">M13/M$35*100</f>
        <v>6.6793759793212057</v>
      </c>
      <c r="N50" s="173">
        <f t="shared" si="42"/>
        <v>7.0227843127172038</v>
      </c>
      <c r="O50" s="173">
        <f t="shared" si="42"/>
        <v>7.5829359369383686</v>
      </c>
      <c r="P50" s="173">
        <f t="shared" si="42"/>
        <v>8.3453627605870686</v>
      </c>
      <c r="Q50" s="173">
        <f t="shared" si="42"/>
        <v>8.8917705876936655</v>
      </c>
      <c r="S50" s="68">
        <f t="shared" si="26"/>
        <v>25.477972590127273</v>
      </c>
      <c r="T50" s="69">
        <f t="shared" si="27"/>
        <v>48.585416059008352</v>
      </c>
      <c r="U50" s="69">
        <f t="shared" si="28"/>
        <v>74.063388649135618</v>
      </c>
      <c r="W50" t="str">
        <f t="shared" si="29"/>
        <v>24 Business, media and public service professionals</v>
      </c>
      <c r="X50" s="173">
        <f t="shared" ref="X50:AB50" si="43">X13/X$35*100</f>
        <v>5.0734329317107836</v>
      </c>
      <c r="Y50" s="173">
        <f t="shared" si="43"/>
        <v>5.8872217993507521</v>
      </c>
      <c r="Z50" s="173">
        <f t="shared" si="43"/>
        <v>6.4265018221349282</v>
      </c>
      <c r="AA50" s="173">
        <f t="shared" si="43"/>
        <v>6.9187197508204399</v>
      </c>
      <c r="AB50" s="173">
        <f t="shared" si="43"/>
        <v>7.5893629430809977</v>
      </c>
      <c r="AD50" s="68">
        <f t="shared" si="31"/>
        <v>25.286557814248216</v>
      </c>
      <c r="AE50" s="69">
        <f t="shared" si="32"/>
        <v>61.819925656811805</v>
      </c>
      <c r="AF50" s="69">
        <f t="shared" si="33"/>
        <v>87.106483471060017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1.5010103505654322</v>
      </c>
      <c r="C51" s="173">
        <f t="shared" si="20"/>
        <v>1.6509024821544278</v>
      </c>
      <c r="D51" s="173">
        <f t="shared" si="20"/>
        <v>1.8321990994740835</v>
      </c>
      <c r="E51" s="173">
        <f t="shared" si="20"/>
        <v>1.5854955006496256</v>
      </c>
      <c r="F51" s="173">
        <f t="shared" si="20"/>
        <v>1.6467700455695098</v>
      </c>
      <c r="H51" s="68">
        <f t="shared" si="21"/>
        <v>-4.2290325775555555</v>
      </c>
      <c r="I51" s="69">
        <f t="shared" si="22"/>
        <v>37.846570306727543</v>
      </c>
      <c r="J51" s="69">
        <f t="shared" si="23"/>
        <v>33.617537729171985</v>
      </c>
      <c r="L51" t="str">
        <f t="shared" si="24"/>
        <v>31 Science, engineering and technology associate professionals</v>
      </c>
      <c r="M51" s="173">
        <f t="shared" ref="M51:Q51" si="44">M14/M$35*100</f>
        <v>1.9988240363361374</v>
      </c>
      <c r="N51" s="173">
        <f t="shared" si="44"/>
        <v>2.3174941016707864</v>
      </c>
      <c r="O51" s="173">
        <f t="shared" si="44"/>
        <v>2.491940360052868</v>
      </c>
      <c r="P51" s="173">
        <f t="shared" si="44"/>
        <v>1.9885349807470518</v>
      </c>
      <c r="Q51" s="173">
        <f t="shared" si="44"/>
        <v>1.947662652623374</v>
      </c>
      <c r="S51" s="68">
        <f t="shared" si="26"/>
        <v>-16.364102207735524</v>
      </c>
      <c r="T51" s="69">
        <f t="shared" si="27"/>
        <v>30.208542629736289</v>
      </c>
      <c r="U51" s="69">
        <f t="shared" si="28"/>
        <v>13.844440422000764</v>
      </c>
      <c r="W51" t="str">
        <f t="shared" si="29"/>
        <v>31 Science, engineering and technology associate professionals</v>
      </c>
      <c r="X51" s="173">
        <f t="shared" ref="X51:AB51" si="45">X14/X$35*100</f>
        <v>0.96946321368407196</v>
      </c>
      <c r="Y51" s="173">
        <f t="shared" si="45"/>
        <v>0.94625558527777665</v>
      </c>
      <c r="Z51" s="173">
        <f t="shared" si="45"/>
        <v>1.1550706371532924</v>
      </c>
      <c r="AA51" s="173">
        <f t="shared" si="45"/>
        <v>1.1685604214316943</v>
      </c>
      <c r="AB51" s="173">
        <f t="shared" si="45"/>
        <v>1.3352745424846304</v>
      </c>
      <c r="AD51" s="68">
        <f t="shared" si="31"/>
        <v>22.64103731845163</v>
      </c>
      <c r="AE51" s="69">
        <f t="shared" si="32"/>
        <v>54.759068034633039</v>
      </c>
      <c r="AF51" s="69">
        <f t="shared" si="33"/>
        <v>77.400105353084669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1.630752513128525</v>
      </c>
      <c r="C52" s="173">
        <f t="shared" si="20"/>
        <v>1.754296830570734</v>
      </c>
      <c r="D52" s="173">
        <f t="shared" si="20"/>
        <v>1.8371091349299256</v>
      </c>
      <c r="E52" s="173">
        <f t="shared" si="20"/>
        <v>1.7699496166286843</v>
      </c>
      <c r="F52" s="173">
        <f t="shared" si="20"/>
        <v>1.8054919562437137</v>
      </c>
      <c r="H52" s="68">
        <f t="shared" si="21"/>
        <v>4.7210968450036379</v>
      </c>
      <c r="I52" s="69">
        <f t="shared" si="22"/>
        <v>57.685426364434655</v>
      </c>
      <c r="J52" s="69">
        <f t="shared" si="23"/>
        <v>62.406523209438291</v>
      </c>
      <c r="L52" t="str">
        <f t="shared" si="24"/>
        <v>32 Health and social care associate professionals</v>
      </c>
      <c r="M52" s="173">
        <f t="shared" ref="M52:Q52" si="46">M15/M$35*100</f>
        <v>0.64202024511310074</v>
      </c>
      <c r="N52" s="173">
        <f t="shared" si="46"/>
        <v>0.61783821807408323</v>
      </c>
      <c r="O52" s="173">
        <f t="shared" si="46"/>
        <v>0.73360489049918332</v>
      </c>
      <c r="P52" s="173">
        <f t="shared" si="46"/>
        <v>0.62976692746824148</v>
      </c>
      <c r="Q52" s="173">
        <f t="shared" si="46"/>
        <v>0.62949814745735266</v>
      </c>
      <c r="S52" s="68">
        <f t="shared" si="26"/>
        <v>-8.1775515045330796</v>
      </c>
      <c r="T52" s="69">
        <f t="shared" si="27"/>
        <v>41.499301518137905</v>
      </c>
      <c r="U52" s="69">
        <f t="shared" si="28"/>
        <v>33.321750013604827</v>
      </c>
      <c r="W52" t="str">
        <f t="shared" si="29"/>
        <v>32 Health and social care associate professionals</v>
      </c>
      <c r="X52" s="173">
        <f t="shared" ref="X52:AB52" si="47">X15/X$35*100</f>
        <v>2.6864844490477977</v>
      </c>
      <c r="Y52" s="173">
        <f t="shared" si="47"/>
        <v>2.9556351181800533</v>
      </c>
      <c r="Z52" s="173">
        <f t="shared" si="47"/>
        <v>2.9696957667563688</v>
      </c>
      <c r="AA52" s="173">
        <f t="shared" si="47"/>
        <v>2.9494424040675478</v>
      </c>
      <c r="AB52" s="173">
        <f t="shared" si="47"/>
        <v>3.0229256003579184</v>
      </c>
      <c r="AD52" s="68">
        <f t="shared" si="31"/>
        <v>7.9914291481959099</v>
      </c>
      <c r="AE52" s="69">
        <f t="shared" si="32"/>
        <v>61.789267752609945</v>
      </c>
      <c r="AF52" s="69">
        <f t="shared" si="33"/>
        <v>69.78069690080585</v>
      </c>
    </row>
    <row r="53" spans="1:32" x14ac:dyDescent="0.2">
      <c r="A53" t="str">
        <f t="shared" si="19"/>
        <v>33 Protective service occupations</v>
      </c>
      <c r="B53" s="173">
        <f t="shared" si="20"/>
        <v>1.4228528259328654</v>
      </c>
      <c r="C53" s="173">
        <f t="shared" si="20"/>
        <v>1.3059005268334125</v>
      </c>
      <c r="D53" s="173">
        <f t="shared" si="20"/>
        <v>1.4167928294031407</v>
      </c>
      <c r="E53" s="173">
        <f t="shared" si="20"/>
        <v>1.6449628062692117</v>
      </c>
      <c r="F53" s="173">
        <f t="shared" si="20"/>
        <v>1.802492183337195</v>
      </c>
      <c r="H53" s="68">
        <f t="shared" si="21"/>
        <v>35.562828263598426</v>
      </c>
      <c r="I53" s="69">
        <f t="shared" si="22"/>
        <v>43.106027169812457</v>
      </c>
      <c r="J53" s="69">
        <f t="shared" si="23"/>
        <v>78.668855433410883</v>
      </c>
      <c r="L53" t="str">
        <f t="shared" si="24"/>
        <v>33 Protective service occupations</v>
      </c>
      <c r="M53" s="173">
        <f t="shared" ref="M53:Q53" si="48">M16/M$35*100</f>
        <v>2.124056319266006</v>
      </c>
      <c r="N53" s="173">
        <f t="shared" si="48"/>
        <v>1.881770094049863</v>
      </c>
      <c r="O53" s="173">
        <f t="shared" si="48"/>
        <v>2.0334393769404207</v>
      </c>
      <c r="P53" s="173">
        <f t="shared" si="48"/>
        <v>2.2384434876113515</v>
      </c>
      <c r="Q53" s="173">
        <f t="shared" si="48"/>
        <v>2.2953474248567542</v>
      </c>
      <c r="S53" s="68">
        <f t="shared" si="26"/>
        <v>20.790792693087173</v>
      </c>
      <c r="T53" s="69">
        <f t="shared" si="27"/>
        <v>32.148082098194024</v>
      </c>
      <c r="U53" s="69">
        <f t="shared" si="28"/>
        <v>52.938874791281201</v>
      </c>
      <c r="W53" t="str">
        <f t="shared" si="29"/>
        <v>33 Protective service occupations</v>
      </c>
      <c r="X53" s="173">
        <f t="shared" ref="X53:AB53" si="49">X16/X$35*100</f>
        <v>0.67413353615400873</v>
      </c>
      <c r="Y53" s="173">
        <f t="shared" si="49"/>
        <v>0.6971549445844446</v>
      </c>
      <c r="Z53" s="173">
        <f t="shared" si="49"/>
        <v>0.78389482304981073</v>
      </c>
      <c r="AA53" s="173">
        <f t="shared" si="49"/>
        <v>1.0310206812201128</v>
      </c>
      <c r="AB53" s="173">
        <f t="shared" si="49"/>
        <v>1.2922696394590325</v>
      </c>
      <c r="AD53" s="68">
        <f t="shared" si="31"/>
        <v>74.891674049755338</v>
      </c>
      <c r="AE53" s="69">
        <f t="shared" si="32"/>
        <v>72.28029565825112</v>
      </c>
      <c r="AF53" s="69">
        <f t="shared" si="33"/>
        <v>147.17196970800646</v>
      </c>
    </row>
    <row r="54" spans="1:32" x14ac:dyDescent="0.2">
      <c r="A54" t="str">
        <f t="shared" si="19"/>
        <v>34 Culture, media and sports occupations</v>
      </c>
      <c r="B54" s="173">
        <f t="shared" si="20"/>
        <v>2.2670631187060932</v>
      </c>
      <c r="C54" s="173">
        <f t="shared" si="20"/>
        <v>2.0239000811638492</v>
      </c>
      <c r="D54" s="173">
        <f t="shared" si="20"/>
        <v>2.1459186164171076</v>
      </c>
      <c r="E54" s="173">
        <f t="shared" si="20"/>
        <v>2.0643718994972597</v>
      </c>
      <c r="F54" s="173">
        <f t="shared" si="20"/>
        <v>2.1931398728268556</v>
      </c>
      <c r="H54" s="68">
        <f t="shared" si="21"/>
        <v>8.8996952639876632</v>
      </c>
      <c r="I54" s="69">
        <f t="shared" si="22"/>
        <v>47.489164478068332</v>
      </c>
      <c r="J54" s="69">
        <f t="shared" si="23"/>
        <v>56.388859742055999</v>
      </c>
      <c r="L54" t="str">
        <f t="shared" si="24"/>
        <v>34 Culture, media and sports occupations</v>
      </c>
      <c r="M54" s="173">
        <f t="shared" ref="M54:Q54" si="50">M17/M$35*100</f>
        <v>2.3567493813874907</v>
      </c>
      <c r="N54" s="173">
        <f t="shared" si="50"/>
        <v>2.0019323990126812</v>
      </c>
      <c r="O54" s="173">
        <f t="shared" si="50"/>
        <v>2.0657111153200569</v>
      </c>
      <c r="P54" s="173">
        <f t="shared" si="50"/>
        <v>2.0150808467122547</v>
      </c>
      <c r="Q54" s="173">
        <f t="shared" si="50"/>
        <v>2.2097816445085603</v>
      </c>
      <c r="S54" s="68">
        <f t="shared" si="26"/>
        <v>14.471244971112545</v>
      </c>
      <c r="T54" s="69">
        <f t="shared" si="27"/>
        <v>42.080032926750825</v>
      </c>
      <c r="U54" s="69">
        <f t="shared" si="28"/>
        <v>56.551277897863372</v>
      </c>
      <c r="W54" t="str">
        <f t="shared" si="29"/>
        <v>34 Culture, media and sports occupations</v>
      </c>
      <c r="X54" s="173">
        <f t="shared" ref="X54:AB54" si="51">X17/X$35*100</f>
        <v>2.1712994273722961</v>
      </c>
      <c r="Y54" s="173">
        <f t="shared" si="51"/>
        <v>2.0471218838481104</v>
      </c>
      <c r="Z54" s="173">
        <f t="shared" si="51"/>
        <v>2.2282399522644254</v>
      </c>
      <c r="AA54" s="173">
        <f t="shared" si="51"/>
        <v>2.1153623607609626</v>
      </c>
      <c r="AB54" s="173">
        <f t="shared" si="51"/>
        <v>2.1759116760526847</v>
      </c>
      <c r="AD54" s="68">
        <f t="shared" si="31"/>
        <v>3.5984113678292462</v>
      </c>
      <c r="AE54" s="69">
        <f t="shared" si="32"/>
        <v>52.635908829739705</v>
      </c>
      <c r="AF54" s="69">
        <f t="shared" si="33"/>
        <v>56.234320197568955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6.3906716587564025</v>
      </c>
      <c r="C55" s="173">
        <f t="shared" si="52"/>
        <v>6.4543377669910456</v>
      </c>
      <c r="D55" s="173">
        <f t="shared" si="52"/>
        <v>6.7705983178654066</v>
      </c>
      <c r="E55" s="173">
        <f t="shared" si="52"/>
        <v>6.3998166885957639</v>
      </c>
      <c r="F55" s="173">
        <f t="shared" si="52"/>
        <v>6.4340373986823449</v>
      </c>
      <c r="H55" s="68">
        <f t="shared" si="21"/>
        <v>1.2581790485587083</v>
      </c>
      <c r="I55" s="69">
        <f t="shared" si="22"/>
        <v>45.092174916220074</v>
      </c>
      <c r="J55" s="69">
        <f t="shared" si="23"/>
        <v>46.350353964778783</v>
      </c>
      <c r="L55" t="str">
        <f t="shared" si="24"/>
        <v>35 Business and public service associate professionals</v>
      </c>
      <c r="M55" s="173">
        <f t="shared" ref="M55:Q55" si="53">M18/M$35*100</f>
        <v>6.5485048877603163</v>
      </c>
      <c r="N55" s="173">
        <f t="shared" si="53"/>
        <v>6.501307432623074</v>
      </c>
      <c r="O55" s="173">
        <f t="shared" si="53"/>
        <v>6.9656701226261566</v>
      </c>
      <c r="P55" s="173">
        <f t="shared" si="53"/>
        <v>6.3895185453990084</v>
      </c>
      <c r="Q55" s="173">
        <f t="shared" si="53"/>
        <v>6.2247653096270241</v>
      </c>
      <c r="S55" s="68">
        <f t="shared" si="26"/>
        <v>-4.3738415693018737</v>
      </c>
      <c r="T55" s="69">
        <f t="shared" si="27"/>
        <v>36.453928271337176</v>
      </c>
      <c r="U55" s="69">
        <f t="shared" si="28"/>
        <v>32.080086702035302</v>
      </c>
      <c r="W55" t="str">
        <f t="shared" si="29"/>
        <v>35 Business and public service associate professionals</v>
      </c>
      <c r="X55" s="173">
        <f t="shared" ref="X55:AB55" si="54">X18/X$35*100</f>
        <v>6.2221431442140904</v>
      </c>
      <c r="Y55" s="173">
        <f t="shared" si="54"/>
        <v>6.4046866340245669</v>
      </c>
      <c r="Z55" s="173">
        <f t="shared" si="54"/>
        <v>6.5703854782380926</v>
      </c>
      <c r="AA55" s="173">
        <f t="shared" si="54"/>
        <v>6.4104698810534808</v>
      </c>
      <c r="AB55" s="173">
        <f t="shared" si="54"/>
        <v>6.6506838470619982</v>
      </c>
      <c r="AD55" s="68">
        <f t="shared" si="31"/>
        <v>7.3863900880303213</v>
      </c>
      <c r="AE55" s="69">
        <f t="shared" si="32"/>
        <v>54.491465515933527</v>
      </c>
      <c r="AF55" s="69">
        <f t="shared" si="33"/>
        <v>61.877855603963852</v>
      </c>
    </row>
    <row r="56" spans="1:32" x14ac:dyDescent="0.2">
      <c r="A56" t="str">
        <f t="shared" si="19"/>
        <v>41 Administrative occupations</v>
      </c>
      <c r="B56" s="173">
        <f t="shared" si="52"/>
        <v>8.5068816032529657</v>
      </c>
      <c r="C56" s="173">
        <f t="shared" si="52"/>
        <v>7.8858203367457262</v>
      </c>
      <c r="D56" s="173">
        <f t="shared" si="52"/>
        <v>8.2878549699327877</v>
      </c>
      <c r="E56" s="173">
        <f t="shared" si="52"/>
        <v>7.3375000938161277</v>
      </c>
      <c r="F56" s="173">
        <f t="shared" si="52"/>
        <v>6.4903706822340537</v>
      </c>
      <c r="H56" s="68">
        <f t="shared" si="21"/>
        <v>-16.554880751780438</v>
      </c>
      <c r="I56" s="69">
        <f t="shared" si="22"/>
        <v>44.646796154638544</v>
      </c>
      <c r="J56" s="69">
        <f t="shared" si="23"/>
        <v>28.09191540285811</v>
      </c>
      <c r="L56" t="str">
        <f t="shared" si="24"/>
        <v>41 Administrative occupations</v>
      </c>
      <c r="M56" s="173">
        <f t="shared" ref="M56:Q56" si="55">M19/M$35*100</f>
        <v>4.135412887999534</v>
      </c>
      <c r="N56" s="173">
        <f t="shared" si="55"/>
        <v>3.6619738379266313</v>
      </c>
      <c r="O56" s="173">
        <f t="shared" si="55"/>
        <v>4.4218610834045169</v>
      </c>
      <c r="P56" s="173">
        <f t="shared" si="55"/>
        <v>4.0141338445549755</v>
      </c>
      <c r="Q56" s="173">
        <f t="shared" si="55"/>
        <v>4.1143301507529175</v>
      </c>
      <c r="S56" s="68">
        <f t="shared" si="26"/>
        <v>-0.43408840230281154</v>
      </c>
      <c r="T56" s="69">
        <f t="shared" si="27"/>
        <v>35.322995280598789</v>
      </c>
      <c r="U56" s="69">
        <f t="shared" si="28"/>
        <v>34.888906878295977</v>
      </c>
      <c r="W56" t="str">
        <f t="shared" si="29"/>
        <v>41 Administrative occupations</v>
      </c>
      <c r="X56" s="173">
        <f t="shared" ref="X56:AB56" si="56">X19/X$35*100</f>
        <v>13.174575051579918</v>
      </c>
      <c r="Y56" s="173">
        <f t="shared" si="56"/>
        <v>12.350803455548855</v>
      </c>
      <c r="Z56" s="173">
        <f t="shared" si="56"/>
        <v>12.255735489380545</v>
      </c>
      <c r="AA56" s="173">
        <f t="shared" si="56"/>
        <v>10.775446098686309</v>
      </c>
      <c r="AB56" s="173">
        <f t="shared" si="56"/>
        <v>8.950138464336078</v>
      </c>
      <c r="AD56" s="68">
        <f t="shared" si="31"/>
        <v>-22.524539734766076</v>
      </c>
      <c r="AE56" s="69">
        <f t="shared" si="32"/>
        <v>48.099474561298052</v>
      </c>
      <c r="AF56" s="69">
        <f t="shared" si="33"/>
        <v>25.57493482653198</v>
      </c>
    </row>
    <row r="57" spans="1:32" x14ac:dyDescent="0.2">
      <c r="A57" t="str">
        <f t="shared" si="19"/>
        <v>42 Secretarial and related occupations</v>
      </c>
      <c r="B57" s="173">
        <f t="shared" si="52"/>
        <v>2.4934476586765908</v>
      </c>
      <c r="C57" s="173">
        <f t="shared" si="52"/>
        <v>2.1409195499339329</v>
      </c>
      <c r="D57" s="173">
        <f t="shared" si="52"/>
        <v>2.1432795833145768</v>
      </c>
      <c r="E57" s="173">
        <f t="shared" si="52"/>
        <v>2.1360455408675301</v>
      </c>
      <c r="F57" s="173">
        <f t="shared" si="52"/>
        <v>1.634579539207065</v>
      </c>
      <c r="H57" s="68">
        <f t="shared" si="21"/>
        <v>-18.735510302872129</v>
      </c>
      <c r="I57" s="69">
        <f t="shared" si="22"/>
        <v>50.607592334558348</v>
      </c>
      <c r="J57" s="69">
        <f t="shared" si="23"/>
        <v>31.872082031686222</v>
      </c>
      <c r="L57" t="str">
        <f t="shared" si="24"/>
        <v>42 Secretarial and related occupations</v>
      </c>
      <c r="M57" s="173">
        <f t="shared" ref="M57:Q57" si="57">M20/M$35*100</f>
        <v>0.22778238088830166</v>
      </c>
      <c r="N57" s="173">
        <f t="shared" si="57"/>
        <v>0.17629897906888459</v>
      </c>
      <c r="O57" s="173">
        <f t="shared" si="57"/>
        <v>0.16538008182096053</v>
      </c>
      <c r="P57" s="173">
        <f t="shared" si="57"/>
        <v>0.21719777675787338</v>
      </c>
      <c r="Q57" s="173">
        <f t="shared" si="57"/>
        <v>0.24230330318321525</v>
      </c>
      <c r="S57" s="68">
        <f t="shared" si="26"/>
        <v>56.780759134517602</v>
      </c>
      <c r="T57" s="69">
        <f t="shared" si="27"/>
        <v>44.579465701781892</v>
      </c>
      <c r="U57" s="69">
        <f t="shared" si="28"/>
        <v>101.36022483629949</v>
      </c>
      <c r="W57" t="str">
        <f t="shared" si="29"/>
        <v>42 Secretarial and related occupations</v>
      </c>
      <c r="X57" s="173">
        <f t="shared" ref="X57:AB57" si="58">X20/X$35*100</f>
        <v>4.9126416783737366</v>
      </c>
      <c r="Y57" s="173">
        <f t="shared" si="58"/>
        <v>4.2176990177053684</v>
      </c>
      <c r="Z57" s="173">
        <f t="shared" si="58"/>
        <v>4.1733057891888157</v>
      </c>
      <c r="AA57" s="173">
        <f t="shared" si="58"/>
        <v>4.1210494525012464</v>
      </c>
      <c r="AB57" s="173">
        <f t="shared" si="58"/>
        <v>3.075917001166486</v>
      </c>
      <c r="AD57" s="68">
        <f t="shared" si="31"/>
        <v>-21.806942590147084</v>
      </c>
      <c r="AE57" s="69">
        <f t="shared" si="32"/>
        <v>50.8527710610716</v>
      </c>
      <c r="AF57" s="69">
        <f t="shared" si="33"/>
        <v>29.045828470924519</v>
      </c>
    </row>
    <row r="58" spans="1:32" x14ac:dyDescent="0.2">
      <c r="A58" t="str">
        <f t="shared" si="19"/>
        <v>51 Skilled agricultural and related trades</v>
      </c>
      <c r="B58" s="173">
        <f t="shared" si="52"/>
        <v>1.258654185347345</v>
      </c>
      <c r="C58" s="173">
        <f t="shared" si="52"/>
        <v>1.3942068828074397</v>
      </c>
      <c r="D58" s="173">
        <f t="shared" si="52"/>
        <v>1.0230410294517152</v>
      </c>
      <c r="E58" s="173">
        <f t="shared" si="52"/>
        <v>1.0535152220133834</v>
      </c>
      <c r="F58" s="173">
        <f t="shared" si="52"/>
        <v>1.1646624757785695</v>
      </c>
      <c r="H58" s="68">
        <f t="shared" si="21"/>
        <v>21.305533638336307</v>
      </c>
      <c r="I58" s="69">
        <f t="shared" si="22"/>
        <v>62.175122533259866</v>
      </c>
      <c r="J58" s="69">
        <f t="shared" si="23"/>
        <v>83.480656171596166</v>
      </c>
      <c r="L58" t="str">
        <f t="shared" si="24"/>
        <v>51 Skilled agricultural and related trades</v>
      </c>
      <c r="M58" s="173">
        <f t="shared" ref="M58:Q58" si="59">M21/M$35*100</f>
        <v>1.81493570213898</v>
      </c>
      <c r="N58" s="173">
        <f t="shared" si="59"/>
        <v>2.3154959473727446</v>
      </c>
      <c r="O58" s="173">
        <f t="shared" si="59"/>
        <v>1.5069533349913797</v>
      </c>
      <c r="P58" s="173">
        <f t="shared" si="59"/>
        <v>1.4860107789961445</v>
      </c>
      <c r="Q58" s="173">
        <f t="shared" si="59"/>
        <v>1.6046953809712396</v>
      </c>
      <c r="S58" s="68">
        <f t="shared" si="26"/>
        <v>13.948714298301718</v>
      </c>
      <c r="T58" s="69">
        <f t="shared" si="27"/>
        <v>54.353877790614035</v>
      </c>
      <c r="U58" s="69">
        <f t="shared" si="28"/>
        <v>68.302592088915759</v>
      </c>
      <c r="W58" t="str">
        <f t="shared" si="29"/>
        <v>51 Skilled agricultural and related trades</v>
      </c>
      <c r="X58" s="173">
        <f t="shared" ref="X58:AB58" si="60">X21/X$35*100</f>
        <v>0.6646772497939667</v>
      </c>
      <c r="Y58" s="173">
        <f t="shared" si="60"/>
        <v>0.42032203117467687</v>
      </c>
      <c r="Z58" s="173">
        <f t="shared" si="60"/>
        <v>0.52637541987513559</v>
      </c>
      <c r="AA58" s="173">
        <f t="shared" si="60"/>
        <v>0.60610850823828955</v>
      </c>
      <c r="AB58" s="173">
        <f t="shared" si="60"/>
        <v>0.70912362914830107</v>
      </c>
      <c r="AD58" s="68">
        <f t="shared" si="31"/>
        <v>42.922349230238126</v>
      </c>
      <c r="AE58" s="69">
        <f t="shared" si="32"/>
        <v>85.156576540273051</v>
      </c>
      <c r="AF58" s="69">
        <f t="shared" si="33"/>
        <v>128.07892577051118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3.3482148929995783</v>
      </c>
      <c r="C59" s="173">
        <f t="shared" si="52"/>
        <v>3.3266290636204729</v>
      </c>
      <c r="D59" s="173">
        <f t="shared" si="52"/>
        <v>2.9953393675534792</v>
      </c>
      <c r="E59" s="173">
        <f t="shared" si="52"/>
        <v>2.9997435541900681</v>
      </c>
      <c r="F59" s="173">
        <f t="shared" si="52"/>
        <v>2.8507117890844724</v>
      </c>
      <c r="H59" s="68">
        <f t="shared" si="21"/>
        <v>1.4100176799006041</v>
      </c>
      <c r="I59" s="69">
        <f t="shared" si="22"/>
        <v>39.206039802423945</v>
      </c>
      <c r="J59" s="69">
        <f t="shared" si="23"/>
        <v>40.61605748232455</v>
      </c>
      <c r="L59" t="str">
        <f t="shared" si="24"/>
        <v>52 Skilled metal, electrical and electronic trades</v>
      </c>
      <c r="M59" s="173">
        <f t="shared" ref="M59:Q59" si="61">M22/M$35*100</f>
        <v>6.3428983798595446</v>
      </c>
      <c r="N59" s="173">
        <f t="shared" si="61"/>
        <v>6.2395837404797456</v>
      </c>
      <c r="O59" s="173">
        <f t="shared" si="61"/>
        <v>5.733202593519839</v>
      </c>
      <c r="P59" s="173">
        <f t="shared" si="61"/>
        <v>5.4918232785660699</v>
      </c>
      <c r="Q59" s="173">
        <f t="shared" si="61"/>
        <v>5.0642092655231608</v>
      </c>
      <c r="S59" s="68">
        <f t="shared" si="26"/>
        <v>-5.4784171674007132</v>
      </c>
      <c r="T59" s="69">
        <f t="shared" si="27"/>
        <v>36.086457285842641</v>
      </c>
      <c r="U59" s="69">
        <f t="shared" si="28"/>
        <v>30.608040118441931</v>
      </c>
      <c r="W59" t="str">
        <f t="shared" si="29"/>
        <v>52 Skilled metal, electrical and electronic trades</v>
      </c>
      <c r="X59" s="173">
        <f t="shared" ref="X59:AB59" si="62">X22/X$35*100</f>
        <v>0.15060205348534306</v>
      </c>
      <c r="Y59" s="173">
        <f t="shared" si="62"/>
        <v>0.24737571915079329</v>
      </c>
      <c r="Z59" s="173">
        <f t="shared" si="62"/>
        <v>0.18532091483936164</v>
      </c>
      <c r="AA59" s="173">
        <f t="shared" si="62"/>
        <v>0.42174435408951383</v>
      </c>
      <c r="AB59" s="173">
        <f t="shared" si="62"/>
        <v>0.55921477707265144</v>
      </c>
      <c r="AD59" s="68">
        <f t="shared" si="31"/>
        <v>220.13119333413306</v>
      </c>
      <c r="AE59" s="69">
        <f t="shared" si="32"/>
        <v>138.25883927026729</v>
      </c>
      <c r="AF59" s="69">
        <f t="shared" si="33"/>
        <v>358.39003260440035</v>
      </c>
    </row>
    <row r="60" spans="1:32" x14ac:dyDescent="0.2">
      <c r="A60" t="str">
        <f t="shared" si="19"/>
        <v>53 Skilled construction and building trades</v>
      </c>
      <c r="B60" s="173">
        <f t="shared" si="52"/>
        <v>3.2493185488137968</v>
      </c>
      <c r="C60" s="173">
        <f t="shared" si="52"/>
        <v>3.0525601695350897</v>
      </c>
      <c r="D60" s="173">
        <f t="shared" si="52"/>
        <v>2.8119736463075395</v>
      </c>
      <c r="E60" s="173">
        <f t="shared" si="52"/>
        <v>2.9134561704506012</v>
      </c>
      <c r="F60" s="173">
        <f t="shared" si="52"/>
        <v>2.5954096849803512</v>
      </c>
      <c r="H60" s="68">
        <f t="shared" si="21"/>
        <v>-1.6513832962246024</v>
      </c>
      <c r="I60" s="69">
        <f t="shared" si="22"/>
        <v>43.157487575321468</v>
      </c>
      <c r="J60" s="69">
        <f t="shared" si="23"/>
        <v>41.506104279096867</v>
      </c>
      <c r="L60" t="str">
        <f t="shared" si="24"/>
        <v>53 Skilled construction and building trades</v>
      </c>
      <c r="M60" s="173">
        <f t="shared" ref="M60:Q60" si="63">M23/M$35*100</f>
        <v>6.1950973033447632</v>
      </c>
      <c r="N60" s="173">
        <f t="shared" si="63"/>
        <v>5.8266612252321517</v>
      </c>
      <c r="O60" s="173">
        <f t="shared" si="63"/>
        <v>5.4446067095430486</v>
      </c>
      <c r="P60" s="173">
        <f t="shared" si="63"/>
        <v>5.6350890397224696</v>
      </c>
      <c r="Q60" s="173">
        <f t="shared" si="63"/>
        <v>4.9882811810094418</v>
      </c>
      <c r="S60" s="68">
        <f t="shared" si="26"/>
        <v>-1.9605101580216124</v>
      </c>
      <c r="T60" s="69">
        <f t="shared" si="27"/>
        <v>42.975463019656317</v>
      </c>
      <c r="U60" s="69">
        <f t="shared" si="28"/>
        <v>41.014952861634704</v>
      </c>
      <c r="W60" t="str">
        <f t="shared" si="29"/>
        <v>53 Skilled construction and building trades</v>
      </c>
      <c r="X60" s="173">
        <f t="shared" ref="X60:AB60" si="64">X23/X$35*100</f>
        <v>0.10392438305736368</v>
      </c>
      <c r="Y60" s="173">
        <f t="shared" si="64"/>
        <v>0.1200875081814501</v>
      </c>
      <c r="Z60" s="173">
        <f t="shared" si="64"/>
        <v>0.10995865273315489</v>
      </c>
      <c r="AA60" s="173">
        <f t="shared" si="64"/>
        <v>9.7989517710547105E-2</v>
      </c>
      <c r="AB60" s="173">
        <f t="shared" si="64"/>
        <v>0.11821784643307287</v>
      </c>
      <c r="AD60" s="68">
        <f t="shared" si="31"/>
        <v>14.058438994695816</v>
      </c>
      <c r="AE60" s="69">
        <f t="shared" si="32"/>
        <v>52.407972652740831</v>
      </c>
      <c r="AF60" s="69">
        <f t="shared" si="33"/>
        <v>66.466411647436644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2.2571100912902189</v>
      </c>
      <c r="C61" s="173">
        <f t="shared" si="52"/>
        <v>1.9977014821010319</v>
      </c>
      <c r="D61" s="173">
        <f t="shared" si="52"/>
        <v>1.888033091440469</v>
      </c>
      <c r="E61" s="173">
        <f t="shared" si="52"/>
        <v>1.9003900434168195</v>
      </c>
      <c r="F61" s="173">
        <f t="shared" si="52"/>
        <v>1.9083879479279455</v>
      </c>
      <c r="H61" s="68">
        <f t="shared" si="21"/>
        <v>7.7037052900015013</v>
      </c>
      <c r="I61" s="69">
        <f t="shared" si="22"/>
        <v>45.074990570716558</v>
      </c>
      <c r="J61" s="69">
        <f t="shared" si="23"/>
        <v>52.778695860718059</v>
      </c>
      <c r="L61" t="str">
        <f t="shared" si="24"/>
        <v>54 Textiles, printing and other skilled trades</v>
      </c>
      <c r="M61" s="173">
        <f t="shared" ref="M61:Q61" si="65">M24/M$35*100</f>
        <v>2.723653719808381</v>
      </c>
      <c r="N61" s="173">
        <f t="shared" si="65"/>
        <v>2.4539715511975544</v>
      </c>
      <c r="O61" s="173">
        <f t="shared" si="65"/>
        <v>2.1446026665000955</v>
      </c>
      <c r="P61" s="173">
        <f t="shared" si="65"/>
        <v>2.1456334634080596</v>
      </c>
      <c r="Q61" s="173">
        <f t="shared" si="65"/>
        <v>2.1286787460689629</v>
      </c>
      <c r="S61" s="68">
        <f t="shared" si="26"/>
        <v>6.2135471787197094</v>
      </c>
      <c r="T61" s="69">
        <f t="shared" si="27"/>
        <v>33.511774976515227</v>
      </c>
      <c r="U61" s="69">
        <f t="shared" si="28"/>
        <v>39.725322155234934</v>
      </c>
      <c r="W61" t="str">
        <f t="shared" si="29"/>
        <v>54 Textiles, printing and other skilled trades</v>
      </c>
      <c r="X61" s="173">
        <f t="shared" ref="X61:AB61" si="66">X24/X$35*100</f>
        <v>1.7589519709783266</v>
      </c>
      <c r="Y61" s="173">
        <f t="shared" si="66"/>
        <v>1.5153832546984292</v>
      </c>
      <c r="Z61" s="173">
        <f t="shared" si="66"/>
        <v>1.6247017338018519</v>
      </c>
      <c r="AA61" s="173">
        <f t="shared" si="66"/>
        <v>1.6466913617963306</v>
      </c>
      <c r="AB61" s="173">
        <f t="shared" si="66"/>
        <v>1.6803345116412194</v>
      </c>
      <c r="AD61" s="68">
        <f t="shared" si="31"/>
        <v>9.7225502692706076</v>
      </c>
      <c r="AE61" s="69">
        <f t="shared" si="32"/>
        <v>60.740670319612001</v>
      </c>
      <c r="AF61" s="69">
        <f t="shared" si="33"/>
        <v>70.463220588882606</v>
      </c>
    </row>
    <row r="62" spans="1:32" x14ac:dyDescent="0.2">
      <c r="A62" t="str">
        <f t="shared" si="19"/>
        <v>61 Caring personal service occupations</v>
      </c>
      <c r="B62" s="173">
        <f t="shared" si="52"/>
        <v>7.3854187521180501</v>
      </c>
      <c r="C62" s="173">
        <f t="shared" si="52"/>
        <v>7.2456325141082161</v>
      </c>
      <c r="D62" s="173">
        <f t="shared" si="52"/>
        <v>7.1193117368900642</v>
      </c>
      <c r="E62" s="173">
        <f t="shared" si="52"/>
        <v>7.404474349065314</v>
      </c>
      <c r="F62" s="173">
        <f t="shared" si="52"/>
        <v>7.6269065101429545</v>
      </c>
      <c r="H62" s="68">
        <f t="shared" si="21"/>
        <v>14.152123281216921</v>
      </c>
      <c r="I62" s="69">
        <f t="shared" si="22"/>
        <v>59.808541416329994</v>
      </c>
      <c r="J62" s="69">
        <f t="shared" si="23"/>
        <v>73.960664697546918</v>
      </c>
      <c r="L62" t="str">
        <f t="shared" si="24"/>
        <v>61 Caring personal service occupations</v>
      </c>
      <c r="M62" s="173">
        <f t="shared" ref="M62:Q62" si="67">M25/M$35*100</f>
        <v>2.7131046877245648</v>
      </c>
      <c r="N62" s="173">
        <f t="shared" si="67"/>
        <v>2.545870166370265</v>
      </c>
      <c r="O62" s="173">
        <f t="shared" si="67"/>
        <v>2.6406339209629737</v>
      </c>
      <c r="P62" s="173">
        <f t="shared" si="67"/>
        <v>3.1122221816216169</v>
      </c>
      <c r="Q62" s="173">
        <f t="shared" si="67"/>
        <v>3.4757652769128686</v>
      </c>
      <c r="S62" s="68">
        <f t="shared" si="26"/>
        <v>40.850655741077901</v>
      </c>
      <c r="T62" s="69">
        <f t="shared" si="27"/>
        <v>55.503831760830494</v>
      </c>
      <c r="U62" s="69">
        <f t="shared" si="28"/>
        <v>96.354487501908395</v>
      </c>
      <c r="W62" t="str">
        <f t="shared" si="29"/>
        <v>61 Caring personal service occupations</v>
      </c>
      <c r="X62" s="173">
        <f t="shared" ref="X62:AB62" si="68">X25/X$35*100</f>
        <v>12.374343794815289</v>
      </c>
      <c r="Y62" s="173">
        <f t="shared" si="68"/>
        <v>12.213701204791754</v>
      </c>
      <c r="Z62" s="173">
        <f t="shared" si="68"/>
        <v>11.716023211428523</v>
      </c>
      <c r="AA62" s="173">
        <f t="shared" si="68"/>
        <v>11.844710568663158</v>
      </c>
      <c r="AB62" s="173">
        <f t="shared" si="68"/>
        <v>11.924326242326375</v>
      </c>
      <c r="AD62" s="68">
        <f t="shared" si="31"/>
        <v>7.9760450592261405</v>
      </c>
      <c r="AE62" s="69">
        <f t="shared" si="32"/>
        <v>60.804334859107925</v>
      </c>
      <c r="AF62" s="69">
        <f t="shared" si="33"/>
        <v>68.780379918334063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2.5511330648516424</v>
      </c>
      <c r="C63" s="173">
        <f t="shared" si="52"/>
        <v>2.5812305332617749</v>
      </c>
      <c r="D63" s="173">
        <f t="shared" si="52"/>
        <v>2.4059967697013906</v>
      </c>
      <c r="E63" s="173">
        <f t="shared" si="52"/>
        <v>2.3747378320101613</v>
      </c>
      <c r="F63" s="173">
        <f t="shared" si="52"/>
        <v>2.3764450662519367</v>
      </c>
      <c r="H63" s="68">
        <f t="shared" si="21"/>
        <v>5.2461749393807136</v>
      </c>
      <c r="I63" s="69">
        <f t="shared" si="22"/>
        <v>51.838968661845662</v>
      </c>
      <c r="J63" s="69">
        <f t="shared" si="23"/>
        <v>57.085143601226385</v>
      </c>
      <c r="L63" t="str">
        <f t="shared" si="24"/>
        <v>62 Leisure, travel and related personal service occupations</v>
      </c>
      <c r="M63" s="173">
        <f t="shared" ref="M63:Q63" si="69">M26/M$35*100</f>
        <v>1.4733603547689909</v>
      </c>
      <c r="N63" s="173">
        <f t="shared" si="69"/>
        <v>1.5831381298105536</v>
      </c>
      <c r="O63" s="173">
        <f t="shared" si="69"/>
        <v>1.4664655010335859</v>
      </c>
      <c r="P63" s="173">
        <f t="shared" si="69"/>
        <v>1.5014853653667912</v>
      </c>
      <c r="Q63" s="173">
        <f t="shared" si="69"/>
        <v>1.6338960972115322</v>
      </c>
      <c r="S63" s="68">
        <f t="shared" si="26"/>
        <v>19.225517348045777</v>
      </c>
      <c r="T63" s="69">
        <f t="shared" si="27"/>
        <v>47.842829355832883</v>
      </c>
      <c r="U63" s="69">
        <f t="shared" si="28"/>
        <v>67.06834670387866</v>
      </c>
      <c r="W63" t="str">
        <f t="shared" si="29"/>
        <v>62 Leisure, travel and related personal service occupations</v>
      </c>
      <c r="X63" s="173">
        <f t="shared" ref="X63:AB63" si="70">X26/X$35*100</f>
        <v>3.7019391086155227</v>
      </c>
      <c r="Y63" s="173">
        <f t="shared" si="70"/>
        <v>3.6363033759091716</v>
      </c>
      <c r="Z63" s="173">
        <f t="shared" si="70"/>
        <v>3.3702889873765658</v>
      </c>
      <c r="AA63" s="173">
        <f t="shared" si="70"/>
        <v>3.2780974390372322</v>
      </c>
      <c r="AB63" s="173">
        <f t="shared" si="70"/>
        <v>3.1451600803599264</v>
      </c>
      <c r="AD63" s="68">
        <f t="shared" si="31"/>
        <v>-0.99676095132132903</v>
      </c>
      <c r="AE63" s="69">
        <f t="shared" si="32"/>
        <v>53.623576318518531</v>
      </c>
      <c r="AF63" s="69">
        <f t="shared" si="33"/>
        <v>52.626815367197196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0.1228707278163273</v>
      </c>
      <c r="C64" s="173">
        <f t="shared" si="52"/>
        <v>9.9107663938601515E-2</v>
      </c>
      <c r="D64" s="173">
        <f t="shared" si="52"/>
        <v>0.12458093468587701</v>
      </c>
      <c r="E64" s="173">
        <f t="shared" si="52"/>
        <v>0.10151647670241676</v>
      </c>
      <c r="F64" s="173">
        <f t="shared" si="52"/>
        <v>0.1020999319333116</v>
      </c>
      <c r="H64" s="68">
        <f t="shared" si="21"/>
        <v>-12.673219587033952</v>
      </c>
      <c r="I64" s="69">
        <f t="shared" si="22"/>
        <v>42.143455190216812</v>
      </c>
      <c r="J64" s="69">
        <f t="shared" si="23"/>
        <v>29.470235603182861</v>
      </c>
      <c r="L64" t="str">
        <f t="shared" si="24"/>
        <v>63 Community and civil enforcement occupations</v>
      </c>
      <c r="M64" s="173">
        <f t="shared" ref="M64:Q64" si="71">M27/M$35*100</f>
        <v>0.17608568595946075</v>
      </c>
      <c r="N64" s="173">
        <f t="shared" si="71"/>
        <v>0.12220924625767028</v>
      </c>
      <c r="O64" s="173">
        <f t="shared" si="71"/>
        <v>0.18329415060870138</v>
      </c>
      <c r="P64" s="173">
        <f t="shared" si="71"/>
        <v>0.11668980715453779</v>
      </c>
      <c r="Q64" s="173">
        <f t="shared" si="71"/>
        <v>0.12303795042442287</v>
      </c>
      <c r="S64" s="68">
        <f t="shared" si="26"/>
        <v>-28.169793815498778</v>
      </c>
      <c r="T64" s="69">
        <f t="shared" si="27"/>
        <v>28.644481766723327</v>
      </c>
      <c r="U64" s="69">
        <f t="shared" si="28"/>
        <v>0.4746879512245476</v>
      </c>
      <c r="W64" t="str">
        <f t="shared" si="29"/>
        <v>63 Community and civil enforcement occupations</v>
      </c>
      <c r="X64" s="173">
        <f t="shared" ref="X64:AB64" si="72">X27/X$35*100</f>
        <v>6.604975352661524E-2</v>
      </c>
      <c r="Y64" s="173">
        <f t="shared" si="72"/>
        <v>7.4687227471243844E-2</v>
      </c>
      <c r="Z64" s="173">
        <f t="shared" si="72"/>
        <v>6.4320356802885226E-2</v>
      </c>
      <c r="AA64" s="173">
        <f t="shared" si="72"/>
        <v>8.5820015074077688E-2</v>
      </c>
      <c r="AB64" s="173">
        <f t="shared" si="72"/>
        <v>8.0424096600070549E-2</v>
      </c>
      <c r="AD64" s="68">
        <f t="shared" si="31"/>
        <v>32.651307876866007</v>
      </c>
      <c r="AE64" s="69">
        <f t="shared" si="32"/>
        <v>81.625380849872386</v>
      </c>
      <c r="AF64" s="69">
        <f t="shared" si="33"/>
        <v>114.2766887267384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6.4611466834890399</v>
      </c>
      <c r="C65" s="173">
        <f t="shared" si="73"/>
        <v>5.9328106705896477</v>
      </c>
      <c r="D65" s="173">
        <f t="shared" si="73"/>
        <v>6.0874275964278528</v>
      </c>
      <c r="E65" s="173">
        <f t="shared" si="73"/>
        <v>5.4937191764207158</v>
      </c>
      <c r="F65" s="173">
        <f t="shared" si="73"/>
        <v>5.0395105324362888</v>
      </c>
      <c r="H65" s="68">
        <f t="shared" si="21"/>
        <v>-11.787906415074168</v>
      </c>
      <c r="I65" s="69">
        <f t="shared" si="22"/>
        <v>40.291883403187647</v>
      </c>
      <c r="J65" s="69">
        <f t="shared" si="23"/>
        <v>28.503976988113479</v>
      </c>
      <c r="L65" t="str">
        <f t="shared" si="24"/>
        <v>71 Sales occupations</v>
      </c>
      <c r="M65" s="173">
        <f t="shared" ref="M65:Q65" si="74">M28/M$35*100</f>
        <v>5.4124312746990064</v>
      </c>
      <c r="N65" s="173">
        <f t="shared" si="74"/>
        <v>5.2342775610209493</v>
      </c>
      <c r="O65" s="173">
        <f t="shared" si="74"/>
        <v>5.4224140250411477</v>
      </c>
      <c r="P65" s="173">
        <f t="shared" si="74"/>
        <v>5.012233848631543</v>
      </c>
      <c r="Q65" s="173">
        <f t="shared" si="74"/>
        <v>4.7909265005627155</v>
      </c>
      <c r="S65" s="68">
        <f t="shared" si="26"/>
        <v>-5.453933704851865</v>
      </c>
      <c r="T65" s="69">
        <f t="shared" si="27"/>
        <v>31.756942115114008</v>
      </c>
      <c r="U65" s="69">
        <f t="shared" si="28"/>
        <v>26.303008410262141</v>
      </c>
      <c r="W65" t="str">
        <f t="shared" si="29"/>
        <v>71 Sales occupations</v>
      </c>
      <c r="X65" s="173">
        <f t="shared" ref="X65:AB65" si="75">X28/X$35*100</f>
        <v>7.5809264100803064</v>
      </c>
      <c r="Y65" s="173">
        <f t="shared" si="75"/>
        <v>6.6712225761883124</v>
      </c>
      <c r="Z65" s="173">
        <f t="shared" si="75"/>
        <v>6.7699673190768399</v>
      </c>
      <c r="AA65" s="173">
        <f t="shared" si="75"/>
        <v>5.9918046821769479</v>
      </c>
      <c r="AB65" s="173">
        <f t="shared" si="75"/>
        <v>5.2968542034074622</v>
      </c>
      <c r="AD65" s="68">
        <f t="shared" si="31"/>
        <v>-16.994812131420751</v>
      </c>
      <c r="AE65" s="69">
        <f t="shared" si="32"/>
        <v>47.308117386929403</v>
      </c>
      <c r="AF65" s="69">
        <f t="shared" si="33"/>
        <v>30.313305255508656</v>
      </c>
    </row>
    <row r="66" spans="1:32" x14ac:dyDescent="0.2">
      <c r="A66" t="str">
        <f t="shared" si="19"/>
        <v>72 Customer service occupations</v>
      </c>
      <c r="B66" s="173">
        <f t="shared" si="73"/>
        <v>1.4761022267296191</v>
      </c>
      <c r="C66" s="173">
        <f t="shared" si="73"/>
        <v>1.5107623659478127</v>
      </c>
      <c r="D66" s="173">
        <f t="shared" si="73"/>
        <v>1.5837725492251442</v>
      </c>
      <c r="E66" s="173">
        <f t="shared" si="73"/>
        <v>1.968880128536886</v>
      </c>
      <c r="F66" s="173">
        <f t="shared" si="73"/>
        <v>2.1542770940575369</v>
      </c>
      <c r="H66" s="68">
        <f t="shared" si="21"/>
        <v>44.938023149453706</v>
      </c>
      <c r="I66" s="69">
        <f t="shared" si="22"/>
        <v>59.770076532805383</v>
      </c>
      <c r="J66" s="69">
        <f t="shared" si="23"/>
        <v>104.70809968225909</v>
      </c>
      <c r="L66" t="str">
        <f t="shared" si="24"/>
        <v>72 Customer service occupations</v>
      </c>
      <c r="M66" s="173">
        <f t="shared" ref="M66:Q66" si="76">M29/M$35*100</f>
        <v>1.017381404659301</v>
      </c>
      <c r="N66" s="173">
        <f t="shared" si="76"/>
        <v>0.89300197983440188</v>
      </c>
      <c r="O66" s="173">
        <f t="shared" si="76"/>
        <v>1.0753052616949677</v>
      </c>
      <c r="P66" s="173">
        <f t="shared" si="76"/>
        <v>1.4458222153414606</v>
      </c>
      <c r="Q66" s="173">
        <f t="shared" si="76"/>
        <v>1.6648980437563379</v>
      </c>
      <c r="S66" s="68">
        <f t="shared" si="26"/>
        <v>65.680922066408712</v>
      </c>
      <c r="T66" s="69">
        <f t="shared" si="27"/>
        <v>48.436367524661904</v>
      </c>
      <c r="U66" s="69">
        <f t="shared" si="28"/>
        <v>114.11728959107062</v>
      </c>
      <c r="W66" t="str">
        <f t="shared" si="29"/>
        <v>72 Customer service occupations</v>
      </c>
      <c r="X66" s="173">
        <f t="shared" ref="X66:AB66" si="77">X29/X$35*100</f>
        <v>1.9659074421524239</v>
      </c>
      <c r="Y66" s="173">
        <f t="shared" si="77"/>
        <v>2.1637902864067664</v>
      </c>
      <c r="Z66" s="173">
        <f t="shared" si="77"/>
        <v>2.1056402769517457</v>
      </c>
      <c r="AA66" s="173">
        <f t="shared" si="77"/>
        <v>2.5099715184448499</v>
      </c>
      <c r="AB66" s="173">
        <f t="shared" si="77"/>
        <v>2.6609009522019882</v>
      </c>
      <c r="AD66" s="68">
        <f t="shared" si="31"/>
        <v>34.065897424182481</v>
      </c>
      <c r="AE66" s="69">
        <f t="shared" si="32"/>
        <v>65.710495457059579</v>
      </c>
      <c r="AF66" s="69">
        <f t="shared" si="33"/>
        <v>99.77639288124206</v>
      </c>
    </row>
    <row r="67" spans="1:32" x14ac:dyDescent="0.2">
      <c r="A67" t="str">
        <f t="shared" si="19"/>
        <v>81 Process, plant and machine operatives</v>
      </c>
      <c r="B67" s="173">
        <f t="shared" si="73"/>
        <v>1.6531320940002032</v>
      </c>
      <c r="C67" s="173">
        <f t="shared" si="73"/>
        <v>1.5945041038022953</v>
      </c>
      <c r="D67" s="173">
        <f t="shared" si="73"/>
        <v>1.4369570403360394</v>
      </c>
      <c r="E67" s="173">
        <f t="shared" si="73"/>
        <v>1.7336580038143412</v>
      </c>
      <c r="F67" s="173">
        <f t="shared" si="73"/>
        <v>1.6829497409593548</v>
      </c>
      <c r="H67" s="68">
        <f t="shared" si="21"/>
        <v>24.796079796438846</v>
      </c>
      <c r="I67" s="69">
        <f t="shared" si="22"/>
        <v>46.068372810736797</v>
      </c>
      <c r="J67" s="69">
        <f t="shared" si="23"/>
        <v>70.86445260717565</v>
      </c>
      <c r="L67" t="str">
        <f t="shared" si="24"/>
        <v>81 Process, plant and machine operatives</v>
      </c>
      <c r="M67" s="173">
        <f t="shared" ref="M67:Q67" si="78">M30/M$35*100</f>
        <v>2.6746835030550473</v>
      </c>
      <c r="N67" s="173">
        <f t="shared" si="78"/>
        <v>2.6080666008535238</v>
      </c>
      <c r="O67" s="173">
        <f t="shared" si="78"/>
        <v>2.3784987789996967</v>
      </c>
      <c r="P67" s="173">
        <f t="shared" si="78"/>
        <v>2.8758409888776009</v>
      </c>
      <c r="Q67" s="173">
        <f t="shared" si="78"/>
        <v>2.7846322858423327</v>
      </c>
      <c r="S67" s="68">
        <f t="shared" si="26"/>
        <v>25.279944444234459</v>
      </c>
      <c r="T67" s="69">
        <f t="shared" si="27"/>
        <v>44.300174551748697</v>
      </c>
      <c r="U67" s="69">
        <f t="shared" si="28"/>
        <v>69.580118995983156</v>
      </c>
      <c r="W67" t="str">
        <f t="shared" si="29"/>
        <v>81 Process, plant and machine operatives</v>
      </c>
      <c r="X67" s="173">
        <f t="shared" ref="X67:AB67" si="79">X30/X$35*100</f>
        <v>0.56235708684153796</v>
      </c>
      <c r="Y67" s="173">
        <f t="shared" si="79"/>
        <v>0.5230779900808501</v>
      </c>
      <c r="Z67" s="173">
        <f t="shared" si="79"/>
        <v>0.47060136757902521</v>
      </c>
      <c r="AA67" s="173">
        <f t="shared" si="79"/>
        <v>0.55209595623624919</v>
      </c>
      <c r="AB67" s="173">
        <f t="shared" si="79"/>
        <v>0.54244595152354358</v>
      </c>
      <c r="AD67" s="68">
        <f t="shared" si="31"/>
        <v>22.286095155413278</v>
      </c>
      <c r="AE67" s="69">
        <f t="shared" si="32"/>
        <v>55.240670255009675</v>
      </c>
      <c r="AF67" s="69">
        <f t="shared" si="33"/>
        <v>77.526765410422954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3.5717605463647355</v>
      </c>
      <c r="C68" s="173">
        <f t="shared" si="73"/>
        <v>3.7882446340273992</v>
      </c>
      <c r="D68" s="173">
        <f t="shared" si="73"/>
        <v>3.1480831570578647</v>
      </c>
      <c r="E68" s="173">
        <f t="shared" si="73"/>
        <v>3.2856589931219031</v>
      </c>
      <c r="F68" s="173">
        <f t="shared" si="73"/>
        <v>3.1434674625808809</v>
      </c>
      <c r="H68" s="68">
        <f t="shared" si="21"/>
        <v>6.3987080954888507</v>
      </c>
      <c r="I68" s="69">
        <f t="shared" si="22"/>
        <v>55.625924616292735</v>
      </c>
      <c r="J68" s="69">
        <f t="shared" si="23"/>
        <v>62.024632711781578</v>
      </c>
      <c r="L68" t="str">
        <f t="shared" si="24"/>
        <v>82 Transport and mobile machine drivers and operatives</v>
      </c>
      <c r="M68" s="173">
        <f t="shared" ref="M68:Q68" si="80">M31/M$35*100</f>
        <v>6.323822997264382</v>
      </c>
      <c r="N68" s="173">
        <f t="shared" si="80"/>
        <v>6.8016839119158341</v>
      </c>
      <c r="O68" s="173">
        <f t="shared" si="80"/>
        <v>5.714816539537849</v>
      </c>
      <c r="P68" s="173">
        <f t="shared" si="80"/>
        <v>5.7408335276176388</v>
      </c>
      <c r="Q68" s="173">
        <f t="shared" si="80"/>
        <v>5.3729430076483418</v>
      </c>
      <c r="S68" s="68">
        <f t="shared" si="26"/>
        <v>0.60662303430632003</v>
      </c>
      <c r="T68" s="69">
        <f t="shared" si="27"/>
        <v>52.692544685198904</v>
      </c>
      <c r="U68" s="69">
        <f t="shared" si="28"/>
        <v>53.299167719505228</v>
      </c>
      <c r="W68" t="str">
        <f t="shared" si="29"/>
        <v>82 Transport and mobile machine drivers and operatives</v>
      </c>
      <c r="X68" s="173">
        <f t="shared" ref="X68:AB68" si="81">X31/X$35*100</f>
        <v>0.63320952193948787</v>
      </c>
      <c r="Y68" s="173">
        <f t="shared" si="81"/>
        <v>0.60277008871145576</v>
      </c>
      <c r="Z68" s="173">
        <f t="shared" si="81"/>
        <v>0.51370460243875427</v>
      </c>
      <c r="AA68" s="173">
        <f t="shared" si="81"/>
        <v>0.74583736377089471</v>
      </c>
      <c r="AB68" s="173">
        <f t="shared" si="81"/>
        <v>0.83542934450940265</v>
      </c>
      <c r="AD68" s="68">
        <f t="shared" si="31"/>
        <v>72.532159846864829</v>
      </c>
      <c r="AE68" s="69">
        <f t="shared" si="32"/>
        <v>89.118965221231605</v>
      </c>
      <c r="AF68" s="69">
        <f t="shared" si="33"/>
        <v>161.65112506809643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1.5329121394606584</v>
      </c>
      <c r="C69" s="173">
        <f t="shared" si="73"/>
        <v>1.2944156695333309</v>
      </c>
      <c r="D69" s="173">
        <f t="shared" si="73"/>
        <v>1.1845044760349128</v>
      </c>
      <c r="E69" s="173">
        <f t="shared" si="73"/>
        <v>0.97760670421728391</v>
      </c>
      <c r="F69" s="173">
        <f t="shared" si="73"/>
        <v>0.89275885918993281</v>
      </c>
      <c r="H69" s="68">
        <f t="shared" si="21"/>
        <v>-19.68973785916938</v>
      </c>
      <c r="I69" s="69">
        <f t="shared" si="22"/>
        <v>31.10992090101664</v>
      </c>
      <c r="J69" s="69">
        <f t="shared" si="23"/>
        <v>11.420183041847263</v>
      </c>
      <c r="L69" t="str">
        <f t="shared" si="24"/>
        <v>91 Elementary trades and related occupations</v>
      </c>
      <c r="M69" s="173">
        <f t="shared" ref="M69:Q70" si="82">M32/M$35*100</f>
        <v>2.4004738922359969</v>
      </c>
      <c r="N69" s="173">
        <f t="shared" si="82"/>
        <v>2.1045982999120132</v>
      </c>
      <c r="O69" s="173">
        <f t="shared" si="82"/>
        <v>1.9505726581578047</v>
      </c>
      <c r="P69" s="173">
        <f t="shared" si="82"/>
        <v>1.5884147888374838</v>
      </c>
      <c r="Q69" s="173">
        <f t="shared" si="82"/>
        <v>1.4470457620892567</v>
      </c>
      <c r="S69" s="68">
        <f t="shared" si="26"/>
        <v>-20.615307991127434</v>
      </c>
      <c r="T69" s="69">
        <f t="shared" si="27"/>
        <v>27.385762938916475</v>
      </c>
      <c r="U69" s="69">
        <f t="shared" si="28"/>
        <v>6.7704549477890392</v>
      </c>
      <c r="W69" t="str">
        <f t="shared" si="29"/>
        <v>91 Elementary trades and related occupations</v>
      </c>
      <c r="X69" s="173">
        <f t="shared" ref="X69:AB70" si="83">X32/X$35*100</f>
        <v>0.60656162131135838</v>
      </c>
      <c r="Y69" s="173">
        <f t="shared" si="83"/>
        <v>0.43798024537677094</v>
      </c>
      <c r="Z69" s="173">
        <f t="shared" si="83"/>
        <v>0.39824689114673933</v>
      </c>
      <c r="AA69" s="173">
        <f t="shared" si="83"/>
        <v>0.3457397787078616</v>
      </c>
      <c r="AB69" s="173">
        <f t="shared" si="83"/>
        <v>0.31893991640322716</v>
      </c>
      <c r="AD69" s="68">
        <f t="shared" si="31"/>
        <v>-15.036915274714286</v>
      </c>
      <c r="AE69" s="69">
        <f t="shared" si="32"/>
        <v>49.831188664364376</v>
      </c>
      <c r="AF69" s="69">
        <f t="shared" si="33"/>
        <v>34.794273389650087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10.317857023006251</v>
      </c>
      <c r="C70" s="173">
        <f t="shared" si="73"/>
        <v>9.9593676383865333</v>
      </c>
      <c r="D70" s="173">
        <f t="shared" si="73"/>
        <v>9.3331270719420036</v>
      </c>
      <c r="E70" s="173">
        <f t="shared" si="73"/>
        <v>9.395554078086322</v>
      </c>
      <c r="F70" s="173">
        <f t="shared" si="73"/>
        <v>8.7806104548805131</v>
      </c>
      <c r="H70" s="68">
        <f t="shared" si="21"/>
        <v>0.24693720226437715</v>
      </c>
      <c r="I70" s="69">
        <f t="shared" si="22"/>
        <v>49.183562876707462</v>
      </c>
      <c r="J70" s="69">
        <f t="shared" si="23"/>
        <v>49.430500078971832</v>
      </c>
      <c r="L70" t="str">
        <f t="shared" si="24"/>
        <v>92 Elementary administration and service occupations</v>
      </c>
      <c r="M70" s="173">
        <f t="shared" si="82"/>
        <v>9.6176401945894572</v>
      </c>
      <c r="N70" s="173">
        <f t="shared" si="82"/>
        <v>9.1251366640706149</v>
      </c>
      <c r="O70" s="173">
        <f t="shared" si="82"/>
        <v>8.7892733263512515</v>
      </c>
      <c r="P70" s="173">
        <f t="shared" si="82"/>
        <v>9.1372367468443763</v>
      </c>
      <c r="Q70" s="173">
        <f t="shared" si="82"/>
        <v>8.3580949249186673</v>
      </c>
      <c r="S70" s="68">
        <f t="shared" si="26"/>
        <v>1.758561676781498</v>
      </c>
      <c r="T70" s="69">
        <f t="shared" si="27"/>
        <v>40.907071566344619</v>
      </c>
      <c r="U70" s="69">
        <f t="shared" si="28"/>
        <v>42.665633243126123</v>
      </c>
      <c r="W70" t="str">
        <f t="shared" si="29"/>
        <v>92 Elementary administration and service occupations</v>
      </c>
      <c r="X70" s="173">
        <f t="shared" si="83"/>
        <v>11.065522788291254</v>
      </c>
      <c r="Y70" s="173">
        <f t="shared" si="83"/>
        <v>10.841224310627043</v>
      </c>
      <c r="Z70" s="173">
        <f t="shared" si="83"/>
        <v>9.8913138528569782</v>
      </c>
      <c r="AA70" s="173">
        <f t="shared" si="83"/>
        <v>9.6627774204216426</v>
      </c>
      <c r="AB70" s="173">
        <f t="shared" si="83"/>
        <v>9.2180146465464237</v>
      </c>
      <c r="AD70" s="68">
        <f t="shared" si="31"/>
        <v>-1.1316693115012235</v>
      </c>
      <c r="AE70" s="69">
        <f t="shared" si="32"/>
        <v>56.731750289615093</v>
      </c>
      <c r="AF70" s="69">
        <f t="shared" si="33"/>
        <v>55.600080978113866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6.5549380979178746</v>
      </c>
      <c r="I72" s="67">
        <f>IF(D35&gt;0,I35/D35*100,0)</f>
        <v>49.686073046494592</v>
      </c>
      <c r="J72" s="67">
        <f>IF(D35&gt;0,(J35/D35)*100,0)</f>
        <v>56.241011144412447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7.0080945368429859</v>
      </c>
      <c r="T72" s="67">
        <f t="shared" ref="T72" si="85">IF(O35&gt;0,T35/O35*100,0)</f>
        <v>41.692166681131241</v>
      </c>
      <c r="U72" s="67">
        <f t="shared" ref="U72" si="86">IF(O35&gt;0,(U35/O35)*100,0)</f>
        <v>48.700261217974223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6.0898389128055861</v>
      </c>
      <c r="AE72" s="67">
        <f t="shared" ref="AE72" si="88">IF(Z35&gt;0,AE35/Z35*100,0)</f>
        <v>57.890655431361957</v>
      </c>
      <c r="AF72" s="67">
        <f t="shared" ref="AF72" si="89">IF(Z35&gt;0,(AF35/Z35)*100,0)</f>
        <v>63.980494344167539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Kent and Medway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Kent and Medway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Kent and Medway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4.1580071020876019</v>
      </c>
      <c r="C82" s="18">
        <f t="shared" ref="B82:E107" si="96">IF(AND(D$6-C$6 &lt;&gt; 0,C8&lt;&gt;0,D8&lt;&gt;0),(EXP(LN(D8/C8)/(D$6-C$6))-1)*100,0)</f>
        <v>1.0412462486206975</v>
      </c>
      <c r="D82" s="18">
        <f t="shared" si="96"/>
        <v>-1.2118228380199381</v>
      </c>
      <c r="E82" s="18">
        <f t="shared" si="96"/>
        <v>0.8818932613417596</v>
      </c>
      <c r="F82" s="18">
        <f t="shared" ref="F82:F107" si="97">IF(AND(F$6-D$6 &lt;&gt; 0,D8&lt;&gt;0,F8&lt;&gt;0),(EXP(LN(F8/D8)/(F$6-D$6))-1)*100,0)</f>
        <v>0.17910330396277985</v>
      </c>
      <c r="H82" s="18">
        <f t="shared" ref="H82:H107" si="98">IF($F$6-$D$6 &lt;&gt; 0,(EXP(LN(1+(H45/100))/($F$6-$D$6))-1)*100,0)</f>
        <v>0.17910330396277985</v>
      </c>
      <c r="I82" s="18">
        <f t="shared" ref="I82:I107" si="99">IF(D8&gt;0,((1+(I8/D8))^(1/($F$6-$D$6))-1)*100,0)</f>
        <v>2.7195741263616346</v>
      </c>
      <c r="J82" s="18">
        <f t="shared" ref="J82:J107" si="100">IF($F$6-$D$6 &lt;&gt; 0,(EXP(LN(1+(J45/100))/($F$6-$D$6))-1)*100,0)</f>
        <v>2.8430983593888959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3.1047544756797274</v>
      </c>
      <c r="N82" s="18">
        <f t="shared" si="102"/>
        <v>0.30623214486775741</v>
      </c>
      <c r="O82" s="18">
        <f t="shared" si="102"/>
        <v>-1.8310835825826044</v>
      </c>
      <c r="P82" s="18">
        <f t="shared" si="102"/>
        <v>0.50115115855224879</v>
      </c>
      <c r="Q82" s="18">
        <f t="shared" ref="Q82:Q107" si="103">IF(AND(Q$6-O$6 &lt;&gt; 0,O8&lt;&gt;0,Q8&lt;&gt;0),(EXP(LN(Q8/O8)/(Q$6-O$6))-1)*100,0)</f>
        <v>-0.28235272090132435</v>
      </c>
      <c r="S82" s="18">
        <f t="shared" ref="S82:S107" si="104">IF($F$6-$D$6 &lt;&gt; 0,(EXP(LN(1+(S45/100))/($F$6-$D$6))-1)*100,0)</f>
        <v>-0.28235272090132435</v>
      </c>
      <c r="T82" s="18">
        <f t="shared" ref="T82:T107" si="105">IF(O8&gt;0,((1+(T8/O8))^(1/($F$6-$D$6))-1)*100,0)</f>
        <v>2.4230414506304587</v>
      </c>
      <c r="U82" s="18">
        <f t="shared" ref="U82:U107" si="106">IF($F$6-$D$6 &lt;&gt; 0,(EXP(LN(1+(U45/100))/($F$6-$D$6))-1)*100,0)</f>
        <v>2.2223128062198283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6.3125558952867422</v>
      </c>
      <c r="Y82" s="18">
        <f t="shared" si="108"/>
        <v>2.4342122881706896</v>
      </c>
      <c r="Z82" s="18">
        <f t="shared" si="108"/>
        <v>-0.10213742183980967</v>
      </c>
      <c r="AA82" s="18">
        <f t="shared" si="108"/>
        <v>1.5011302518508796</v>
      </c>
      <c r="AB82" s="18">
        <f t="shared" ref="AB82:AB107" si="109">IF(AND(AB$6-Z$6 &lt;&gt; 0,Z8&lt;&gt;0,AB8&lt;&gt;0),(EXP(LN(AB8/Z8)/(AB$6-Z$6))-1)*100,0)</f>
        <v>0.96386890322739394</v>
      </c>
      <c r="AD82" s="18">
        <f t="shared" ref="AD82:AD107" si="110">IF($F$6-$D$6 &lt;&gt; 0,(EXP(LN(1+(AD45/100))/($F$6-$D$6))-1)*100,0)</f>
        <v>0.96386890322739394</v>
      </c>
      <c r="AE82" s="18">
        <f t="shared" ref="AE82:AE107" si="111">IF(Z8&gt;0,((1+(AE8/Z8))^(1/($F$6-$D$6))-1)*100,0)</f>
        <v>3.2400225400861737</v>
      </c>
      <c r="AF82" s="18">
        <f t="shared" ref="AF82:AF107" si="112">IF($F$6-$D$6 &lt;&gt; 0,(EXP(LN(1+(AF45/100))/($F$6-$D$6))-1)*100,0)</f>
        <v>3.8723824858996059</v>
      </c>
    </row>
    <row r="83" spans="1:32" x14ac:dyDescent="0.2">
      <c r="A83" t="str">
        <f t="shared" si="95"/>
        <v>12 Other managers and proprietors</v>
      </c>
      <c r="B83" s="18">
        <f t="shared" si="96"/>
        <v>1.4305538134643081</v>
      </c>
      <c r="C83" s="18">
        <f t="shared" si="96"/>
        <v>-1.7780296127868023</v>
      </c>
      <c r="D83" s="18">
        <f t="shared" si="96"/>
        <v>4.7377733093137753</v>
      </c>
      <c r="E83" s="18">
        <f t="shared" si="96"/>
        <v>1.5239055089881992</v>
      </c>
      <c r="F83" s="18">
        <f t="shared" si="97"/>
        <v>2.5840851430051659</v>
      </c>
      <c r="H83" s="18">
        <f t="shared" si="98"/>
        <v>2.5840851430051659</v>
      </c>
      <c r="I83" s="18">
        <f t="shared" si="99"/>
        <v>3.7553826865590612</v>
      </c>
      <c r="J83" s="18">
        <f t="shared" si="100"/>
        <v>5.4118570844577274</v>
      </c>
      <c r="L83" t="str">
        <f t="shared" si="101"/>
        <v>12 Other managers and proprietors</v>
      </c>
      <c r="M83" s="18">
        <f t="shared" si="102"/>
        <v>1.3786053119326791</v>
      </c>
      <c r="N83" s="18">
        <f t="shared" si="102"/>
        <v>-6.1757641624183286</v>
      </c>
      <c r="O83" s="18">
        <f t="shared" si="102"/>
        <v>5.2190642197843085</v>
      </c>
      <c r="P83" s="18">
        <f t="shared" si="102"/>
        <v>1.382438136188946</v>
      </c>
      <c r="Q83" s="18">
        <f t="shared" si="103"/>
        <v>2.6455121298643469</v>
      </c>
      <c r="S83" s="18">
        <f t="shared" si="104"/>
        <v>2.6455121298643469</v>
      </c>
      <c r="T83" s="18">
        <f t="shared" si="105"/>
        <v>3.4692076744517353</v>
      </c>
      <c r="U83" s="18">
        <f t="shared" si="106"/>
        <v>5.2268707226619915</v>
      </c>
      <c r="W83" t="str">
        <f t="shared" si="107"/>
        <v>12 Other managers and proprietors</v>
      </c>
      <c r="X83" s="18">
        <f t="shared" si="108"/>
        <v>1.5026860468980718</v>
      </c>
      <c r="Y83" s="18">
        <f t="shared" si="108"/>
        <v>4.3097283181536161</v>
      </c>
      <c r="Z83" s="18">
        <f t="shared" si="108"/>
        <v>4.1258568195573941</v>
      </c>
      <c r="AA83" s="18">
        <f t="shared" si="108"/>
        <v>1.7068453294652342</v>
      </c>
      <c r="AB83" s="18">
        <f t="shared" si="109"/>
        <v>2.5068729626202657</v>
      </c>
      <c r="AD83" s="18">
        <f t="shared" si="110"/>
        <v>2.5068729626202657</v>
      </c>
      <c r="AE83" s="18">
        <f t="shared" si="111"/>
        <v>4.0969292135564217</v>
      </c>
      <c r="AF83" s="18">
        <f t="shared" si="112"/>
        <v>5.6360154841602395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2.8438007496247808</v>
      </c>
      <c r="C84" s="18">
        <f t="shared" si="96"/>
        <v>3.4815401069973051</v>
      </c>
      <c r="D84" s="18">
        <f t="shared" si="96"/>
        <v>1.2703092024618945</v>
      </c>
      <c r="E84" s="18">
        <f t="shared" si="96"/>
        <v>1.0282354354952838</v>
      </c>
      <c r="F84" s="18">
        <f t="shared" si="97"/>
        <v>1.1088623286960919</v>
      </c>
      <c r="H84" s="18">
        <f t="shared" si="98"/>
        <v>1.1088623286960919</v>
      </c>
      <c r="I84" s="18">
        <f t="shared" si="99"/>
        <v>2.319493586444521</v>
      </c>
      <c r="J84" s="18">
        <f t="shared" si="100"/>
        <v>3.141531401598896</v>
      </c>
      <c r="L84" t="str">
        <f t="shared" si="101"/>
        <v>21 Science, research, engineering and technology professionals</v>
      </c>
      <c r="M84" s="18">
        <f t="shared" si="102"/>
        <v>3.0278966503833882</v>
      </c>
      <c r="N84" s="18">
        <f t="shared" si="102"/>
        <v>-0.76343412275031719</v>
      </c>
      <c r="O84" s="18">
        <f t="shared" si="102"/>
        <v>0.56740800929750979</v>
      </c>
      <c r="P84" s="18">
        <f t="shared" si="102"/>
        <v>0.76054208738050022</v>
      </c>
      <c r="Q84" s="18">
        <f t="shared" si="103"/>
        <v>0.69612288502354236</v>
      </c>
      <c r="S84" s="18">
        <f t="shared" si="104"/>
        <v>0.69612288502354236</v>
      </c>
      <c r="T84" s="18">
        <f t="shared" si="105"/>
        <v>1.9722963320826237</v>
      </c>
      <c r="U84" s="18">
        <f t="shared" si="106"/>
        <v>2.5083028859376189</v>
      </c>
      <c r="W84" t="str">
        <f t="shared" si="107"/>
        <v>21 Science, research, engineering and technology professionals</v>
      </c>
      <c r="X84" s="18">
        <f t="shared" si="108"/>
        <v>2.1760020106250666</v>
      </c>
      <c r="Y84" s="18">
        <f t="shared" si="108"/>
        <v>19.203330655959782</v>
      </c>
      <c r="Z84" s="18">
        <f t="shared" si="108"/>
        <v>3.3227625974384001</v>
      </c>
      <c r="AA84" s="18">
        <f t="shared" si="108"/>
        <v>1.7190792181759562</v>
      </c>
      <c r="AB84" s="18">
        <f t="shared" si="109"/>
        <v>2.2508554321181151</v>
      </c>
      <c r="AD84" s="18">
        <f t="shared" si="110"/>
        <v>2.2508554321181151</v>
      </c>
      <c r="AE84" s="18">
        <f t="shared" si="111"/>
        <v>3.296807867025664</v>
      </c>
      <c r="AF84" s="18">
        <f t="shared" si="112"/>
        <v>4.8095092672239659</v>
      </c>
    </row>
    <row r="85" spans="1:32" x14ac:dyDescent="0.2">
      <c r="A85" t="str">
        <f t="shared" si="95"/>
        <v>22 Health professionals</v>
      </c>
      <c r="B85" s="18">
        <f t="shared" si="96"/>
        <v>4.3673221904021231</v>
      </c>
      <c r="C85" s="18">
        <f t="shared" si="96"/>
        <v>-0.70533850685325916</v>
      </c>
      <c r="D85" s="18">
        <f t="shared" si="96"/>
        <v>0.95148908800373189</v>
      </c>
      <c r="E85" s="18">
        <f t="shared" si="96"/>
        <v>0.42331210317800849</v>
      </c>
      <c r="F85" s="18">
        <f t="shared" si="97"/>
        <v>0.59906333576407178</v>
      </c>
      <c r="H85" s="18">
        <f t="shared" si="98"/>
        <v>0.59906333576407178</v>
      </c>
      <c r="I85" s="18">
        <f t="shared" si="99"/>
        <v>3.0415281241370717</v>
      </c>
      <c r="J85" s="18">
        <f t="shared" si="100"/>
        <v>3.4412624169863459</v>
      </c>
      <c r="L85" t="str">
        <f t="shared" si="101"/>
        <v>22 Health professionals</v>
      </c>
      <c r="M85" s="18">
        <f t="shared" si="102"/>
        <v>4.0778091435845099</v>
      </c>
      <c r="N85" s="18">
        <f t="shared" si="102"/>
        <v>7.7688225764975583</v>
      </c>
      <c r="O85" s="18">
        <f t="shared" si="102"/>
        <v>0.7961486040772181</v>
      </c>
      <c r="P85" s="18">
        <f t="shared" si="102"/>
        <v>0.45847286875269067</v>
      </c>
      <c r="Q85" s="18">
        <f t="shared" si="103"/>
        <v>0.57090556605128295</v>
      </c>
      <c r="S85" s="18">
        <f t="shared" si="104"/>
        <v>0.57090556605128295</v>
      </c>
      <c r="T85" s="18">
        <f t="shared" si="105"/>
        <v>2.228937576295964</v>
      </c>
      <c r="U85" s="18">
        <f t="shared" si="106"/>
        <v>2.6528903958886518</v>
      </c>
      <c r="W85" t="str">
        <f t="shared" si="107"/>
        <v>22 Health professionals</v>
      </c>
      <c r="X85" s="18">
        <f t="shared" si="108"/>
        <v>4.4433792786912285</v>
      </c>
      <c r="Y85" s="18">
        <f t="shared" si="108"/>
        <v>-2.9121202718762507</v>
      </c>
      <c r="Z85" s="18">
        <f t="shared" si="108"/>
        <v>0.99621447176556632</v>
      </c>
      <c r="AA85" s="18">
        <f t="shared" si="108"/>
        <v>0.41322831030017326</v>
      </c>
      <c r="AB85" s="18">
        <f t="shared" si="109"/>
        <v>0.60718215672401765</v>
      </c>
      <c r="AD85" s="18">
        <f t="shared" si="110"/>
        <v>0.60718215672401765</v>
      </c>
      <c r="AE85" s="18">
        <f t="shared" si="111"/>
        <v>3.2605931039527691</v>
      </c>
      <c r="AF85" s="18">
        <f t="shared" si="112"/>
        <v>3.6542868751597402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2.0034832097968858</v>
      </c>
      <c r="C86" s="18">
        <f t="shared" si="96"/>
        <v>-0.2913631979685305</v>
      </c>
      <c r="D86" s="18">
        <f t="shared" si="96"/>
        <v>0.58151145331275522</v>
      </c>
      <c r="E86" s="18">
        <f t="shared" si="96"/>
        <v>0.7812258041622</v>
      </c>
      <c r="F86" s="18">
        <f t="shared" si="97"/>
        <v>0.71461033135959973</v>
      </c>
      <c r="H86" s="18">
        <f t="shared" si="98"/>
        <v>0.71461033135959973</v>
      </c>
      <c r="I86" s="18">
        <f t="shared" si="99"/>
        <v>2.9330661090260834</v>
      </c>
      <c r="J86" s="18">
        <f t="shared" si="100"/>
        <v>3.4181002410194727</v>
      </c>
      <c r="L86" t="str">
        <f t="shared" si="101"/>
        <v>23 Teaching and other educational professionals</v>
      </c>
      <c r="M86" s="18">
        <f t="shared" si="102"/>
        <v>0.66371308638986104</v>
      </c>
      <c r="N86" s="18">
        <f t="shared" si="102"/>
        <v>5.1476371430589252</v>
      </c>
      <c r="O86" s="18">
        <f t="shared" si="102"/>
        <v>1.3212040044721984</v>
      </c>
      <c r="P86" s="18">
        <f t="shared" si="102"/>
        <v>0.73377913268506401</v>
      </c>
      <c r="Q86" s="18">
        <f t="shared" si="103"/>
        <v>0.92920803560276877</v>
      </c>
      <c r="S86" s="18">
        <f t="shared" si="104"/>
        <v>0.92920803560276877</v>
      </c>
      <c r="T86" s="18">
        <f t="shared" si="105"/>
        <v>2.5835613747851482</v>
      </c>
      <c r="U86" s="18">
        <f t="shared" si="106"/>
        <v>3.2468861180783737</v>
      </c>
      <c r="W86" t="str">
        <f t="shared" si="107"/>
        <v>23 Teaching and other educational professionals</v>
      </c>
      <c r="X86" s="18">
        <f t="shared" si="108"/>
        <v>2.592634923031012</v>
      </c>
      <c r="Y86" s="18">
        <f t="shared" si="108"/>
        <v>-2.5720697015138017</v>
      </c>
      <c r="Z86" s="18">
        <f t="shared" si="108"/>
        <v>0.23948562482845048</v>
      </c>
      <c r="AA86" s="18">
        <f t="shared" si="108"/>
        <v>0.80381089126595473</v>
      </c>
      <c r="AB86" s="18">
        <f t="shared" si="109"/>
        <v>0.61535034708988245</v>
      </c>
      <c r="AD86" s="18">
        <f t="shared" si="110"/>
        <v>0.61535034708988245</v>
      </c>
      <c r="AE86" s="18">
        <f t="shared" si="111"/>
        <v>3.0859303922766479</v>
      </c>
      <c r="AF86" s="18">
        <f t="shared" si="112"/>
        <v>3.4942973798745891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3.6464660364239787</v>
      </c>
      <c r="C87" s="18">
        <f t="shared" si="96"/>
        <v>5.6467785832068129</v>
      </c>
      <c r="D87" s="18">
        <f t="shared" si="96"/>
        <v>2.288241043578676</v>
      </c>
      <c r="E87" s="18">
        <f t="shared" si="96"/>
        <v>1.1378972590997849</v>
      </c>
      <c r="F87" s="18">
        <f t="shared" si="97"/>
        <v>1.5199005238610841</v>
      </c>
      <c r="H87" s="18">
        <f t="shared" si="98"/>
        <v>1.5199005238610841</v>
      </c>
      <c r="I87" s="18">
        <f t="shared" si="99"/>
        <v>2.9457789896929487</v>
      </c>
      <c r="J87" s="18">
        <f t="shared" si="100"/>
        <v>3.9949204240102398</v>
      </c>
      <c r="L87" t="str">
        <f t="shared" si="101"/>
        <v>24 Business, media and public service professionals</v>
      </c>
      <c r="M87" s="18">
        <f t="shared" si="102"/>
        <v>2.4455625295641159</v>
      </c>
      <c r="N87" s="18">
        <f t="shared" si="102"/>
        <v>3.7543607074220775</v>
      </c>
      <c r="O87" s="18">
        <f t="shared" si="102"/>
        <v>2.5628850650388779</v>
      </c>
      <c r="P87" s="18">
        <f t="shared" si="102"/>
        <v>1.0093635879830032</v>
      </c>
      <c r="Q87" s="18">
        <f t="shared" si="103"/>
        <v>1.5245717427647687</v>
      </c>
      <c r="S87" s="18">
        <f t="shared" si="104"/>
        <v>1.5245717427647687</v>
      </c>
      <c r="T87" s="18">
        <f t="shared" si="105"/>
        <v>2.675086872625676</v>
      </c>
      <c r="U87" s="18">
        <f t="shared" si="106"/>
        <v>3.7641092482794125</v>
      </c>
      <c r="W87" t="str">
        <f t="shared" si="107"/>
        <v>24 Business, media and public service professionals</v>
      </c>
      <c r="X87" s="18">
        <f t="shared" si="108"/>
        <v>5.2671159052098515</v>
      </c>
      <c r="Y87" s="18">
        <f t="shared" si="108"/>
        <v>8.0330930187556326</v>
      </c>
      <c r="Z87" s="18">
        <f t="shared" si="108"/>
        <v>1.9516358679293688</v>
      </c>
      <c r="AA87" s="18">
        <f t="shared" si="108"/>
        <v>1.2962454258959255</v>
      </c>
      <c r="AB87" s="18">
        <f t="shared" si="109"/>
        <v>1.5142394372644752</v>
      </c>
      <c r="AD87" s="18">
        <f t="shared" si="110"/>
        <v>1.5142394372644752</v>
      </c>
      <c r="AE87" s="18">
        <f t="shared" si="111"/>
        <v>3.2607955113668208</v>
      </c>
      <c r="AF87" s="18">
        <f t="shared" si="112"/>
        <v>4.2651700260617043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3.7320896930044034</v>
      </c>
      <c r="C88" s="18">
        <f t="shared" si="96"/>
        <v>8.1947295308000037</v>
      </c>
      <c r="D88" s="18">
        <f t="shared" si="96"/>
        <v>-2.3280368715883237</v>
      </c>
      <c r="E88" s="18">
        <f t="shared" si="96"/>
        <v>0.74846293199455349</v>
      </c>
      <c r="F88" s="18">
        <f t="shared" si="97"/>
        <v>-0.28765614781967042</v>
      </c>
      <c r="H88" s="18">
        <f t="shared" si="98"/>
        <v>-0.28765614781967042</v>
      </c>
      <c r="I88" s="18">
        <f t="shared" si="99"/>
        <v>2.1628651870929216</v>
      </c>
      <c r="J88" s="18">
        <f t="shared" si="100"/>
        <v>1.950860947199895</v>
      </c>
      <c r="L88" t="str">
        <f t="shared" si="101"/>
        <v>31 Science, engineering and technology associate professionals</v>
      </c>
      <c r="M88" s="18">
        <f t="shared" si="102"/>
        <v>4.981025315756904</v>
      </c>
      <c r="N88" s="18">
        <f t="shared" si="102"/>
        <v>3.3230716843766217</v>
      </c>
      <c r="O88" s="18">
        <f t="shared" si="102"/>
        <v>-3.8237630458805572</v>
      </c>
      <c r="P88" s="18">
        <f t="shared" si="102"/>
        <v>0.16255218368121938</v>
      </c>
      <c r="Q88" s="18">
        <f t="shared" si="103"/>
        <v>-1.1842476539724811</v>
      </c>
      <c r="S88" s="18">
        <f t="shared" si="104"/>
        <v>-1.1842476539724811</v>
      </c>
      <c r="T88" s="18">
        <f t="shared" si="105"/>
        <v>1.7753563977797038</v>
      </c>
      <c r="U88" s="18">
        <f t="shared" si="106"/>
        <v>0.86816537071909838</v>
      </c>
      <c r="W88" t="str">
        <f t="shared" si="107"/>
        <v>31 Science, engineering and technology associate professionals</v>
      </c>
      <c r="X88" s="18">
        <f t="shared" si="108"/>
        <v>0.81145574647591978</v>
      </c>
      <c r="Y88" s="18">
        <f t="shared" si="108"/>
        <v>20.807156211633782</v>
      </c>
      <c r="Z88" s="18">
        <f t="shared" si="108"/>
        <v>0.69142881813744062</v>
      </c>
      <c r="AA88" s="18">
        <f t="shared" si="108"/>
        <v>1.7108607728129721</v>
      </c>
      <c r="AB88" s="18">
        <f t="shared" si="109"/>
        <v>1.3699084675646844</v>
      </c>
      <c r="AD88" s="18">
        <f t="shared" si="110"/>
        <v>1.3699084675646844</v>
      </c>
      <c r="AE88" s="18">
        <f t="shared" si="111"/>
        <v>2.9541222659793531</v>
      </c>
      <c r="AF88" s="18">
        <f t="shared" si="112"/>
        <v>3.8955448358406031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3.1590773300076869</v>
      </c>
      <c r="C89" s="18">
        <f t="shared" si="96"/>
        <v>2.0908309426153959</v>
      </c>
      <c r="D89" s="18">
        <f t="shared" si="96"/>
        <v>-0.20779094518205143</v>
      </c>
      <c r="E89" s="18">
        <f t="shared" si="96"/>
        <v>0.56690854034020521</v>
      </c>
      <c r="F89" s="18">
        <f t="shared" si="97"/>
        <v>0.30800944151458953</v>
      </c>
      <c r="H89" s="18">
        <f t="shared" si="98"/>
        <v>0.30800944151458953</v>
      </c>
      <c r="I89" s="18">
        <f t="shared" si="99"/>
        <v>3.0827755907554266</v>
      </c>
      <c r="J89" s="18">
        <f t="shared" si="100"/>
        <v>3.2857081006091748</v>
      </c>
      <c r="L89" t="str">
        <f t="shared" si="101"/>
        <v>32 Health and social care associate professionals</v>
      </c>
      <c r="M89" s="18">
        <f t="shared" si="102"/>
        <v>0.20313356753014489</v>
      </c>
      <c r="N89" s="18">
        <f t="shared" si="102"/>
        <v>14.094773564753215</v>
      </c>
      <c r="O89" s="18">
        <f t="shared" si="102"/>
        <v>-2.4084560613884864</v>
      </c>
      <c r="P89" s="18">
        <f t="shared" si="102"/>
        <v>0.36650298779206114</v>
      </c>
      <c r="Q89" s="18">
        <f>IF(AND(Q$6-O$6 &lt;&gt; 0,O15&lt;&gt;0,Q15&lt;&gt;0),(EXP(LN(Q15/O15)/(Q$6-O$6))-1)*100,0)</f>
        <v>-0.56714152092264269</v>
      </c>
      <c r="S89" s="18">
        <f t="shared" si="104"/>
        <v>-0.56714152092264269</v>
      </c>
      <c r="T89" s="18">
        <f t="shared" si="105"/>
        <v>2.3411484930964566</v>
      </c>
      <c r="U89" s="18">
        <f t="shared" si="106"/>
        <v>1.9357995463786581</v>
      </c>
      <c r="W89" t="str">
        <f t="shared" si="107"/>
        <v>32 Health and social care associate professionals</v>
      </c>
      <c r="X89" s="18">
        <f t="shared" si="108"/>
        <v>3.8740889003578305</v>
      </c>
      <c r="Y89" s="18">
        <f t="shared" si="108"/>
        <v>-0.56169448856341342</v>
      </c>
      <c r="Z89" s="18">
        <f t="shared" si="108"/>
        <v>0.32047267779886646</v>
      </c>
      <c r="AA89" s="18">
        <f t="shared" si="108"/>
        <v>0.61069383067953176</v>
      </c>
      <c r="AB89" s="18">
        <f t="shared" si="109"/>
        <v>0.51386027807240886</v>
      </c>
      <c r="AD89" s="18">
        <f t="shared" si="110"/>
        <v>0.51386027807240886</v>
      </c>
      <c r="AE89" s="18">
        <f t="shared" si="111"/>
        <v>3.2594911645780655</v>
      </c>
      <c r="AF89" s="18">
        <f t="shared" si="112"/>
        <v>3.5919211897577963</v>
      </c>
    </row>
    <row r="90" spans="1:32" x14ac:dyDescent="0.2">
      <c r="A90" t="str">
        <f t="shared" si="95"/>
        <v>33 Protective service occupations</v>
      </c>
      <c r="B90" s="18">
        <f t="shared" si="96"/>
        <v>-0.85604887349357561</v>
      </c>
      <c r="C90" s="18">
        <f t="shared" si="96"/>
        <v>5.7672259325250552</v>
      </c>
      <c r="D90" s="18">
        <f t="shared" si="96"/>
        <v>3.586078847112173</v>
      </c>
      <c r="E90" s="18">
        <f t="shared" si="96"/>
        <v>1.289252312942013</v>
      </c>
      <c r="F90" s="18">
        <f t="shared" si="97"/>
        <v>2.0491460156483621</v>
      </c>
      <c r="H90" s="18">
        <f t="shared" si="98"/>
        <v>2.0491460156483621</v>
      </c>
      <c r="I90" s="18">
        <f t="shared" si="99"/>
        <v>2.4182132480199403</v>
      </c>
      <c r="J90" s="18">
        <f t="shared" si="100"/>
        <v>3.9449170535509337</v>
      </c>
      <c r="L90" t="str">
        <f t="shared" si="101"/>
        <v>33 Protective service occupations</v>
      </c>
      <c r="M90" s="18">
        <f t="shared" si="102"/>
        <v>-1.8478256014214267</v>
      </c>
      <c r="N90" s="18">
        <f t="shared" si="102"/>
        <v>3.8348092077986395</v>
      </c>
      <c r="O90" s="18">
        <f t="shared" si="102"/>
        <v>2.5679424392178962</v>
      </c>
      <c r="P90" s="18">
        <f t="shared" si="102"/>
        <v>0.62306952129298487</v>
      </c>
      <c r="Q90" s="18">
        <f t="shared" si="103"/>
        <v>1.2672279866391634</v>
      </c>
      <c r="S90" s="18">
        <f t="shared" si="104"/>
        <v>1.2672279866391634</v>
      </c>
      <c r="T90" s="18">
        <f t="shared" si="105"/>
        <v>1.8757277860255606</v>
      </c>
      <c r="U90" s="18">
        <f t="shared" si="106"/>
        <v>2.872949716696982</v>
      </c>
      <c r="W90" t="str">
        <f t="shared" si="107"/>
        <v>33 Protective service occupations</v>
      </c>
      <c r="X90" s="18">
        <f t="shared" si="108"/>
        <v>2.2789946762611368</v>
      </c>
      <c r="Y90" s="18">
        <f t="shared" si="108"/>
        <v>11.281009722078039</v>
      </c>
      <c r="Z90" s="18">
        <f t="shared" si="108"/>
        <v>6.1172272873690758</v>
      </c>
      <c r="AA90" s="18">
        <f t="shared" si="108"/>
        <v>2.6559122129354185</v>
      </c>
      <c r="AB90" s="18">
        <f t="shared" si="109"/>
        <v>3.7969539969275656</v>
      </c>
      <c r="AD90" s="18">
        <f t="shared" si="110"/>
        <v>3.7969539969275656</v>
      </c>
      <c r="AE90" s="18">
        <f t="shared" si="111"/>
        <v>3.6929047543797555</v>
      </c>
      <c r="AF90" s="18">
        <f t="shared" si="112"/>
        <v>6.2184471239888239</v>
      </c>
    </row>
    <row r="91" spans="1:32" x14ac:dyDescent="0.2">
      <c r="A91" t="str">
        <f t="shared" si="95"/>
        <v>34 Culture, media and sports occupations</v>
      </c>
      <c r="B91" s="18">
        <f t="shared" si="96"/>
        <v>-1.5399487403206846</v>
      </c>
      <c r="C91" s="18">
        <f t="shared" si="96"/>
        <v>3.3663165055617839</v>
      </c>
      <c r="D91" s="18">
        <f t="shared" si="96"/>
        <v>-0.23771557919816111</v>
      </c>
      <c r="E91" s="18">
        <f t="shared" si="96"/>
        <v>0.97630480318926516</v>
      </c>
      <c r="F91" s="18">
        <f t="shared" si="97"/>
        <v>0.5699986497602838</v>
      </c>
      <c r="H91" s="18">
        <f t="shared" si="98"/>
        <v>0.5699986497602838</v>
      </c>
      <c r="I91" s="18">
        <f t="shared" si="99"/>
        <v>2.6244102442824602</v>
      </c>
      <c r="J91" s="18">
        <f t="shared" si="100"/>
        <v>3.026051147208686</v>
      </c>
      <c r="L91" t="str">
        <f t="shared" si="101"/>
        <v>34 Culture, media and sports occupations</v>
      </c>
      <c r="M91" s="18">
        <f t="shared" si="102"/>
        <v>-2.8743824602586399</v>
      </c>
      <c r="N91" s="18">
        <f t="shared" si="102"/>
        <v>-0.84868454879030164</v>
      </c>
      <c r="O91" s="18">
        <f t="shared" si="102"/>
        <v>0.11824776702591411</v>
      </c>
      <c r="P91" s="18">
        <f t="shared" si="102"/>
        <v>1.3008339223194554</v>
      </c>
      <c r="Q91" s="18">
        <f t="shared" si="103"/>
        <v>0.90509456470613259</v>
      </c>
      <c r="S91" s="18">
        <f t="shared" si="104"/>
        <v>0.90509456470613259</v>
      </c>
      <c r="T91" s="18">
        <f t="shared" si="105"/>
        <v>2.3690964239212908</v>
      </c>
      <c r="U91" s="18">
        <f t="shared" si="106"/>
        <v>3.0331808949189965</v>
      </c>
      <c r="W91" t="str">
        <f t="shared" si="107"/>
        <v>34 Culture, media and sports occupations</v>
      </c>
      <c r="X91" s="18">
        <f t="shared" si="108"/>
        <v>-5.833013733987924E-2</v>
      </c>
      <c r="Y91" s="18">
        <f t="shared" si="108"/>
        <v>7.7235926980782521</v>
      </c>
      <c r="Z91" s="18">
        <f>IF(AND(AA$6-Z$6 &lt;&gt; 0,Z17&lt;&gt;0,AA17&lt;&gt;0),(EXP(LN(AA17/Z17)/(AA$6-Z$6))-1)*100,0)</f>
        <v>-0.58119448886265745</v>
      </c>
      <c r="AA91" s="18">
        <f t="shared" si="108"/>
        <v>0.64704745834291977</v>
      </c>
      <c r="AB91" s="18">
        <f t="shared" si="109"/>
        <v>0.2359566701729543</v>
      </c>
      <c r="AD91" s="18">
        <f t="shared" si="110"/>
        <v>0.2359566701729543</v>
      </c>
      <c r="AE91" s="18">
        <f t="shared" si="111"/>
        <v>2.8593513204772547</v>
      </c>
      <c r="AF91" s="18">
        <f t="shared" si="112"/>
        <v>3.0192608315225078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1.5441689381268997</v>
      </c>
      <c r="C92" s="18">
        <f t="shared" si="96"/>
        <v>2.2657530402503401</v>
      </c>
      <c r="D92" s="18">
        <f t="shared" si="96"/>
        <v>-0.58783220580667095</v>
      </c>
      <c r="E92" s="18">
        <f t="shared" si="96"/>
        <v>0.42069880796322678</v>
      </c>
      <c r="F92" s="18">
        <f t="shared" si="97"/>
        <v>8.3390066615085523E-2</v>
      </c>
      <c r="H92" s="18">
        <f t="shared" si="98"/>
        <v>8.3390066615085523E-2</v>
      </c>
      <c r="I92" s="18">
        <f t="shared" si="99"/>
        <v>2.5123680865117404</v>
      </c>
      <c r="J92" s="18">
        <f t="shared" si="100"/>
        <v>2.571392573601039</v>
      </c>
      <c r="L92" t="str">
        <f t="shared" si="101"/>
        <v>35 Business and public service associate professionals</v>
      </c>
      <c r="M92" s="18">
        <f t="shared" si="102"/>
        <v>0.98675757838904143</v>
      </c>
      <c r="N92" s="18">
        <f t="shared" si="102"/>
        <v>2.9533546490170925</v>
      </c>
      <c r="O92" s="18">
        <f t="shared" si="102"/>
        <v>-1.1060534201863259</v>
      </c>
      <c r="P92" s="18">
        <f t="shared" si="102"/>
        <v>0.10892932471564531</v>
      </c>
      <c r="Q92" s="18">
        <f t="shared" si="103"/>
        <v>-0.29771447959997532</v>
      </c>
      <c r="S92" s="18">
        <f t="shared" si="104"/>
        <v>-0.29771447959997532</v>
      </c>
      <c r="T92" s="18">
        <f t="shared" si="105"/>
        <v>2.0937296332730337</v>
      </c>
      <c r="U92" s="18">
        <f t="shared" si="106"/>
        <v>1.8722323415055753</v>
      </c>
      <c r="W92" t="str">
        <f t="shared" si="107"/>
        <v>35 Business and public service associate professionals</v>
      </c>
      <c r="X92" s="18">
        <f t="shared" si="108"/>
        <v>2.1598102537674357</v>
      </c>
      <c r="Y92" s="18">
        <f t="shared" si="108"/>
        <v>1.5279313875111278</v>
      </c>
      <c r="Z92" s="18">
        <f t="shared" si="108"/>
        <v>-3.5964381132891354E-2</v>
      </c>
      <c r="AA92" s="18">
        <f t="shared" si="108"/>
        <v>0.73329361431726525</v>
      </c>
      <c r="AB92" s="18">
        <f t="shared" si="109"/>
        <v>0.47621877675294577</v>
      </c>
      <c r="AD92" s="18">
        <f t="shared" si="110"/>
        <v>0.47621877675294577</v>
      </c>
      <c r="AE92" s="18">
        <f t="shared" si="111"/>
        <v>2.9422444314443519</v>
      </c>
      <c r="AF92" s="18">
        <f t="shared" si="112"/>
        <v>3.2632595232555905</v>
      </c>
    </row>
    <row r="93" spans="1:32" x14ac:dyDescent="0.2">
      <c r="A93" t="str">
        <f t="shared" si="95"/>
        <v>41 Administrative occupations</v>
      </c>
      <c r="B93" s="18">
        <f t="shared" si="96"/>
        <v>-0.608827029472081</v>
      </c>
      <c r="C93" s="18">
        <f t="shared" si="96"/>
        <v>2.459002902136409</v>
      </c>
      <c r="D93" s="18">
        <f t="shared" si="96"/>
        <v>-1.8811063820064589</v>
      </c>
      <c r="E93" s="18">
        <f t="shared" si="96"/>
        <v>-0.85660814883851133</v>
      </c>
      <c r="F93" s="18">
        <f t="shared" si="97"/>
        <v>-1.1992906543964454</v>
      </c>
      <c r="H93" s="18">
        <f t="shared" si="98"/>
        <v>-1.1992906543964454</v>
      </c>
      <c r="I93" s="18">
        <f t="shared" si="99"/>
        <v>2.4913596646570113</v>
      </c>
      <c r="J93" s="18">
        <f t="shared" si="100"/>
        <v>1.6642157165195348</v>
      </c>
      <c r="L93" t="str">
        <f t="shared" si="101"/>
        <v>41 Administrative occupations</v>
      </c>
      <c r="M93" s="18">
        <f t="shared" si="102"/>
        <v>-1.8593609456772797</v>
      </c>
      <c r="N93" s="18">
        <f t="shared" si="102"/>
        <v>16.02943023986867</v>
      </c>
      <c r="O93" s="18">
        <f t="shared" si="102"/>
        <v>-1.3116215116556251</v>
      </c>
      <c r="P93" s="18">
        <f t="shared" si="102"/>
        <v>0.61855146177727249</v>
      </c>
      <c r="Q93" s="18">
        <f t="shared" si="103"/>
        <v>-2.8998014860326382E-2</v>
      </c>
      <c r="S93" s="18">
        <f t="shared" si="104"/>
        <v>-2.8998014860326382E-2</v>
      </c>
      <c r="T93" s="18">
        <f t="shared" si="105"/>
        <v>2.0370999500769704</v>
      </c>
      <c r="U93" s="18">
        <f t="shared" si="106"/>
        <v>2.0152462784183811</v>
      </c>
      <c r="W93" t="str">
        <f t="shared" si="107"/>
        <v>41 Administrative occupations</v>
      </c>
      <c r="X93" s="18">
        <f t="shared" si="108"/>
        <v>-0.20006591820355135</v>
      </c>
      <c r="Y93" s="18">
        <f t="shared" si="108"/>
        <v>-1.7942895459414521</v>
      </c>
      <c r="Z93" s="18">
        <f t="shared" si="108"/>
        <v>-2.0953873098328857</v>
      </c>
      <c r="AA93" s="18">
        <f t="shared" si="108"/>
        <v>-1.4821694660039131</v>
      </c>
      <c r="AB93" s="18">
        <f t="shared" si="109"/>
        <v>-1.687000990473253</v>
      </c>
      <c r="AD93" s="18">
        <f t="shared" si="110"/>
        <v>-1.687000990473253</v>
      </c>
      <c r="AE93" s="18">
        <f t="shared" si="111"/>
        <v>2.6526663701744058</v>
      </c>
      <c r="AF93" s="18">
        <f t="shared" si="112"/>
        <v>1.5298000183966209</v>
      </c>
    </row>
    <row r="94" spans="1:32" x14ac:dyDescent="0.2">
      <c r="A94" t="str">
        <f t="shared" si="95"/>
        <v>42 Secretarial and related occupations</v>
      </c>
      <c r="B94" s="18">
        <f t="shared" si="96"/>
        <v>-2.4945891752590321</v>
      </c>
      <c r="C94" s="18">
        <f t="shared" si="96"/>
        <v>-2.4037030626769984</v>
      </c>
      <c r="D94" s="18">
        <f t="shared" si="96"/>
        <v>0.47031947225475434</v>
      </c>
      <c r="E94" s="18">
        <f t="shared" si="96"/>
        <v>-2.2827605143820207</v>
      </c>
      <c r="F94" s="18">
        <f t="shared" si="97"/>
        <v>-1.3735531186443883</v>
      </c>
      <c r="H94" s="18">
        <f t="shared" si="98"/>
        <v>-1.3735531186443883</v>
      </c>
      <c r="I94" s="18">
        <f t="shared" si="99"/>
        <v>2.7676576057176883</v>
      </c>
      <c r="J94" s="18">
        <f t="shared" si="100"/>
        <v>1.861528992535999</v>
      </c>
      <c r="L94" t="str">
        <f t="shared" si="101"/>
        <v>42 Secretarial and related occupations</v>
      </c>
      <c r="M94" s="18">
        <f t="shared" si="102"/>
        <v>-5.1074300150740211</v>
      </c>
      <c r="N94" s="18">
        <f t="shared" si="102"/>
        <v>-9.861213446023898</v>
      </c>
      <c r="O94" s="18">
        <f t="shared" si="102"/>
        <v>6.2534638767822504</v>
      </c>
      <c r="P94" s="18">
        <f t="shared" si="102"/>
        <v>1.4746887262946817</v>
      </c>
      <c r="Q94" s="18">
        <f t="shared" si="103"/>
        <v>3.0432427835610065</v>
      </c>
      <c r="S94" s="18">
        <f t="shared" si="104"/>
        <v>3.0432427835610065</v>
      </c>
      <c r="T94" s="18">
        <f t="shared" si="105"/>
        <v>2.4881784493028247</v>
      </c>
      <c r="U94" s="18">
        <f t="shared" si="106"/>
        <v>4.776747410679727</v>
      </c>
      <c r="W94" t="str">
        <f t="shared" si="107"/>
        <v>42 Secretarial and related occupations</v>
      </c>
      <c r="X94" s="18">
        <f t="shared" si="108"/>
        <v>-2.3705753882900971</v>
      </c>
      <c r="Y94" s="18">
        <f t="shared" si="108"/>
        <v>-2.0741845839719275</v>
      </c>
      <c r="Z94" s="18">
        <f t="shared" si="108"/>
        <v>0.20502516185283426</v>
      </c>
      <c r="AA94" s="18">
        <f t="shared" si="108"/>
        <v>-2.5297525186635639</v>
      </c>
      <c r="AB94" s="18">
        <f t="shared" si="109"/>
        <v>-1.6265551885415785</v>
      </c>
      <c r="AD94" s="18">
        <f t="shared" si="110"/>
        <v>-1.6265551885415785</v>
      </c>
      <c r="AE94" s="18">
        <f t="shared" si="111"/>
        <v>2.7788023832696407</v>
      </c>
      <c r="AF94" s="18">
        <f t="shared" si="112"/>
        <v>1.7145147020151796</v>
      </c>
    </row>
    <row r="95" spans="1:32" x14ac:dyDescent="0.2">
      <c r="A95" t="str">
        <f t="shared" si="95"/>
        <v>51 Skilled agricultural and related trades</v>
      </c>
      <c r="B95" s="18">
        <f t="shared" si="96"/>
        <v>3.9163521655542155</v>
      </c>
      <c r="C95" s="18">
        <f t="shared" si="96"/>
        <v>-28.464652704329051</v>
      </c>
      <c r="D95" s="18">
        <f t="shared" si="96"/>
        <v>1.1302311157569189</v>
      </c>
      <c r="E95" s="18">
        <f t="shared" si="96"/>
        <v>1.3788969056213629</v>
      </c>
      <c r="F95" s="18">
        <f t="shared" si="97"/>
        <v>1.2959404457920431</v>
      </c>
      <c r="H95" s="18">
        <f t="shared" si="98"/>
        <v>1.2959404457920431</v>
      </c>
      <c r="I95" s="18">
        <f t="shared" si="99"/>
        <v>3.275890642287993</v>
      </c>
      <c r="J95" s="18">
        <f t="shared" si="100"/>
        <v>4.1292368804375812</v>
      </c>
      <c r="L95" t="str">
        <f t="shared" si="101"/>
        <v>51 Skilled agricultural and related trades</v>
      </c>
      <c r="M95" s="18">
        <f t="shared" si="102"/>
        <v>7.5215426815643083</v>
      </c>
      <c r="N95" s="18">
        <f t="shared" si="102"/>
        <v>-37.463426612339347</v>
      </c>
      <c r="O95" s="18">
        <f t="shared" si="102"/>
        <v>0.33514752056285069</v>
      </c>
      <c r="P95" s="18">
        <f t="shared" si="102"/>
        <v>1.1449947434241547</v>
      </c>
      <c r="Q95" s="18">
        <f t="shared" si="103"/>
        <v>0.87432197147629953</v>
      </c>
      <c r="S95" s="18">
        <f t="shared" si="104"/>
        <v>0.87432197147629953</v>
      </c>
      <c r="T95" s="18">
        <f t="shared" si="105"/>
        <v>2.9361299710936706</v>
      </c>
      <c r="U95" s="18">
        <f t="shared" si="106"/>
        <v>3.5315510279466</v>
      </c>
      <c r="W95" t="str">
        <f t="shared" si="107"/>
        <v>51 Skilled agricultural and related trades</v>
      </c>
      <c r="X95" s="18">
        <f t="shared" si="108"/>
        <v>-9.5552337434661858</v>
      </c>
      <c r="Y95" s="18">
        <f t="shared" si="108"/>
        <v>23.938438444509735</v>
      </c>
      <c r="Z95" s="18">
        <f t="shared" si="108"/>
        <v>3.332023414233154</v>
      </c>
      <c r="AA95" s="18">
        <f t="shared" si="108"/>
        <v>1.9512483197017039</v>
      </c>
      <c r="AB95" s="18">
        <f t="shared" si="109"/>
        <v>2.4094443447997937</v>
      </c>
      <c r="AD95" s="18">
        <f t="shared" si="110"/>
        <v>2.4094443447997937</v>
      </c>
      <c r="AE95" s="18">
        <f t="shared" si="111"/>
        <v>4.192376248605445</v>
      </c>
      <c r="AF95" s="18">
        <f t="shared" si="112"/>
        <v>5.6506914999338687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1.129173277720974</v>
      </c>
      <c r="C96" s="18">
        <f t="shared" si="96"/>
        <v>-12.219809767816169</v>
      </c>
      <c r="D96" s="18">
        <f t="shared" si="96"/>
        <v>0.56782691712466971</v>
      </c>
      <c r="E96" s="18">
        <f t="shared" si="96"/>
        <v>-0.14299115880571645</v>
      </c>
      <c r="F96" s="18">
        <f t="shared" si="97"/>
        <v>9.3388206165845311E-2</v>
      </c>
      <c r="H96" s="18">
        <f t="shared" si="98"/>
        <v>9.3388206165845311E-2</v>
      </c>
      <c r="I96" s="18">
        <f t="shared" si="99"/>
        <v>2.229727991164876</v>
      </c>
      <c r="J96" s="18">
        <f t="shared" si="100"/>
        <v>2.2984361120894858</v>
      </c>
      <c r="L96" t="str">
        <f t="shared" si="101"/>
        <v>52 Skilled metal, electrical and electronic trades</v>
      </c>
      <c r="M96" s="18">
        <f t="shared" si="102"/>
        <v>0.75503484426679979</v>
      </c>
      <c r="N96" s="18">
        <f t="shared" si="102"/>
        <v>-11.708280846750252</v>
      </c>
      <c r="O96" s="18">
        <f t="shared" si="102"/>
        <v>-0.24549557905111374</v>
      </c>
      <c r="P96" s="18">
        <f t="shared" si="102"/>
        <v>-0.43955229995773504</v>
      </c>
      <c r="Q96" s="18">
        <f t="shared" si="103"/>
        <v>-0.37490870783709607</v>
      </c>
      <c r="S96" s="18">
        <f t="shared" si="104"/>
        <v>-0.37490870783709607</v>
      </c>
      <c r="T96" s="18">
        <f t="shared" si="105"/>
        <v>2.0753773028363787</v>
      </c>
      <c r="U96" s="18">
        <f t="shared" si="106"/>
        <v>1.7961440245102711</v>
      </c>
      <c r="W96" t="str">
        <f t="shared" si="107"/>
        <v>52 Skilled metal, electrical and electronic trades</v>
      </c>
      <c r="X96" s="18">
        <f t="shared" si="108"/>
        <v>14.821218085393784</v>
      </c>
      <c r="Y96" s="18">
        <f t="shared" si="108"/>
        <v>-25.858744006329694</v>
      </c>
      <c r="Z96" s="18">
        <f t="shared" si="108"/>
        <v>18.415607172321423</v>
      </c>
      <c r="AA96" s="18">
        <f t="shared" si="108"/>
        <v>3.2353242712089614</v>
      </c>
      <c r="AB96" s="18">
        <f t="shared" si="109"/>
        <v>8.0658647088954751</v>
      </c>
      <c r="AD96" s="18">
        <f t="shared" si="110"/>
        <v>8.0658647088954751</v>
      </c>
      <c r="AE96" s="18">
        <f t="shared" si="111"/>
        <v>5.9586951490691042</v>
      </c>
      <c r="AF96" s="18">
        <f t="shared" si="112"/>
        <v>10.683362519322159</v>
      </c>
    </row>
    <row r="97" spans="1:32" x14ac:dyDescent="0.2">
      <c r="A97" t="str">
        <f t="shared" si="95"/>
        <v>53 Skilled construction and building trades</v>
      </c>
      <c r="B97" s="18">
        <f t="shared" si="96"/>
        <v>-0.27669131544902914</v>
      </c>
      <c r="C97" s="18">
        <f t="shared" si="96"/>
        <v>-10.194719486413572</v>
      </c>
      <c r="D97" s="18">
        <f t="shared" si="96"/>
        <v>1.2536984898995573</v>
      </c>
      <c r="E97" s="18">
        <f t="shared" si="96"/>
        <v>-0.78636131880359672</v>
      </c>
      <c r="F97" s="18">
        <f t="shared" si="97"/>
        <v>-0.11094978041580328</v>
      </c>
      <c r="H97" s="18">
        <f t="shared" si="98"/>
        <v>-0.11094978041580328</v>
      </c>
      <c r="I97" s="18">
        <f t="shared" si="99"/>
        <v>2.4206681171572209</v>
      </c>
      <c r="J97" s="18">
        <f t="shared" si="100"/>
        <v>2.3414764978958891</v>
      </c>
      <c r="L97" t="str">
        <f t="shared" si="101"/>
        <v>53 Skilled construction and building trades</v>
      </c>
      <c r="M97" s="18">
        <f t="shared" si="102"/>
        <v>-0.36941037795229503</v>
      </c>
      <c r="N97" s="18">
        <f t="shared" si="102"/>
        <v>-10.210604395139644</v>
      </c>
      <c r="O97" s="18">
        <f t="shared" si="102"/>
        <v>1.3107466654137312</v>
      </c>
      <c r="P97" s="18">
        <f t="shared" si="102"/>
        <v>-0.84551887863500985</v>
      </c>
      <c r="Q97" s="18">
        <f t="shared" si="103"/>
        <v>-0.13191179255320762</v>
      </c>
      <c r="S97" s="18">
        <f t="shared" si="104"/>
        <v>-0.13191179255320762</v>
      </c>
      <c r="T97" s="18">
        <f t="shared" si="105"/>
        <v>2.4119811118353152</v>
      </c>
      <c r="U97" s="18">
        <f t="shared" si="106"/>
        <v>2.317757021438438</v>
      </c>
      <c r="W97" t="str">
        <f t="shared" si="107"/>
        <v>53 Skilled construction and building trades</v>
      </c>
      <c r="X97" s="18">
        <f t="shared" si="108"/>
        <v>5.1563977177222498</v>
      </c>
      <c r="Y97" s="18">
        <f t="shared" si="108"/>
        <v>-9.3799807731470235</v>
      </c>
      <c r="Z97" s="18">
        <f t="shared" si="108"/>
        <v>-1.8310784996921736</v>
      </c>
      <c r="AA97" s="18">
        <f t="shared" si="108"/>
        <v>2.2646961847149871</v>
      </c>
      <c r="AB97" s="18">
        <f t="shared" si="109"/>
        <v>0.8807947276471495</v>
      </c>
      <c r="AD97" s="18">
        <f t="shared" si="110"/>
        <v>0.8807947276471495</v>
      </c>
      <c r="AE97" s="18">
        <f t="shared" si="111"/>
        <v>2.8491039625488268</v>
      </c>
      <c r="AF97" s="18">
        <f t="shared" si="112"/>
        <v>3.455863009936011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-1.7521272499000373</v>
      </c>
      <c r="C98" s="18">
        <f t="shared" si="96"/>
        <v>-7.863041716093111</v>
      </c>
      <c r="D98" s="18">
        <f t="shared" si="96"/>
        <v>0.66953810335288466</v>
      </c>
      <c r="E98" s="18">
        <f t="shared" si="96"/>
        <v>0.40932012388266159</v>
      </c>
      <c r="F98" s="18">
        <f t="shared" si="97"/>
        <v>0.49598462766629048</v>
      </c>
      <c r="H98" s="18">
        <f t="shared" si="98"/>
        <v>0.49598462766629048</v>
      </c>
      <c r="I98" s="18">
        <f t="shared" si="99"/>
        <v>2.5115586216201802</v>
      </c>
      <c r="J98" s="18">
        <f t="shared" si="100"/>
        <v>2.8657633431288909</v>
      </c>
      <c r="L98" t="str">
        <f t="shared" si="101"/>
        <v>54 Textiles, printing and other skilled trades</v>
      </c>
      <c r="M98" s="18">
        <f t="shared" si="102"/>
        <v>-1.4335308351138831</v>
      </c>
      <c r="N98" s="18">
        <f t="shared" si="102"/>
        <v>-16.023915697689549</v>
      </c>
      <c r="O98" s="18">
        <f t="shared" si="102"/>
        <v>0.6260443751921585</v>
      </c>
      <c r="P98" s="18">
        <f t="shared" si="102"/>
        <v>0.29119148786860283</v>
      </c>
      <c r="Q98" s="18">
        <f t="shared" si="103"/>
        <v>0.40268512366172793</v>
      </c>
      <c r="S98" s="18">
        <f t="shared" si="104"/>
        <v>0.40268512366172793</v>
      </c>
      <c r="T98" s="18">
        <f t="shared" si="105"/>
        <v>1.9454791244200242</v>
      </c>
      <c r="U98" s="18">
        <f t="shared" si="106"/>
        <v>2.255107111359167</v>
      </c>
      <c r="W98" t="str">
        <f t="shared" si="107"/>
        <v>54 Textiles, printing and other skilled trades</v>
      </c>
      <c r="X98" s="18">
        <f t="shared" si="108"/>
        <v>-2.2857885882735407</v>
      </c>
      <c r="Y98" s="18">
        <f t="shared" si="108"/>
        <v>6.1069261057390856</v>
      </c>
      <c r="Z98" s="18">
        <f t="shared" si="108"/>
        <v>0.72834315159544527</v>
      </c>
      <c r="AA98" s="18">
        <f t="shared" si="108"/>
        <v>0.5665945709657505</v>
      </c>
      <c r="AB98" s="18">
        <f t="shared" si="109"/>
        <v>0.62048188452912267</v>
      </c>
      <c r="AD98" s="18">
        <f t="shared" si="110"/>
        <v>0.62048188452912267</v>
      </c>
      <c r="AE98" s="18">
        <f t="shared" si="111"/>
        <v>3.2147389144179472</v>
      </c>
      <c r="AF98" s="18">
        <f t="shared" si="112"/>
        <v>3.6196320907014412</v>
      </c>
    </row>
    <row r="99" spans="1:32" x14ac:dyDescent="0.2">
      <c r="A99" t="str">
        <f t="shared" si="95"/>
        <v>61 Caring personal service occupations</v>
      </c>
      <c r="B99" s="18">
        <f t="shared" si="96"/>
        <v>0.81008669436681835</v>
      </c>
      <c r="C99" s="18">
        <f t="shared" si="96"/>
        <v>-4.2107953745812443</v>
      </c>
      <c r="D99" s="18">
        <f t="shared" si="96"/>
        <v>1.3310847150447946</v>
      </c>
      <c r="E99" s="18">
        <f t="shared" si="96"/>
        <v>0.66466522654460292</v>
      </c>
      <c r="F99" s="18">
        <f t="shared" si="97"/>
        <v>0.88631664820486566</v>
      </c>
      <c r="H99" s="18">
        <f t="shared" si="98"/>
        <v>0.88631664820484346</v>
      </c>
      <c r="I99" s="18">
        <f t="shared" si="99"/>
        <v>3.1747279748125967</v>
      </c>
      <c r="J99" s="18">
        <f t="shared" si="100"/>
        <v>3.7600256799932064</v>
      </c>
      <c r="L99" t="str">
        <f t="shared" si="101"/>
        <v>61 Caring personal service occupations</v>
      </c>
      <c r="M99" s="18">
        <f t="shared" si="102"/>
        <v>-0.42685681457601543</v>
      </c>
      <c r="N99" s="18">
        <f t="shared" si="102"/>
        <v>-0.33326114005688412</v>
      </c>
      <c r="O99" s="18">
        <f t="shared" si="102"/>
        <v>3.9779238621903579</v>
      </c>
      <c r="P99" s="18">
        <f t="shared" si="102"/>
        <v>1.4858086395884484</v>
      </c>
      <c r="Q99" s="18">
        <f t="shared" si="103"/>
        <v>2.3098053068525637</v>
      </c>
      <c r="S99" s="18">
        <f t="shared" si="104"/>
        <v>2.3098053068525637</v>
      </c>
      <c r="T99" s="18">
        <f t="shared" si="105"/>
        <v>2.987078796212983</v>
      </c>
      <c r="U99" s="18">
        <f t="shared" si="106"/>
        <v>4.6010527327504214</v>
      </c>
      <c r="W99" t="str">
        <f t="shared" si="107"/>
        <v>61 Caring personal service occupations</v>
      </c>
      <c r="X99" s="18">
        <f t="shared" si="108"/>
        <v>1.0931860799771709</v>
      </c>
      <c r="Y99" s="18">
        <f t="shared" si="108"/>
        <v>-5.0651856484815845</v>
      </c>
      <c r="Z99" s="18">
        <f t="shared" si="108"/>
        <v>0.67759295182059365</v>
      </c>
      <c r="AA99" s="18">
        <f t="shared" si="108"/>
        <v>0.4306630102064668</v>
      </c>
      <c r="AB99" s="18">
        <f t="shared" si="109"/>
        <v>0.51290562393031536</v>
      </c>
      <c r="AD99" s="18">
        <f t="shared" si="110"/>
        <v>0.51290562393031536</v>
      </c>
      <c r="AE99" s="18">
        <f t="shared" si="111"/>
        <v>3.2174637608271661</v>
      </c>
      <c r="AF99" s="18">
        <f t="shared" si="112"/>
        <v>3.5511192359187316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1.590269878467887</v>
      </c>
      <c r="C100" s="18">
        <f t="shared" si="96"/>
        <v>-9.1294604037065454</v>
      </c>
      <c r="D100" s="18">
        <f t="shared" si="96"/>
        <v>0.27567019763443668</v>
      </c>
      <c r="E100" s="18">
        <f t="shared" si="96"/>
        <v>0.3743730024565517</v>
      </c>
      <c r="F100" s="18">
        <f t="shared" si="97"/>
        <v>0.34146127727892051</v>
      </c>
      <c r="H100" s="18">
        <f t="shared" si="98"/>
        <v>0.34146127727892051</v>
      </c>
      <c r="I100" s="18">
        <f t="shared" si="99"/>
        <v>2.823460616085316</v>
      </c>
      <c r="J100" s="18">
        <f t="shared" si="100"/>
        <v>3.056567709893887</v>
      </c>
      <c r="L100" t="str">
        <f t="shared" si="101"/>
        <v>62 Leisure, travel and related personal service occupations</v>
      </c>
      <c r="M100" s="18">
        <f t="shared" si="102"/>
        <v>3.0035632821310942</v>
      </c>
      <c r="N100" s="18">
        <f t="shared" si="102"/>
        <v>-10.991528377405025</v>
      </c>
      <c r="O100" s="18">
        <f t="shared" si="102"/>
        <v>1.0924013751830275</v>
      </c>
      <c r="P100" s="18">
        <f t="shared" si="102"/>
        <v>1.2226411766894874</v>
      </c>
      <c r="Q100" s="18">
        <f t="shared" si="103"/>
        <v>1.1792092767313855</v>
      </c>
      <c r="S100" s="18">
        <f t="shared" si="104"/>
        <v>1.1792092767313855</v>
      </c>
      <c r="T100" s="18">
        <f t="shared" si="105"/>
        <v>2.6407974809432355</v>
      </c>
      <c r="U100" s="18">
        <f t="shared" si="106"/>
        <v>3.4807604735735742</v>
      </c>
      <c r="W100" t="str">
        <f t="shared" si="107"/>
        <v>62 Leisure, travel and related personal service occupations</v>
      </c>
      <c r="X100" s="18">
        <f t="shared" si="108"/>
        <v>0.97138543501373853</v>
      </c>
      <c r="Y100" s="18">
        <f t="shared" si="108"/>
        <v>-8.2724897998930338</v>
      </c>
      <c r="Z100" s="18">
        <f t="shared" si="108"/>
        <v>-9.7830123973985383E-2</v>
      </c>
      <c r="AA100" s="18">
        <f t="shared" si="108"/>
        <v>-5.1224058813503781E-2</v>
      </c>
      <c r="AB100" s="18">
        <f t="shared" si="109"/>
        <v>-6.6761829202222067E-2</v>
      </c>
      <c r="AD100" s="18">
        <f t="shared" si="110"/>
        <v>-6.6761829202222067E-2</v>
      </c>
      <c r="AE100" s="18">
        <f t="shared" si="111"/>
        <v>2.90358963873103</v>
      </c>
      <c r="AF100" s="18">
        <f t="shared" si="112"/>
        <v>2.8589427780526533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-4.0061531948134999</v>
      </c>
      <c r="C101" s="18">
        <f t="shared" si="96"/>
        <v>22.546018626770305</v>
      </c>
      <c r="D101" s="18">
        <f t="shared" si="96"/>
        <v>-3.4953061381542749</v>
      </c>
      <c r="E101" s="18">
        <f t="shared" si="96"/>
        <v>0.42469610568633964</v>
      </c>
      <c r="F101" s="18">
        <f t="shared" si="97"/>
        <v>-0.89935147008483041</v>
      </c>
      <c r="H101" s="18">
        <f t="shared" si="98"/>
        <v>-0.89935147008483041</v>
      </c>
      <c r="I101" s="18">
        <f t="shared" si="99"/>
        <v>2.3721421850998015</v>
      </c>
      <c r="J101" s="18">
        <f t="shared" si="100"/>
        <v>1.7367818568925664</v>
      </c>
      <c r="L101" t="str">
        <f t="shared" si="101"/>
        <v>63 Community and civil enforcement occupations</v>
      </c>
      <c r="M101" s="18">
        <f t="shared" si="102"/>
        <v>-7.6589529837063015</v>
      </c>
      <c r="N101" s="18">
        <f t="shared" si="102"/>
        <v>44.119531741186904</v>
      </c>
      <c r="O101" s="18">
        <f t="shared" si="102"/>
        <v>-8.0724838722220031</v>
      </c>
      <c r="P101" s="18">
        <f t="shared" si="102"/>
        <v>0.90389910423069875</v>
      </c>
      <c r="Q101" s="18">
        <f t="shared" si="103"/>
        <v>-2.1816181661480916</v>
      </c>
      <c r="S101" s="18">
        <f t="shared" si="104"/>
        <v>-2.1816181661480916</v>
      </c>
      <c r="T101" s="18">
        <f t="shared" si="105"/>
        <v>1.6933944770963771</v>
      </c>
      <c r="U101" s="18">
        <f t="shared" si="106"/>
        <v>3.1575974874042956E-2</v>
      </c>
      <c r="W101" t="str">
        <f t="shared" si="107"/>
        <v>63 Community and civil enforcement occupations</v>
      </c>
      <c r="X101" s="18">
        <f t="shared" si="108"/>
        <v>4.5886096869913295</v>
      </c>
      <c r="Y101" s="18">
        <f t="shared" si="108"/>
        <v>-14.769569858542198</v>
      </c>
      <c r="Z101" s="18">
        <f t="shared" si="108"/>
        <v>6.4221444972575759</v>
      </c>
      <c r="AA101" s="18">
        <f t="shared" si="108"/>
        <v>-0.28622675828129385</v>
      </c>
      <c r="AB101" s="18">
        <f t="shared" si="109"/>
        <v>1.9015450911510134</v>
      </c>
      <c r="AD101" s="18">
        <f t="shared" si="110"/>
        <v>1.9015450911510134</v>
      </c>
      <c r="AE101" s="18">
        <f t="shared" si="111"/>
        <v>4.0587095578007215</v>
      </c>
      <c r="AF101" s="18">
        <f t="shared" si="112"/>
        <v>5.2119318795695424</v>
      </c>
    </row>
    <row r="102" spans="1:32" x14ac:dyDescent="0.2">
      <c r="A102" t="str">
        <f t="shared" si="95"/>
        <v>71 Sales occupations</v>
      </c>
      <c r="B102" s="18">
        <f t="shared" si="96"/>
        <v>-0.84458976861310209</v>
      </c>
      <c r="C102" s="18">
        <f t="shared" si="96"/>
        <v>2.9518953291418626E-2</v>
      </c>
      <c r="D102" s="18">
        <f t="shared" si="96"/>
        <v>-1.5041400140669126</v>
      </c>
      <c r="E102" s="18">
        <f t="shared" si="96"/>
        <v>-0.49524729087397912</v>
      </c>
      <c r="F102" s="18">
        <f t="shared" si="97"/>
        <v>-0.83268790063092402</v>
      </c>
      <c r="H102" s="18">
        <f t="shared" si="98"/>
        <v>-0.83268790063092402</v>
      </c>
      <c r="I102" s="18">
        <f t="shared" si="99"/>
        <v>2.2826966900245216</v>
      </c>
      <c r="J102" s="18">
        <f t="shared" si="100"/>
        <v>1.6859861035283696</v>
      </c>
      <c r="L102" t="str">
        <f t="shared" si="101"/>
        <v>71 Sales occupations</v>
      </c>
      <c r="M102" s="18">
        <f t="shared" si="102"/>
        <v>0.32655041959874787</v>
      </c>
      <c r="N102" s="18">
        <f t="shared" si="102"/>
        <v>-0.4561970309179264</v>
      </c>
      <c r="O102" s="18">
        <f t="shared" si="102"/>
        <v>-0.95412513092161255</v>
      </c>
      <c r="P102" s="18">
        <f t="shared" si="102"/>
        <v>-8.1443745684184332E-2</v>
      </c>
      <c r="Q102" s="18">
        <f t="shared" si="103"/>
        <v>-0.37318855580048549</v>
      </c>
      <c r="S102" s="18">
        <f t="shared" si="104"/>
        <v>-0.37318855580048549</v>
      </c>
      <c r="T102" s="18">
        <f t="shared" si="105"/>
        <v>1.8555974315728863</v>
      </c>
      <c r="U102" s="18">
        <f t="shared" si="106"/>
        <v>1.5689383498199261</v>
      </c>
      <c r="W102" t="str">
        <f t="shared" si="107"/>
        <v>71 Sales occupations</v>
      </c>
      <c r="X102" s="18">
        <f t="shared" si="108"/>
        <v>-1.7660984671701629</v>
      </c>
      <c r="Y102" s="18">
        <f t="shared" si="108"/>
        <v>0.43237084565532768</v>
      </c>
      <c r="Z102" s="18">
        <f t="shared" si="108"/>
        <v>-1.9656682257795821</v>
      </c>
      <c r="AA102" s="18">
        <f t="shared" si="108"/>
        <v>-0.86627456582746287</v>
      </c>
      <c r="AB102" s="18">
        <f t="shared" si="109"/>
        <v>-1.2341022259029666</v>
      </c>
      <c r="AD102" s="18">
        <f t="shared" si="110"/>
        <v>-1.2341022259029666</v>
      </c>
      <c r="AE102" s="18">
        <f t="shared" si="111"/>
        <v>2.616007139846932</v>
      </c>
      <c r="AF102" s="18">
        <f t="shared" si="112"/>
        <v>1.7808134141896748</v>
      </c>
    </row>
    <row r="103" spans="1:32" x14ac:dyDescent="0.2">
      <c r="A103" t="str">
        <f t="shared" si="95"/>
        <v>72 Customer service occupations</v>
      </c>
      <c r="B103" s="18">
        <f t="shared" si="96"/>
        <v>1.8822726655205457</v>
      </c>
      <c r="C103" s="18">
        <f t="shared" si="96"/>
        <v>2.2001455409366155</v>
      </c>
      <c r="D103" s="18">
        <f t="shared" si="96"/>
        <v>5.0114704792216136</v>
      </c>
      <c r="E103" s="18">
        <f t="shared" si="96"/>
        <v>1.274443021306837</v>
      </c>
      <c r="F103" s="18">
        <f t="shared" si="97"/>
        <v>2.5051035996521032</v>
      </c>
      <c r="H103" s="18">
        <f t="shared" si="98"/>
        <v>2.5051035996521032</v>
      </c>
      <c r="I103" s="18">
        <f t="shared" si="99"/>
        <v>3.1730722227915509</v>
      </c>
      <c r="J103" s="18">
        <f t="shared" si="100"/>
        <v>4.8919924720608909</v>
      </c>
      <c r="L103" t="str">
        <f t="shared" si="101"/>
        <v>72 Customer service occupations</v>
      </c>
      <c r="M103" s="18">
        <f t="shared" si="102"/>
        <v>-2.0753680140600417</v>
      </c>
      <c r="N103" s="18">
        <f t="shared" si="102"/>
        <v>15.706471899621487</v>
      </c>
      <c r="O103" s="18">
        <f t="shared" si="102"/>
        <v>6.7542778144614068</v>
      </c>
      <c r="P103" s="18">
        <f t="shared" si="102"/>
        <v>1.7969126822745984</v>
      </c>
      <c r="Q103" s="18">
        <f t="shared" si="103"/>
        <v>3.4232466235217807</v>
      </c>
      <c r="S103" s="18">
        <f t="shared" si="104"/>
        <v>3.4232466235217807</v>
      </c>
      <c r="T103" s="18">
        <f t="shared" si="105"/>
        <v>2.6682173156265199</v>
      </c>
      <c r="U103" s="18">
        <f t="shared" si="106"/>
        <v>5.2067122992690118</v>
      </c>
      <c r="W103" t="str">
        <f t="shared" si="107"/>
        <v>72 Customer service occupations</v>
      </c>
      <c r="X103" s="18">
        <f t="shared" si="108"/>
        <v>3.8851881701778668</v>
      </c>
      <c r="Y103" s="18">
        <f t="shared" si="108"/>
        <v>-3.6921726185731973</v>
      </c>
      <c r="Z103" s="18">
        <f t="shared" si="108"/>
        <v>4.0497163450469165</v>
      </c>
      <c r="AA103" s="18">
        <f t="shared" si="108"/>
        <v>0.95117580846892924</v>
      </c>
      <c r="AB103" s="18">
        <f t="shared" si="109"/>
        <v>1.9736320259173157</v>
      </c>
      <c r="AD103" s="18">
        <f t="shared" si="110"/>
        <v>1.9736320259173157</v>
      </c>
      <c r="AE103" s="18">
        <f t="shared" si="111"/>
        <v>3.4244772304386384</v>
      </c>
      <c r="AF103" s="18">
        <f t="shared" si="112"/>
        <v>4.7216021255937157</v>
      </c>
    </row>
    <row r="104" spans="1:32" x14ac:dyDescent="0.2">
      <c r="A104" t="str">
        <f t="shared" si="95"/>
        <v>81 Process, plant and machine operatives</v>
      </c>
      <c r="B104" s="18">
        <f t="shared" si="96"/>
        <v>0.38254785426692361</v>
      </c>
      <c r="C104" s="18">
        <f t="shared" si="96"/>
        <v>-12.143680862467255</v>
      </c>
      <c r="D104" s="18">
        <f t="shared" si="96"/>
        <v>4.3843463308431918</v>
      </c>
      <c r="E104" s="18">
        <f t="shared" si="96"/>
        <v>6.9655881178998236E-2</v>
      </c>
      <c r="F104" s="18">
        <f t="shared" si="97"/>
        <v>1.4876967138128361</v>
      </c>
      <c r="H104" s="18">
        <f t="shared" si="98"/>
        <v>1.4876967138128361</v>
      </c>
      <c r="I104" s="18">
        <f t="shared" si="99"/>
        <v>2.558205388396062</v>
      </c>
      <c r="J104" s="18">
        <f t="shared" si="100"/>
        <v>3.6358740754967034</v>
      </c>
      <c r="L104" t="str">
        <f t="shared" si="101"/>
        <v>81 Process, plant and machine operatives</v>
      </c>
      <c r="M104" s="18">
        <f t="shared" si="102"/>
        <v>0.53362932764853266</v>
      </c>
      <c r="N104" s="18">
        <f t="shared" si="102"/>
        <v>-12.368033521244259</v>
      </c>
      <c r="O104" s="18">
        <f t="shared" si="102"/>
        <v>4.5107705353480521</v>
      </c>
      <c r="P104" s="18">
        <f t="shared" si="102"/>
        <v>4.782008669441673E-2</v>
      </c>
      <c r="Q104" s="18">
        <f t="shared" si="103"/>
        <v>1.5138821934244318</v>
      </c>
      <c r="S104" s="18">
        <f t="shared" si="104"/>
        <v>1.5138821934244318</v>
      </c>
      <c r="T104" s="18">
        <f t="shared" si="105"/>
        <v>2.4749677777741397</v>
      </c>
      <c r="U104" s="18">
        <f t="shared" si="106"/>
        <v>3.5837578296017414</v>
      </c>
      <c r="W104" t="str">
        <f t="shared" si="107"/>
        <v>81 Process, plant and machine operatives</v>
      </c>
      <c r="X104" s="18">
        <f t="shared" si="108"/>
        <v>-0.39545081139759075</v>
      </c>
      <c r="Y104" s="18">
        <f t="shared" si="108"/>
        <v>-10.96119720764831</v>
      </c>
      <c r="Z104" s="18">
        <f t="shared" si="108"/>
        <v>3.7185063876520097</v>
      </c>
      <c r="AA104" s="18">
        <f t="shared" si="108"/>
        <v>0.18658670603144412</v>
      </c>
      <c r="AB104" s="18">
        <f t="shared" si="109"/>
        <v>1.3503233207545984</v>
      </c>
      <c r="AD104" s="18">
        <f t="shared" si="110"/>
        <v>1.3503233207545984</v>
      </c>
      <c r="AE104" s="18">
        <f t="shared" si="111"/>
        <v>2.9754505031079681</v>
      </c>
      <c r="AF104" s="18">
        <f t="shared" si="112"/>
        <v>3.9004884755542424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2.793963969667379</v>
      </c>
      <c r="C105" s="18">
        <f t="shared" si="96"/>
        <v>-18.985447061147788</v>
      </c>
      <c r="D105" s="18">
        <f t="shared" si="96"/>
        <v>1.4020430876554135</v>
      </c>
      <c r="E105" s="18">
        <f t="shared" si="96"/>
        <v>-7.5891387020876611E-2</v>
      </c>
      <c r="F105" s="18">
        <f t="shared" si="97"/>
        <v>0.41434436835714461</v>
      </c>
      <c r="H105" s="18">
        <f t="shared" si="98"/>
        <v>0.41434436835714461</v>
      </c>
      <c r="I105" s="18">
        <f t="shared" si="99"/>
        <v>2.99246746588957</v>
      </c>
      <c r="J105" s="18">
        <f t="shared" si="100"/>
        <v>3.2694989078669856</v>
      </c>
      <c r="L105" t="str">
        <f t="shared" si="101"/>
        <v>82 Transport and mobile machine drivers and operatives</v>
      </c>
      <c r="M105" s="18">
        <f t="shared" si="102"/>
        <v>3.0288794662435059</v>
      </c>
      <c r="N105" s="18">
        <f t="shared" si="102"/>
        <v>-19.264572422163383</v>
      </c>
      <c r="O105" s="18">
        <f t="shared" si="102"/>
        <v>0.7078198833466276</v>
      </c>
      <c r="P105" s="18">
        <f t="shared" si="102"/>
        <v>-0.29175780724608469</v>
      </c>
      <c r="Q105" s="18">
        <f t="shared" si="103"/>
        <v>4.0327494959235821E-2</v>
      </c>
      <c r="S105" s="18">
        <f t="shared" si="104"/>
        <v>4.0327494959235821E-2</v>
      </c>
      <c r="T105" s="18">
        <f t="shared" si="105"/>
        <v>2.8618952910302475</v>
      </c>
      <c r="U105" s="18">
        <f t="shared" si="106"/>
        <v>2.8890885000460109</v>
      </c>
      <c r="W105" t="str">
        <f t="shared" si="107"/>
        <v>82 Transport and mobile machine drivers and operatives</v>
      </c>
      <c r="X105" s="18">
        <f t="shared" si="108"/>
        <v>0.18245495211324236</v>
      </c>
      <c r="Y105" s="18">
        <f t="shared" si="108"/>
        <v>-15.655972166466736</v>
      </c>
      <c r="Z105" s="18">
        <f t="shared" si="108"/>
        <v>8.2355961797051727</v>
      </c>
      <c r="AA105" s="18">
        <f t="shared" si="108"/>
        <v>1.5083922180850529</v>
      </c>
      <c r="AB105" s="18">
        <f t="shared" si="109"/>
        <v>3.7030040824281185</v>
      </c>
      <c r="AD105" s="18">
        <f t="shared" si="110"/>
        <v>3.7030040824281185</v>
      </c>
      <c r="AE105" s="18">
        <f t="shared" si="111"/>
        <v>4.3395610952445818</v>
      </c>
      <c r="AF105" s="18">
        <f t="shared" si="112"/>
        <v>6.6223312051134853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-2.9003156625244997</v>
      </c>
      <c r="C106" s="18">
        <f t="shared" si="96"/>
        <v>-10.78912372183588</v>
      </c>
      <c r="D106" s="18">
        <f t="shared" si="96"/>
        <v>-3.2486708301537992</v>
      </c>
      <c r="E106" s="18">
        <f t="shared" si="96"/>
        <v>-0.53995891059286372</v>
      </c>
      <c r="F106" s="18">
        <f t="shared" si="97"/>
        <v>-1.451185811118938</v>
      </c>
      <c r="H106" s="18">
        <f t="shared" si="98"/>
        <v>-1.451185811118938</v>
      </c>
      <c r="I106" s="18">
        <f t="shared" si="99"/>
        <v>1.822175162684303</v>
      </c>
      <c r="J106" s="18">
        <f t="shared" si="100"/>
        <v>0.7235269081375284</v>
      </c>
      <c r="L106" t="str">
        <f t="shared" si="101"/>
        <v>91 Elementary trades and related occupations</v>
      </c>
      <c r="M106" s="18">
        <f t="shared" si="102"/>
        <v>-2.1033459424214751</v>
      </c>
      <c r="N106" s="18">
        <f t="shared" si="102"/>
        <v>-10.942352422564273</v>
      </c>
      <c r="O106" s="18">
        <f t="shared" si="102"/>
        <v>-3.4329375792947703</v>
      </c>
      <c r="P106" s="18">
        <f t="shared" si="102"/>
        <v>-0.56044634649617953</v>
      </c>
      <c r="Q106" s="18">
        <f t="shared" si="103"/>
        <v>-1.5273139725906493</v>
      </c>
      <c r="S106" s="18">
        <f t="shared" si="104"/>
        <v>-1.5273139725906493</v>
      </c>
      <c r="T106" s="18">
        <f t="shared" si="105"/>
        <v>1.6267552268411034</v>
      </c>
      <c r="U106" s="18">
        <f t="shared" si="106"/>
        <v>0.43769552224728336</v>
      </c>
      <c r="W106" t="str">
        <f t="shared" si="107"/>
        <v>91 Elementary trades and related occupations</v>
      </c>
      <c r="X106" s="18">
        <f t="shared" si="108"/>
        <v>-6.5056203380742028</v>
      </c>
      <c r="Y106" s="18">
        <f t="shared" si="108"/>
        <v>-10.010788818630424</v>
      </c>
      <c r="Z106" s="18">
        <f t="shared" si="108"/>
        <v>-2.3430022198000611</v>
      </c>
      <c r="AA106" s="18">
        <f t="shared" si="108"/>
        <v>-0.44310512252140333</v>
      </c>
      <c r="AB106" s="18">
        <f t="shared" si="109"/>
        <v>-1.0804759435890876</v>
      </c>
      <c r="AD106" s="18">
        <f t="shared" si="110"/>
        <v>-1.0804759435890876</v>
      </c>
      <c r="AE106" s="18">
        <f t="shared" si="111"/>
        <v>2.7322535569421991</v>
      </c>
      <c r="AF106" s="18">
        <f t="shared" si="112"/>
        <v>2.0104733527970486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0.40128198723938802</v>
      </c>
      <c r="C107" s="18">
        <f t="shared" si="96"/>
        <v>-8.6412233553354927</v>
      </c>
      <c r="D107" s="18">
        <f t="shared" si="96"/>
        <v>0.67241586071558057</v>
      </c>
      <c r="E107" s="18">
        <f t="shared" si="96"/>
        <v>-0.30993803035329615</v>
      </c>
      <c r="F107" s="18">
        <f t="shared" si="97"/>
        <v>1.6443539358523829E-2</v>
      </c>
      <c r="H107" s="18">
        <f t="shared" si="98"/>
        <v>1.6443539358523829E-2</v>
      </c>
      <c r="I107" s="18">
        <f t="shared" si="99"/>
        <v>2.7025905588995203</v>
      </c>
      <c r="J107" s="18">
        <f t="shared" si="100"/>
        <v>2.7139150955973301</v>
      </c>
      <c r="L107" t="str">
        <f t="shared" si="101"/>
        <v>92 Elementary administration and service occupations</v>
      </c>
      <c r="M107" s="18">
        <f t="shared" si="102"/>
        <v>-0.1512793975530613</v>
      </c>
      <c r="N107" s="18">
        <f t="shared" si="102"/>
        <v>-7.4467028126040224</v>
      </c>
      <c r="O107" s="18">
        <f t="shared" si="102"/>
        <v>1.400721203586297</v>
      </c>
      <c r="P107" s="18">
        <f t="shared" si="102"/>
        <v>-0.51981733921641071</v>
      </c>
      <c r="Q107" s="18">
        <f t="shared" si="103"/>
        <v>0.1162860868214155</v>
      </c>
      <c r="S107" s="18">
        <f t="shared" si="104"/>
        <v>0.1162860868214155</v>
      </c>
      <c r="T107" s="18">
        <f t="shared" si="105"/>
        <v>2.3125367169324784</v>
      </c>
      <c r="U107" s="18">
        <f t="shared" si="106"/>
        <v>2.3971709183417733</v>
      </c>
      <c r="W107" t="str">
        <f t="shared" si="107"/>
        <v>92 Elementary administration and service occupations</v>
      </c>
      <c r="X107" s="18">
        <f t="shared" si="108"/>
        <v>0.90604957776303507</v>
      </c>
      <c r="Y107" s="18">
        <f t="shared" si="108"/>
        <v>-9.704059620132476</v>
      </c>
      <c r="Z107" s="18">
        <f t="shared" si="108"/>
        <v>-1.0688843145167937E-2</v>
      </c>
      <c r="AA107" s="18">
        <f t="shared" si="108"/>
        <v>-0.10840862936766227</v>
      </c>
      <c r="AB107" s="18">
        <f t="shared" si="109"/>
        <v>-7.5845983213462809E-2</v>
      </c>
      <c r="AD107" s="18">
        <f t="shared" si="110"/>
        <v>-7.5845983213462809E-2</v>
      </c>
      <c r="AE107" s="18">
        <f t="shared" si="111"/>
        <v>3.0410950850099816</v>
      </c>
      <c r="AF107" s="18">
        <f t="shared" si="112"/>
        <v>2.9913271647203032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1.292827330021451</v>
      </c>
      <c r="C109" s="26">
        <f>IF(AND(D$6-C$6 &lt;&gt; 0,C35&lt;&gt;0,D35&lt;&gt;0),(EXP(LN(D35/C35)/(D$6-C$6))-1)*100,0)</f>
        <v>-2.5111694522196637</v>
      </c>
      <c r="D109" s="26">
        <f>IF(AND(E$6-D$6 &lt;&gt; 0,D35&lt;&gt;0,E35&lt;&gt;0),(EXP(LN(E35/D35)/(E$6-D$6))-1)*100,0)</f>
        <v>0.53827906969547978</v>
      </c>
      <c r="E109" s="26">
        <f>IF(AND(F$6-E$6 &lt;&gt; 0,E35&lt;&gt;0,F35&lt;&gt;0),(EXP(LN(F35/E35)/(F$6-E$6))-1)*100,0)</f>
        <v>0.36715979175778735</v>
      </c>
      <c r="F109" s="26">
        <f t="shared" ref="F109" si="113">IF(AND(F$6-D$6 &lt;&gt; 0,D35&lt;&gt;0,F35&lt;&gt;0),(EXP(LN(F35/D35)/(F$6-D$6))-1)*100,0)</f>
        <v>0.42416716541802124</v>
      </c>
      <c r="H109" s="26">
        <f t="shared" ref="H109" si="114">IF($F$6-$D$6 &lt;&gt; 0,(EXP(LN(1+(H72/100))/($F$6-$D$6))-1)*100,0)</f>
        <v>0.42416716541802124</v>
      </c>
      <c r="I109" s="26">
        <f>IF(D35&gt;0,((1+(I35/D35))^(1/($F$6-$D$6))-1)*100,0)</f>
        <v>2.7256172898532993</v>
      </c>
      <c r="J109" s="26">
        <f t="shared" ref="J109" si="115">IF($F$6-$D$6 &lt;&gt; 0,(EXP(LN(1+(J72/100))/($F$6-$D$6))-1)*100,0)</f>
        <v>3.0195549549569156</v>
      </c>
      <c r="L109" s="24" t="str">
        <f>L35</f>
        <v>All occupations</v>
      </c>
      <c r="M109" s="26">
        <f>IF(AND(N$6-M$6 &lt;&gt; 0,M35&lt;&gt;0,N35&lt;&gt;0),(EXP(LN(N35/M35)/(N$6-M$6))-1)*100,0)</f>
        <v>1.1695437697039512</v>
      </c>
      <c r="N109" s="26">
        <f>IF(AND(O$6-N$6 &lt;&gt; 0,N35&lt;&gt;0,O35&lt;&gt;0),(EXP(LN(O35/N35)/(O$6-N$6))-1)*100,0)</f>
        <v>-3.9099759233521492</v>
      </c>
      <c r="O109" s="26">
        <f>IF(AND(P$6-O$6 &lt;&gt; 0,O35&lt;&gt;0,P35&lt;&gt;0),(EXP(LN(P35/O35)/(P$6-O$6))-1)*100,0)</f>
        <v>0.6163740418955177</v>
      </c>
      <c r="P109" s="26">
        <f>IF(AND(Q$6-P$6 &lt;&gt; 0,P35&lt;&gt;0,Q35&lt;&gt;0),(EXP(LN(Q35/P35)/(Q$6-P$6))-1)*100,0)</f>
        <v>0.3707875640124092</v>
      </c>
      <c r="Q109" s="26">
        <f t="shared" ref="Q109" si="116">IF(AND(Q$6-O$6 &lt;&gt; 0,O35&lt;&gt;0,Q35&lt;&gt;0),(EXP(LN(Q35/O35)/(Q$6-O$6))-1)*100,0)</f>
        <v>0.45258304734763222</v>
      </c>
      <c r="S109" s="26">
        <f t="shared" ref="S109" si="117">IF($F$6-$D$6 &lt;&gt; 0,(EXP(LN(1+(S72/100))/($F$6-$D$6))-1)*100,0)</f>
        <v>0.45258304734763222</v>
      </c>
      <c r="T109" s="26">
        <f t="shared" ref="T109" si="118">IF(O35&gt;0,((1+(T35/O35))^(1/($F$6-$D$6))-1)*100,0)</f>
        <v>2.3504420600490628</v>
      </c>
      <c r="U109" s="26">
        <f t="shared" ref="U109" si="119">IF($F$6-$D$6 &lt;&gt; 0,(EXP(LN(1+(U72/100))/($F$6-$D$6))-1)*100,0)</f>
        <v>2.680375631039178</v>
      </c>
      <c r="W109" s="24" t="str">
        <f>W35</f>
        <v>All occupations</v>
      </c>
      <c r="X109" s="26">
        <f>IF(AND(Y$6-X$6 &lt;&gt; 0,X35&lt;&gt;0,Y35&lt;&gt;0),(EXP(LN(Y35/X35)/(Y$6-X$6))-1)*100,0)</f>
        <v>1.4239699470535605</v>
      </c>
      <c r="Y109" s="26">
        <f>IF(AND(Z$6-Y$6 &lt;&gt; 0,Y35&lt;&gt;0,Z35&lt;&gt;0),(EXP(LN(Z35/Y35)/(Z$6-Y$6))-1)*100,0)</f>
        <v>-1.0325060391848884</v>
      </c>
      <c r="Z109" s="26">
        <f>IF(AND(AA$6-Z$6 &lt;&gt; 0,Z35&lt;&gt;0,AA35&lt;&gt;0),(EXP(LN(AA35/Z35)/(AA$6-Z$6))-1)*100,0)</f>
        <v>0.45787281170242</v>
      </c>
      <c r="AA109" s="26">
        <f>IF(AND(AB$6-AA$6 &lt;&gt; 0,AA35&lt;&gt;0,AB35&lt;&gt;0),(EXP(LN(AB35/AA35)/(AB$6-AA$6))-1)*100,0)</f>
        <v>0.36340570245705361</v>
      </c>
      <c r="AB109" s="26">
        <f t="shared" ref="AB109" si="120">IF(AND(AB$6-Z$6 &lt;&gt; 0,Z35&lt;&gt;0,AB35&lt;&gt;0),(EXP(LN(AB35/Z35)/(AB$6-Z$6))-1)*100,0)</f>
        <v>0.39488486434442471</v>
      </c>
      <c r="AD109" s="26">
        <f t="shared" ref="AD109" si="121">IF($F$6-$D$6 &lt;&gt; 0,(EXP(LN(1+(AD72/100))/($F$6-$D$6))-1)*100,0)</f>
        <v>0.39488486434442471</v>
      </c>
      <c r="AE109" s="26">
        <f t="shared" ref="AE109" si="122">IF(Z35&gt;0,((1+(AE35/Z35))^(1/($F$6-$D$6))-1)*100,0)</f>
        <v>3.0917143763773636</v>
      </c>
      <c r="AF109" s="26">
        <f t="shared" ref="AF109" si="123">IF($F$6-$D$6 &lt;&gt; 0,(EXP(LN(1+(AF72/100))/($F$6-$D$6))-1)*100,0)</f>
        <v>3.3521414048431897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Kent and Medway (Continued)</v>
      </c>
      <c r="L112" s="19" t="str">
        <f>CONCATENATE(L$1," (Continued)")</f>
        <v>Occupation Table 2.1  Males: Employment Change by Occupation (SOC 2020) and Replacement Demand, 2015-2035, Kent and Medway (Continued)</v>
      </c>
      <c r="W112" s="19" t="str">
        <f>CONCATENATE(W$1," (Continued)")</f>
        <v>Occupation Table 2.2  Females: Employment Change by Occupation (SOC 2020) and Replacement Demand, 2015-2035, Kent and Medway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10.956425397203894</v>
      </c>
      <c r="C119" s="27">
        <f t="shared" si="125"/>
        <v>0.75867957297785438</v>
      </c>
      <c r="D119" s="27">
        <f t="shared" si="125"/>
        <v>-4.3539884524474246</v>
      </c>
      <c r="E119" s="27">
        <f t="shared" si="125"/>
        <v>6.3568524108617339</v>
      </c>
      <c r="F119" s="27">
        <f t="shared" ref="F119:F144" si="126">F8-D8</f>
        <v>2.0028639584143093</v>
      </c>
      <c r="L119" t="str">
        <f t="shared" ref="L119:L144" si="127">L8</f>
        <v>11 Corporate managers and directors</v>
      </c>
      <c r="M119" s="27">
        <f t="shared" ref="M119:P144" si="128">N8-M8</f>
        <v>5.490629478313501</v>
      </c>
      <c r="N119" s="27">
        <f t="shared" si="128"/>
        <v>0.14605911837145413</v>
      </c>
      <c r="O119" s="27">
        <f t="shared" si="128"/>
        <v>-4.2226034431411534</v>
      </c>
      <c r="P119" s="27">
        <f t="shared" si="128"/>
        <v>2.2359339584786895</v>
      </c>
      <c r="Q119" s="27">
        <f t="shared" ref="Q119:Q144" si="129">Q8-O8</f>
        <v>-1.986669484662464</v>
      </c>
      <c r="W119" t="str">
        <f t="shared" ref="W119:W144" si="130">W8</f>
        <v>11 Corporate managers and directors</v>
      </c>
      <c r="X119" s="27">
        <f t="shared" ref="X119:AA144" si="131">Y8-X8</f>
        <v>5.4657959188904783</v>
      </c>
      <c r="Y119" s="27">
        <f t="shared" si="131"/>
        <v>0.61262045460641446</v>
      </c>
      <c r="Z119" s="27">
        <f t="shared" si="131"/>
        <v>-0.13138500930619657</v>
      </c>
      <c r="AA119" s="27">
        <f t="shared" si="131"/>
        <v>4.1209184523828419</v>
      </c>
      <c r="AB119" s="27">
        <f t="shared" ref="AB119:AB144" si="132">AB8-Z8</f>
        <v>3.9895334430766454</v>
      </c>
    </row>
    <row r="120" spans="1:28" x14ac:dyDescent="0.2">
      <c r="A120" t="str">
        <f t="shared" si="124"/>
        <v>12 Other managers and proprietors</v>
      </c>
      <c r="B120" s="27">
        <f t="shared" si="125"/>
        <v>1.6908501590506226</v>
      </c>
      <c r="C120" s="27">
        <f t="shared" si="125"/>
        <v>-0.54431105005232538</v>
      </c>
      <c r="D120" s="27">
        <f t="shared" si="125"/>
        <v>7.8306516142798834</v>
      </c>
      <c r="E120" s="27">
        <f t="shared" si="125"/>
        <v>6.1881188632188113</v>
      </c>
      <c r="F120" s="27">
        <f t="shared" si="126"/>
        <v>14.018770477498695</v>
      </c>
      <c r="L120" t="str">
        <f t="shared" si="127"/>
        <v>12 Other managers and proprietors</v>
      </c>
      <c r="M120" s="27">
        <f t="shared" si="128"/>
        <v>0.94724374314918691</v>
      </c>
      <c r="N120" s="27">
        <f t="shared" si="128"/>
        <v>-1.0976589078959549</v>
      </c>
      <c r="O120" s="27">
        <f t="shared" si="128"/>
        <v>4.8302172430899653</v>
      </c>
      <c r="P120" s="27">
        <f t="shared" si="128"/>
        <v>3.1650425776499276</v>
      </c>
      <c r="Q120" s="27">
        <f t="shared" si="129"/>
        <v>7.9952598207398928</v>
      </c>
      <c r="W120" t="str">
        <f t="shared" si="130"/>
        <v>12 Other managers and proprietors</v>
      </c>
      <c r="X120" s="27">
        <f t="shared" si="131"/>
        <v>0.74360641590148546</v>
      </c>
      <c r="Y120" s="27">
        <f t="shared" si="131"/>
        <v>0.5533478578435993</v>
      </c>
      <c r="Z120" s="27">
        <f t="shared" si="131"/>
        <v>3.0004343711899413</v>
      </c>
      <c r="AA120" s="27">
        <f t="shared" si="131"/>
        <v>3.0230762855687381</v>
      </c>
      <c r="AB120" s="27">
        <f t="shared" si="132"/>
        <v>6.0235106567586794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5.4815046170290458</v>
      </c>
      <c r="C121" s="27">
        <f t="shared" si="125"/>
        <v>1.7986386450252141</v>
      </c>
      <c r="D121" s="27">
        <f t="shared" si="125"/>
        <v>3.4829586702078501</v>
      </c>
      <c r="E121" s="27">
        <f t="shared" si="125"/>
        <v>6.133643952835989</v>
      </c>
      <c r="F121" s="27">
        <f t="shared" si="126"/>
        <v>9.6166026230438391</v>
      </c>
      <c r="L121" t="str">
        <f t="shared" si="127"/>
        <v>21 Science, research, engineering and technology professionals</v>
      </c>
      <c r="M121" s="27">
        <f t="shared" si="128"/>
        <v>4.5753283835657044</v>
      </c>
      <c r="N121" s="27">
        <f t="shared" si="128"/>
        <v>-0.31055490258378882</v>
      </c>
      <c r="O121" s="27">
        <f t="shared" si="128"/>
        <v>1.1583303409452768</v>
      </c>
      <c r="P121" s="27">
        <f t="shared" si="128"/>
        <v>3.2685727071804251</v>
      </c>
      <c r="Q121" s="27">
        <f t="shared" si="129"/>
        <v>4.4269030481257019</v>
      </c>
      <c r="W121" t="str">
        <f t="shared" si="130"/>
        <v>21 Science, research, engineering and technology professionals</v>
      </c>
      <c r="X121" s="27">
        <f t="shared" si="131"/>
        <v>0.90617623346339116</v>
      </c>
      <c r="Y121" s="27">
        <f t="shared" si="131"/>
        <v>2.1091935476090438</v>
      </c>
      <c r="Z121" s="27">
        <f t="shared" si="131"/>
        <v>2.3246283292626106</v>
      </c>
      <c r="AA121" s="27">
        <f t="shared" si="131"/>
        <v>2.8650712456555016</v>
      </c>
      <c r="AB121" s="27">
        <f t="shared" si="132"/>
        <v>5.1896995749181123</v>
      </c>
    </row>
    <row r="122" spans="1:28" x14ac:dyDescent="0.2">
      <c r="A122" t="str">
        <f t="shared" si="124"/>
        <v>22 Health professionals</v>
      </c>
      <c r="B122" s="27">
        <f t="shared" si="125"/>
        <v>5.6169594513697767</v>
      </c>
      <c r="C122" s="27">
        <f t="shared" si="125"/>
        <v>-0.25208044642921834</v>
      </c>
      <c r="D122" s="27">
        <f t="shared" si="125"/>
        <v>1.7207020904982997</v>
      </c>
      <c r="E122" s="27">
        <f t="shared" si="125"/>
        <v>1.6053849886002709</v>
      </c>
      <c r="F122" s="27">
        <f t="shared" si="126"/>
        <v>3.3260870790985706</v>
      </c>
      <c r="L122" t="str">
        <f t="shared" si="127"/>
        <v>22 Health professionals</v>
      </c>
      <c r="M122" s="27">
        <f t="shared" si="128"/>
        <v>1.0909790422374455</v>
      </c>
      <c r="N122" s="27">
        <f t="shared" si="128"/>
        <v>0.57364942654784112</v>
      </c>
      <c r="O122" s="27">
        <f t="shared" si="128"/>
        <v>0.32185764340310552</v>
      </c>
      <c r="P122" s="27">
        <f t="shared" si="128"/>
        <v>0.38752068282861707</v>
      </c>
      <c r="Q122" s="27">
        <f t="shared" si="129"/>
        <v>0.70937832623172259</v>
      </c>
      <c r="W122" t="str">
        <f t="shared" si="130"/>
        <v>22 Health professionals</v>
      </c>
      <c r="X122" s="27">
        <f t="shared" si="131"/>
        <v>4.5259804091322948</v>
      </c>
      <c r="Y122" s="27">
        <f t="shared" si="131"/>
        <v>-0.82572987297701061</v>
      </c>
      <c r="Z122" s="27">
        <f t="shared" si="131"/>
        <v>1.3988444470951542</v>
      </c>
      <c r="AA122" s="27">
        <f t="shared" si="131"/>
        <v>1.2178643057716201</v>
      </c>
      <c r="AB122" s="27">
        <f t="shared" si="132"/>
        <v>2.6167087528667743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3.1499908122660969</v>
      </c>
      <c r="C123" s="27">
        <f t="shared" si="125"/>
        <v>-0.12031755191046756</v>
      </c>
      <c r="D123" s="27">
        <f t="shared" si="125"/>
        <v>1.2111732305115481</v>
      </c>
      <c r="E123" s="27">
        <f t="shared" si="125"/>
        <v>3.4301355564780707</v>
      </c>
      <c r="F123" s="27">
        <f t="shared" si="126"/>
        <v>4.6413087869896188</v>
      </c>
      <c r="L123" t="str">
        <f t="shared" si="127"/>
        <v>23 Teaching and other educational professionals</v>
      </c>
      <c r="M123" s="27">
        <f t="shared" si="128"/>
        <v>0.31859046215527087</v>
      </c>
      <c r="N123" s="27">
        <f t="shared" si="128"/>
        <v>0.62801614699367825</v>
      </c>
      <c r="O123" s="27">
        <f t="shared" si="128"/>
        <v>0.8701172699667481</v>
      </c>
      <c r="P123" s="27">
        <f t="shared" si="128"/>
        <v>1.0389946037188587</v>
      </c>
      <c r="Q123" s="27">
        <f t="shared" si="129"/>
        <v>1.9091118736856068</v>
      </c>
      <c r="W123" t="str">
        <f t="shared" si="130"/>
        <v>23 Teaching and other educational professionals</v>
      </c>
      <c r="X123" s="27">
        <f t="shared" si="131"/>
        <v>2.8314003501107941</v>
      </c>
      <c r="Y123" s="27">
        <f t="shared" si="131"/>
        <v>-0.74833369890413692</v>
      </c>
      <c r="Z123" s="27">
        <f t="shared" si="131"/>
        <v>0.3410559605447574</v>
      </c>
      <c r="AA123" s="27">
        <f t="shared" si="131"/>
        <v>2.3911409527592156</v>
      </c>
      <c r="AB123" s="27">
        <f t="shared" si="132"/>
        <v>2.732196913303973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7.5565430392640422</v>
      </c>
      <c r="C124" s="27">
        <f t="shared" si="125"/>
        <v>3.1969061137129771</v>
      </c>
      <c r="D124" s="27">
        <f t="shared" si="125"/>
        <v>7.1635922216467236</v>
      </c>
      <c r="E124" s="27">
        <f t="shared" si="125"/>
        <v>8.0234093466932705</v>
      </c>
      <c r="F124" s="27">
        <f t="shared" si="126"/>
        <v>15.187001568339994</v>
      </c>
      <c r="L124" t="str">
        <f t="shared" si="127"/>
        <v>24 Business, media and public service professionals</v>
      </c>
      <c r="M124" s="27">
        <f t="shared" si="128"/>
        <v>2.9087473566968178</v>
      </c>
      <c r="N124" s="27">
        <f t="shared" si="128"/>
        <v>1.1854347960941922</v>
      </c>
      <c r="O124" s="27">
        <f t="shared" si="128"/>
        <v>4.4188138413814357</v>
      </c>
      <c r="P124" s="27">
        <f t="shared" si="128"/>
        <v>3.9278495581917667</v>
      </c>
      <c r="Q124" s="27">
        <f t="shared" si="129"/>
        <v>8.3466633995732025</v>
      </c>
      <c r="W124" t="str">
        <f t="shared" si="130"/>
        <v>24 Business, media and public service professionals</v>
      </c>
      <c r="X124" s="27">
        <f t="shared" si="131"/>
        <v>4.6477956825672351</v>
      </c>
      <c r="Y124" s="27">
        <f t="shared" si="131"/>
        <v>2.0114713176188026</v>
      </c>
      <c r="Z124" s="27">
        <f t="shared" si="131"/>
        <v>2.7447783802651493</v>
      </c>
      <c r="AA124" s="27">
        <f t="shared" si="131"/>
        <v>4.095559788501653</v>
      </c>
      <c r="AB124" s="27">
        <f t="shared" si="132"/>
        <v>6.8403381687668023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1.9691954614506813</v>
      </c>
      <c r="C125" s="27">
        <f t="shared" si="125"/>
        <v>1.1836678427355878</v>
      </c>
      <c r="D125" s="27">
        <f t="shared" si="125"/>
        <v>-1.7363687856073504</v>
      </c>
      <c r="E125" s="27">
        <f t="shared" si="125"/>
        <v>1.075458727601271</v>
      </c>
      <c r="F125" s="27">
        <f t="shared" si="126"/>
        <v>-0.66091005800607938</v>
      </c>
      <c r="L125" t="str">
        <f t="shared" si="127"/>
        <v>31 Science, engineering and technology associate professionals</v>
      </c>
      <c r="M125" s="27">
        <f t="shared" si="128"/>
        <v>1.8411698227679079</v>
      </c>
      <c r="N125" s="27">
        <f t="shared" si="128"/>
        <v>0.34625072543353852</v>
      </c>
      <c r="O125" s="27">
        <f t="shared" si="128"/>
        <v>-1.9067983268871611</v>
      </c>
      <c r="P125" s="27">
        <f t="shared" si="128"/>
        <v>0.14506376568786017</v>
      </c>
      <c r="Q125" s="27">
        <f t="shared" si="129"/>
        <v>-1.7617345611993009</v>
      </c>
      <c r="W125" t="str">
        <f t="shared" si="130"/>
        <v>31 Science, engineering and technology associate professionals</v>
      </c>
      <c r="X125" s="27">
        <f t="shared" si="131"/>
        <v>0.12802563868275518</v>
      </c>
      <c r="Y125" s="27">
        <f t="shared" si="131"/>
        <v>0.83741711730207413</v>
      </c>
      <c r="Z125" s="27">
        <f t="shared" si="131"/>
        <v>0.17042954127980181</v>
      </c>
      <c r="AA125" s="27">
        <f t="shared" si="131"/>
        <v>0.93039496191340287</v>
      </c>
      <c r="AB125" s="27">
        <f t="shared" si="132"/>
        <v>1.1008245031932047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1.7955232832932086</v>
      </c>
      <c r="C126" s="27">
        <f t="shared" si="125"/>
        <v>0.32091927461746117</v>
      </c>
      <c r="D126" s="27">
        <f t="shared" si="125"/>
        <v>-0.16212701876357727</v>
      </c>
      <c r="E126" s="27">
        <f t="shared" si="125"/>
        <v>0.90191373909709505</v>
      </c>
      <c r="F126" s="27">
        <f t="shared" si="126"/>
        <v>0.73978672033351778</v>
      </c>
      <c r="L126" t="str">
        <f t="shared" si="127"/>
        <v>32 Health and social care associate professionals</v>
      </c>
      <c r="M126" s="27">
        <f t="shared" si="128"/>
        <v>2.2456737432563489E-2</v>
      </c>
      <c r="N126" s="27">
        <f t="shared" si="128"/>
        <v>0.39153015573776306</v>
      </c>
      <c r="O126" s="27">
        <f t="shared" si="128"/>
        <v>-0.36371738903829698</v>
      </c>
      <c r="P126" s="27">
        <f t="shared" si="128"/>
        <v>0.10454057150923779</v>
      </c>
      <c r="Q126" s="27">
        <f t="shared" si="129"/>
        <v>-0.25917681752905919</v>
      </c>
      <c r="W126" t="str">
        <f t="shared" si="130"/>
        <v>32 Health and social care associate professionals</v>
      </c>
      <c r="X126" s="27">
        <f t="shared" si="131"/>
        <v>1.7730665458606563</v>
      </c>
      <c r="Y126" s="27">
        <f t="shared" si="131"/>
        <v>-7.061088112031122E-2</v>
      </c>
      <c r="Z126" s="27">
        <f t="shared" si="131"/>
        <v>0.20159037027472237</v>
      </c>
      <c r="AA126" s="27">
        <f t="shared" si="131"/>
        <v>0.79737316758785148</v>
      </c>
      <c r="AB126" s="27">
        <f t="shared" si="132"/>
        <v>0.99896353786257386</v>
      </c>
    </row>
    <row r="127" spans="1:28" x14ac:dyDescent="0.2">
      <c r="A127" t="str">
        <f t="shared" si="124"/>
        <v>33 Protective service occupations</v>
      </c>
      <c r="B127" s="27">
        <f t="shared" si="125"/>
        <v>-0.39975781171005842</v>
      </c>
      <c r="C127" s="27">
        <f t="shared" si="125"/>
        <v>0.65894757924818492</v>
      </c>
      <c r="D127" s="27">
        <f t="shared" si="125"/>
        <v>2.3279122538716095</v>
      </c>
      <c r="E127" s="27">
        <f t="shared" si="125"/>
        <v>1.9697403600699648</v>
      </c>
      <c r="F127" s="27">
        <f t="shared" si="126"/>
        <v>4.2976526139415743</v>
      </c>
      <c r="L127" t="str">
        <f t="shared" si="127"/>
        <v>33 Protective service occupations</v>
      </c>
      <c r="M127" s="27">
        <f t="shared" si="128"/>
        <v>-0.65533668930720346</v>
      </c>
      <c r="N127" s="27">
        <f t="shared" si="128"/>
        <v>0.32444618237674838</v>
      </c>
      <c r="O127" s="27">
        <f t="shared" si="128"/>
        <v>1.1874070308724249</v>
      </c>
      <c r="P127" s="27">
        <f t="shared" si="128"/>
        <v>0.63906457102088865</v>
      </c>
      <c r="Q127" s="27">
        <f t="shared" si="129"/>
        <v>1.8264716018933136</v>
      </c>
      <c r="W127" t="str">
        <f t="shared" si="130"/>
        <v>33 Protective service occupations</v>
      </c>
      <c r="X127" s="27">
        <f t="shared" si="131"/>
        <v>0.25557887759713616</v>
      </c>
      <c r="Y127" s="27">
        <f t="shared" si="131"/>
        <v>0.33450139687141878</v>
      </c>
      <c r="Z127" s="27">
        <f t="shared" si="131"/>
        <v>1.1405052229991863</v>
      </c>
      <c r="AA127" s="27">
        <f t="shared" si="131"/>
        <v>1.3306757890490681</v>
      </c>
      <c r="AB127" s="27">
        <f t="shared" si="132"/>
        <v>2.4711810120482545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-1.1340817373817274</v>
      </c>
      <c r="C128" s="27">
        <f t="shared" si="125"/>
        <v>0.59609821146368347</v>
      </c>
      <c r="D128" s="27">
        <f t="shared" si="125"/>
        <v>-0.2165233773611952</v>
      </c>
      <c r="E128" s="27">
        <f t="shared" si="125"/>
        <v>1.8455082403300089</v>
      </c>
      <c r="F128" s="27">
        <f t="shared" si="126"/>
        <v>1.6289848629688137</v>
      </c>
      <c r="L128" t="str">
        <f t="shared" si="127"/>
        <v>34 Culture, media and sports occupations</v>
      </c>
      <c r="M128" s="27">
        <f t="shared" si="128"/>
        <v>-1.1137370542495102</v>
      </c>
      <c r="N128" s="27">
        <f t="shared" si="128"/>
        <v>-7.6388511638738166E-2</v>
      </c>
      <c r="O128" s="27">
        <f t="shared" si="128"/>
        <v>5.2889598808890881E-2</v>
      </c>
      <c r="P128" s="27">
        <f t="shared" si="128"/>
        <v>1.2385857728072125</v>
      </c>
      <c r="Q128" s="27">
        <f t="shared" si="129"/>
        <v>1.2914753716161034</v>
      </c>
      <c r="W128" t="str">
        <f t="shared" si="130"/>
        <v>34 Culture, media and sports occupations</v>
      </c>
      <c r="X128" s="27">
        <f t="shared" si="131"/>
        <v>-2.0344683132226038E-2</v>
      </c>
      <c r="Y128" s="27">
        <f t="shared" si="131"/>
        <v>0.67248672310242696</v>
      </c>
      <c r="Z128" s="27">
        <f t="shared" si="131"/>
        <v>-0.26941297617008786</v>
      </c>
      <c r="AA128" s="27">
        <f t="shared" si="131"/>
        <v>0.60692246752278578</v>
      </c>
      <c r="AB128" s="27">
        <f t="shared" si="132"/>
        <v>0.33750949135269792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3.3574268383054857</v>
      </c>
      <c r="C129" s="27">
        <f t="shared" si="125"/>
        <v>1.2794934439523402</v>
      </c>
      <c r="D129" s="27">
        <f t="shared" si="125"/>
        <v>-1.6775415224296992</v>
      </c>
      <c r="E129" s="27">
        <f t="shared" si="125"/>
        <v>2.4041461561431561</v>
      </c>
      <c r="F129" s="27">
        <f t="shared" si="126"/>
        <v>0.72660463371345685</v>
      </c>
      <c r="L129" t="str">
        <f t="shared" si="127"/>
        <v>35 Business and public service associate professionals</v>
      </c>
      <c r="M129" s="27">
        <f t="shared" si="128"/>
        <v>1.12581909224048</v>
      </c>
      <c r="N129" s="27">
        <f t="shared" si="128"/>
        <v>0.86327397733245093</v>
      </c>
      <c r="O129" s="27">
        <f t="shared" si="128"/>
        <v>-1.6278440516970036</v>
      </c>
      <c r="P129" s="27">
        <f t="shared" si="128"/>
        <v>0.31159946484887158</v>
      </c>
      <c r="Q129" s="27">
        <f t="shared" si="129"/>
        <v>-1.3162445868481321</v>
      </c>
      <c r="W129" t="str">
        <f t="shared" si="130"/>
        <v>35 Business and public service associate professionals</v>
      </c>
      <c r="X129" s="27">
        <f t="shared" si="131"/>
        <v>2.2316077460650021</v>
      </c>
      <c r="Y129" s="27">
        <f t="shared" si="131"/>
        <v>0.41621946661995324</v>
      </c>
      <c r="Z129" s="27">
        <f t="shared" si="131"/>
        <v>-4.9697470732734672E-2</v>
      </c>
      <c r="AA129" s="27">
        <f t="shared" si="131"/>
        <v>2.0925466912943307</v>
      </c>
      <c r="AB129" s="27">
        <f t="shared" si="132"/>
        <v>2.042849220561596</v>
      </c>
    </row>
    <row r="130" spans="1:28" x14ac:dyDescent="0.2">
      <c r="A130" t="str">
        <f t="shared" si="124"/>
        <v>41 Administrative occupations</v>
      </c>
      <c r="B130" s="27">
        <f t="shared" si="125"/>
        <v>-1.706142031119029</v>
      </c>
      <c r="C130" s="27">
        <f t="shared" si="125"/>
        <v>1.6966010210459501</v>
      </c>
      <c r="D130" s="27">
        <f t="shared" si="125"/>
        <v>-6.4034800545546062</v>
      </c>
      <c r="E130" s="27">
        <f t="shared" si="125"/>
        <v>-5.2995107736566069</v>
      </c>
      <c r="F130" s="27">
        <f t="shared" si="126"/>
        <v>-11.702990828211213</v>
      </c>
      <c r="L130" t="str">
        <f t="shared" si="127"/>
        <v>41 Administrative occupations</v>
      </c>
      <c r="M130" s="27">
        <f t="shared" si="128"/>
        <v>-1.2836442656271885</v>
      </c>
      <c r="N130" s="27">
        <f t="shared" si="128"/>
        <v>2.6391596804399597</v>
      </c>
      <c r="O130" s="27">
        <f t="shared" si="128"/>
        <v>-1.220399458443147</v>
      </c>
      <c r="P130" s="27">
        <f t="shared" si="128"/>
        <v>1.137472846085938</v>
      </c>
      <c r="Q130" s="27">
        <f t="shared" si="129"/>
        <v>-8.2926612357208995E-2</v>
      </c>
      <c r="W130" t="str">
        <f t="shared" si="130"/>
        <v>41 Administrative occupations</v>
      </c>
      <c r="X130" s="27">
        <f t="shared" si="131"/>
        <v>-0.42249776549171969</v>
      </c>
      <c r="Y130" s="27">
        <f t="shared" si="131"/>
        <v>-0.94255865939419436</v>
      </c>
      <c r="Z130" s="27">
        <f t="shared" si="131"/>
        <v>-5.1830805961113668</v>
      </c>
      <c r="AA130" s="27">
        <f t="shared" si="131"/>
        <v>-6.4369836197425485</v>
      </c>
      <c r="AB130" s="27">
        <f t="shared" si="132"/>
        <v>-11.620064215853915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-1.9917489430711477</v>
      </c>
      <c r="C131" s="27">
        <f t="shared" si="125"/>
        <v>-0.45025129359244431</v>
      </c>
      <c r="D131" s="27">
        <f t="shared" si="125"/>
        <v>0.43396587930197938</v>
      </c>
      <c r="E131" s="27">
        <f t="shared" si="125"/>
        <v>-3.8590640093553432</v>
      </c>
      <c r="F131" s="27">
        <f t="shared" si="126"/>
        <v>-3.4250981300533638</v>
      </c>
      <c r="L131" t="str">
        <f t="shared" si="127"/>
        <v>42 Secretarial and related occupations</v>
      </c>
      <c r="M131" s="27">
        <f t="shared" si="128"/>
        <v>-0.18493101064578921</v>
      </c>
      <c r="N131" s="27">
        <f t="shared" si="128"/>
        <v>-7.8165030410165315E-2</v>
      </c>
      <c r="O131" s="27">
        <f t="shared" si="128"/>
        <v>0.253143814663496</v>
      </c>
      <c r="P131" s="27">
        <f t="shared" si="128"/>
        <v>0.15254687762052344</v>
      </c>
      <c r="Q131" s="27">
        <f t="shared" si="129"/>
        <v>0.40569069228401944</v>
      </c>
      <c r="W131" t="str">
        <f t="shared" si="130"/>
        <v>42 Secretarial and related occupations</v>
      </c>
      <c r="X131" s="27">
        <f t="shared" si="131"/>
        <v>-1.8068179324253606</v>
      </c>
      <c r="Y131" s="27">
        <f t="shared" si="131"/>
        <v>-0.37208626318228255</v>
      </c>
      <c r="Z131" s="27">
        <f t="shared" si="131"/>
        <v>0.18082206463848038</v>
      </c>
      <c r="AA131" s="27">
        <f t="shared" si="131"/>
        <v>-4.0116108869758609</v>
      </c>
      <c r="AB131" s="27">
        <f t="shared" si="132"/>
        <v>-3.8307888223373805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1.7375348354337845</v>
      </c>
      <c r="C132" s="27">
        <f t="shared" si="125"/>
        <v>-3.4722174570046107</v>
      </c>
      <c r="D132" s="27">
        <f t="shared" si="125"/>
        <v>0.50440088014221018</v>
      </c>
      <c r="E132" s="27">
        <f t="shared" si="125"/>
        <v>1.3547478452798849</v>
      </c>
      <c r="F132" s="27">
        <f t="shared" si="126"/>
        <v>1.8591487254220951</v>
      </c>
      <c r="L132" t="str">
        <f t="shared" si="127"/>
        <v>51 Skilled agricultural and related trades</v>
      </c>
      <c r="M132" s="27">
        <f t="shared" si="128"/>
        <v>2.6213865059792569</v>
      </c>
      <c r="N132" s="27">
        <f t="shared" si="128"/>
        <v>-3.9001729660864131</v>
      </c>
      <c r="O132" s="27">
        <f t="shared" si="128"/>
        <v>0.10983165172519094</v>
      </c>
      <c r="P132" s="27">
        <f t="shared" si="128"/>
        <v>0.79829125340307439</v>
      </c>
      <c r="Q132" s="27">
        <f t="shared" si="129"/>
        <v>0.90812290512826532</v>
      </c>
      <c r="W132" t="str">
        <f t="shared" si="130"/>
        <v>51 Skilled agricultural and related trades</v>
      </c>
      <c r="X132" s="27">
        <f t="shared" si="131"/>
        <v>-0.88385167054546732</v>
      </c>
      <c r="Y132" s="27">
        <f t="shared" si="131"/>
        <v>0.42795550908180746</v>
      </c>
      <c r="Z132" s="27">
        <f t="shared" si="131"/>
        <v>0.3945692284170117</v>
      </c>
      <c r="AA132" s="27">
        <f t="shared" si="131"/>
        <v>0.55645659187680829</v>
      </c>
      <c r="AB132" s="27">
        <f t="shared" si="132"/>
        <v>0.95102582029381999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1.2783266532675022</v>
      </c>
      <c r="C133" s="27">
        <f t="shared" si="125"/>
        <v>-3.5566622631410816</v>
      </c>
      <c r="D133" s="27">
        <f t="shared" si="125"/>
        <v>0.73365644208525183</v>
      </c>
      <c r="E133" s="27">
        <f t="shared" si="125"/>
        <v>-0.37341036699946883</v>
      </c>
      <c r="F133" s="27">
        <f t="shared" si="126"/>
        <v>0.36024607508578299</v>
      </c>
      <c r="L133" t="str">
        <f t="shared" si="127"/>
        <v>52 Skilled metal, electrical and electronic trades</v>
      </c>
      <c r="M133" s="27">
        <f t="shared" si="128"/>
        <v>0.83150221779412803</v>
      </c>
      <c r="N133" s="27">
        <f t="shared" si="128"/>
        <v>-3.2845894501813255</v>
      </c>
      <c r="O133" s="27">
        <f t="shared" si="128"/>
        <v>-0.30254450548009615</v>
      </c>
      <c r="P133" s="27">
        <f t="shared" si="128"/>
        <v>-1.0544029628054794</v>
      </c>
      <c r="Q133" s="27">
        <f t="shared" si="129"/>
        <v>-1.3569474682855756</v>
      </c>
      <c r="W133" t="str">
        <f t="shared" si="130"/>
        <v>52 Skilled metal, electrical and electronic trades</v>
      </c>
      <c r="X133" s="27">
        <f t="shared" si="131"/>
        <v>0.44682443547336959</v>
      </c>
      <c r="Y133" s="27">
        <f t="shared" si="131"/>
        <v>-0.27207281295978458</v>
      </c>
      <c r="Z133" s="27">
        <f t="shared" si="131"/>
        <v>1.0362009475654252</v>
      </c>
      <c r="AA133" s="27">
        <f t="shared" si="131"/>
        <v>0.6809925958059948</v>
      </c>
      <c r="AB133" s="27">
        <f t="shared" si="132"/>
        <v>1.7171935433714203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-0.29764866731678552</v>
      </c>
      <c r="C134" s="27">
        <f t="shared" si="125"/>
        <v>-2.7227848033702706</v>
      </c>
      <c r="D134" s="27">
        <f t="shared" si="125"/>
        <v>1.5416728422837238</v>
      </c>
      <c r="E134" s="27">
        <f t="shared" si="125"/>
        <v>-1.9377572978507338</v>
      </c>
      <c r="F134" s="27">
        <f t="shared" si="126"/>
        <v>-0.39608445556701</v>
      </c>
      <c r="L134" t="str">
        <f t="shared" si="127"/>
        <v>53 Skilled construction and building trades</v>
      </c>
      <c r="M134" s="27">
        <f t="shared" si="128"/>
        <v>-0.39069977626006391</v>
      </c>
      <c r="N134" s="27">
        <f t="shared" si="128"/>
        <v>-2.6748754364892626</v>
      </c>
      <c r="O134" s="27">
        <f t="shared" si="128"/>
        <v>1.5825250897342613</v>
      </c>
      <c r="P134" s="27">
        <f t="shared" si="128"/>
        <v>-2.0436793846032373</v>
      </c>
      <c r="Q134" s="27">
        <f t="shared" si="129"/>
        <v>-0.46115429486897597</v>
      </c>
      <c r="W134" t="str">
        <f t="shared" si="130"/>
        <v>53 Skilled construction and building trades</v>
      </c>
      <c r="X134" s="27">
        <f t="shared" si="131"/>
        <v>9.30511089432704E-2</v>
      </c>
      <c r="Y134" s="27">
        <f t="shared" si="131"/>
        <v>-4.7909366880981297E-2</v>
      </c>
      <c r="Z134" s="27">
        <f t="shared" si="131"/>
        <v>-4.0852247450529122E-2</v>
      </c>
      <c r="AA134" s="27">
        <f t="shared" si="131"/>
        <v>0.10592208675249803</v>
      </c>
      <c r="AB134" s="27">
        <f t="shared" si="132"/>
        <v>6.5069839301968913E-2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-1.2805806964616764</v>
      </c>
      <c r="C135" s="27">
        <f t="shared" si="125"/>
        <v>-1.3743424976107548</v>
      </c>
      <c r="D135" s="27">
        <f t="shared" si="125"/>
        <v>0.5463853671523502</v>
      </c>
      <c r="E135" s="27">
        <f t="shared" si="125"/>
        <v>0.69423220230922666</v>
      </c>
      <c r="F135" s="27">
        <f t="shared" si="126"/>
        <v>1.2406175694615769</v>
      </c>
      <c r="L135" t="str">
        <f t="shared" si="127"/>
        <v>54 Textiles, printing and other skilled trades</v>
      </c>
      <c r="M135" s="27">
        <f t="shared" si="128"/>
        <v>-0.6559979591105165</v>
      </c>
      <c r="N135" s="27">
        <f t="shared" si="128"/>
        <v>-1.7679522036512143</v>
      </c>
      <c r="O135" s="27">
        <f t="shared" si="128"/>
        <v>0.29367726548303708</v>
      </c>
      <c r="P135" s="27">
        <f t="shared" si="128"/>
        <v>0.28202387352519409</v>
      </c>
      <c r="Q135" s="27">
        <f t="shared" si="129"/>
        <v>0.57570113900823117</v>
      </c>
      <c r="W135" t="str">
        <f t="shared" si="130"/>
        <v>54 Textiles, printing and other skilled trades</v>
      </c>
      <c r="X135" s="27">
        <f t="shared" si="131"/>
        <v>-0.62458273735117853</v>
      </c>
      <c r="Y135" s="27">
        <f t="shared" si="131"/>
        <v>0.39360970604047107</v>
      </c>
      <c r="Z135" s="27">
        <f t="shared" si="131"/>
        <v>0.25270810166931401</v>
      </c>
      <c r="AA135" s="27">
        <f t="shared" si="131"/>
        <v>0.41220832878403257</v>
      </c>
      <c r="AB135" s="27">
        <f t="shared" si="132"/>
        <v>0.66491643045334659</v>
      </c>
    </row>
    <row r="136" spans="1:28" x14ac:dyDescent="0.2">
      <c r="A136" t="str">
        <f t="shared" si="124"/>
        <v>61 Caring personal service occupations</v>
      </c>
      <c r="B136" s="27">
        <f t="shared" si="125"/>
        <v>2.0132573670962941</v>
      </c>
      <c r="C136" s="27">
        <f t="shared" si="125"/>
        <v>-2.669403621034661</v>
      </c>
      <c r="D136" s="27">
        <f t="shared" si="125"/>
        <v>4.1505312895106101</v>
      </c>
      <c r="E136" s="27">
        <f t="shared" si="125"/>
        <v>4.443328787313277</v>
      </c>
      <c r="F136" s="27">
        <f t="shared" si="126"/>
        <v>8.5938600768238871</v>
      </c>
      <c r="L136" t="str">
        <f t="shared" si="127"/>
        <v>61 Caring personal service occupations</v>
      </c>
      <c r="M136" s="27">
        <f t="shared" si="128"/>
        <v>-0.19754235752817273</v>
      </c>
      <c r="N136" s="27">
        <f t="shared" si="128"/>
        <v>-3.8146374852821907E-2</v>
      </c>
      <c r="O136" s="27">
        <f t="shared" si="128"/>
        <v>2.4569042298860531</v>
      </c>
      <c r="P136" s="27">
        <f t="shared" si="128"/>
        <v>2.2034387177467245</v>
      </c>
      <c r="Q136" s="27">
        <f t="shared" si="129"/>
        <v>4.6603429476327776</v>
      </c>
      <c r="W136" t="str">
        <f t="shared" si="130"/>
        <v>61 Caring personal service occupations</v>
      </c>
      <c r="X136" s="27">
        <f t="shared" si="131"/>
        <v>2.2107997246244793</v>
      </c>
      <c r="Y136" s="27">
        <f t="shared" si="131"/>
        <v>-2.6312572461818604</v>
      </c>
      <c r="Z136" s="27">
        <f t="shared" si="131"/>
        <v>1.6936270596245464</v>
      </c>
      <c r="AA136" s="27">
        <f t="shared" si="131"/>
        <v>2.2398900695665631</v>
      </c>
      <c r="AB136" s="27">
        <f t="shared" si="132"/>
        <v>3.9335171291911095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1.381238590353437</v>
      </c>
      <c r="C137" s="27">
        <f t="shared" si="125"/>
        <v>-2.0617960701275955</v>
      </c>
      <c r="D137" s="27">
        <f t="shared" si="125"/>
        <v>0.28443167898685218</v>
      </c>
      <c r="E137" s="27">
        <f t="shared" si="125"/>
        <v>0.79219831226281201</v>
      </c>
      <c r="F137" s="27">
        <f t="shared" si="126"/>
        <v>1.0766299912496642</v>
      </c>
      <c r="L137" t="str">
        <f t="shared" si="127"/>
        <v>62 Leisure, travel and related personal service occupations</v>
      </c>
      <c r="M137" s="27">
        <f t="shared" si="128"/>
        <v>0.79461176959090096</v>
      </c>
      <c r="N137" s="27">
        <f t="shared" si="128"/>
        <v>-0.78236468572926832</v>
      </c>
      <c r="O137" s="27">
        <f t="shared" si="128"/>
        <v>0.35369020293061837</v>
      </c>
      <c r="P137" s="27">
        <f t="shared" si="128"/>
        <v>0.86434694202880014</v>
      </c>
      <c r="Q137" s="27">
        <f t="shared" si="129"/>
        <v>1.2180371449594185</v>
      </c>
      <c r="W137" t="str">
        <f t="shared" si="130"/>
        <v>62 Leisure, travel and related personal service occupations</v>
      </c>
      <c r="X137" s="27">
        <f t="shared" si="131"/>
        <v>0.58662682076254136</v>
      </c>
      <c r="Y137" s="27">
        <f t="shared" si="131"/>
        <v>-1.2794313843983538</v>
      </c>
      <c r="Z137" s="27">
        <f t="shared" si="131"/>
        <v>-6.925852394376264E-2</v>
      </c>
      <c r="AA137" s="27">
        <f t="shared" si="131"/>
        <v>-7.2148629765930394E-2</v>
      </c>
      <c r="AB137" s="27">
        <f t="shared" si="132"/>
        <v>-0.14140715370969303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-0.15406845948691061</v>
      </c>
      <c r="C138" s="27">
        <f t="shared" si="125"/>
        <v>0.19550186532201086</v>
      </c>
      <c r="D138" s="27">
        <f t="shared" si="125"/>
        <v>-0.17317370239692664</v>
      </c>
      <c r="E138" s="27">
        <f t="shared" si="125"/>
        <v>3.8504834261879006E-2</v>
      </c>
      <c r="F138" s="27">
        <f t="shared" si="126"/>
        <v>-0.13466886813504764</v>
      </c>
      <c r="L138" t="str">
        <f t="shared" si="127"/>
        <v>63 Community and civil enforcement occupations</v>
      </c>
      <c r="M138" s="27">
        <f t="shared" si="128"/>
        <v>-0.20625317432843182</v>
      </c>
      <c r="N138" s="27">
        <f t="shared" si="128"/>
        <v>0.24241936238641715</v>
      </c>
      <c r="O138" s="27">
        <f t="shared" si="128"/>
        <v>-0.27201920502270605</v>
      </c>
      <c r="P138" s="27">
        <f t="shared" si="128"/>
        <v>4.8948304348051308E-2</v>
      </c>
      <c r="Q138" s="27">
        <f t="shared" si="129"/>
        <v>-0.22307090067465474</v>
      </c>
      <c r="W138" t="str">
        <f t="shared" si="130"/>
        <v>63 Community and civil enforcement occupations</v>
      </c>
      <c r="X138" s="27">
        <f t="shared" si="131"/>
        <v>5.2184714841520374E-2</v>
      </c>
      <c r="Y138" s="27">
        <f t="shared" si="131"/>
        <v>-4.6917497064407176E-2</v>
      </c>
      <c r="Z138" s="27">
        <f t="shared" si="131"/>
        <v>9.8845502625780179E-2</v>
      </c>
      <c r="AA138" s="27">
        <f t="shared" si="131"/>
        <v>-1.0443470086171858E-2</v>
      </c>
      <c r="AB138" s="27">
        <f t="shared" si="132"/>
        <v>8.8402032539608322E-2</v>
      </c>
    </row>
    <row r="139" spans="1:28" x14ac:dyDescent="0.2">
      <c r="A139" t="str">
        <f t="shared" si="124"/>
        <v>71 Sales occupations</v>
      </c>
      <c r="B139" s="27">
        <f t="shared" si="125"/>
        <v>-1.7913010843159043</v>
      </c>
      <c r="C139" s="27">
        <f t="shared" si="125"/>
        <v>1.5322698194303541E-2</v>
      </c>
      <c r="D139" s="27">
        <f t="shared" si="125"/>
        <v>-3.7892778044044491</v>
      </c>
      <c r="E139" s="27">
        <f t="shared" si="125"/>
        <v>-2.3313948508275288</v>
      </c>
      <c r="F139" s="27">
        <f t="shared" si="126"/>
        <v>-6.1206726552319779</v>
      </c>
      <c r="L139" t="str">
        <f t="shared" si="127"/>
        <v>71 Sales occupations</v>
      </c>
      <c r="M139" s="27">
        <f t="shared" si="128"/>
        <v>0.30490357449450656</v>
      </c>
      <c r="N139" s="27">
        <f t="shared" si="128"/>
        <v>-0.10735976384866674</v>
      </c>
      <c r="O139" s="27">
        <f t="shared" si="128"/>
        <v>-1.0964563872402948</v>
      </c>
      <c r="P139" s="27">
        <f t="shared" si="128"/>
        <v>-0.18119736931200592</v>
      </c>
      <c r="Q139" s="27">
        <f t="shared" si="129"/>
        <v>-1.2776537565523007</v>
      </c>
      <c r="W139" t="str">
        <f t="shared" si="130"/>
        <v>71 Sales occupations</v>
      </c>
      <c r="X139" s="27">
        <f t="shared" si="131"/>
        <v>-2.0962046588103931</v>
      </c>
      <c r="Y139" s="27">
        <f t="shared" si="131"/>
        <v>0.12268246204295608</v>
      </c>
      <c r="Z139" s="27">
        <f t="shared" si="131"/>
        <v>-2.6928214171640761</v>
      </c>
      <c r="AA139" s="27">
        <f t="shared" si="131"/>
        <v>-2.1501974815155549</v>
      </c>
      <c r="AB139" s="27">
        <f t="shared" si="132"/>
        <v>-4.843018898679631</v>
      </c>
    </row>
    <row r="140" spans="1:28" x14ac:dyDescent="0.2">
      <c r="A140" t="str">
        <f t="shared" si="124"/>
        <v>72 Customer service occupations</v>
      </c>
      <c r="B140" s="27">
        <f t="shared" si="125"/>
        <v>0.95008029841604724</v>
      </c>
      <c r="C140" s="27">
        <f t="shared" si="125"/>
        <v>0.2908180598599337</v>
      </c>
      <c r="D140" s="27">
        <f t="shared" si="125"/>
        <v>3.741692242324417</v>
      </c>
      <c r="E140" s="27">
        <f t="shared" si="125"/>
        <v>2.328961189336475</v>
      </c>
      <c r="F140" s="27">
        <f t="shared" si="126"/>
        <v>6.070653431660892</v>
      </c>
      <c r="L140" t="str">
        <f t="shared" si="127"/>
        <v>72 Customer service occupations</v>
      </c>
      <c r="M140" s="27">
        <f t="shared" si="128"/>
        <v>-0.35134144507992726</v>
      </c>
      <c r="N140" s="27">
        <f t="shared" si="128"/>
        <v>0.63061370946823736</v>
      </c>
      <c r="O140" s="27">
        <f t="shared" si="128"/>
        <v>1.7956242039946293</v>
      </c>
      <c r="P140" s="27">
        <f t="shared" si="128"/>
        <v>1.2556529600890354</v>
      </c>
      <c r="Q140" s="27">
        <f t="shared" si="129"/>
        <v>3.0512771640836647</v>
      </c>
      <c r="W140" t="str">
        <f t="shared" si="130"/>
        <v>72 Customer service occupations</v>
      </c>
      <c r="X140" s="27">
        <f t="shared" si="131"/>
        <v>1.3014217434959967</v>
      </c>
      <c r="Y140" s="27">
        <f t="shared" si="131"/>
        <v>-0.33979564960830366</v>
      </c>
      <c r="Z140" s="27">
        <f t="shared" si="131"/>
        <v>1.9460680383297735</v>
      </c>
      <c r="AA140" s="27">
        <f t="shared" si="131"/>
        <v>1.0733082292474343</v>
      </c>
      <c r="AB140" s="27">
        <f t="shared" si="132"/>
        <v>3.0193762675772078</v>
      </c>
    </row>
    <row r="141" spans="1:28" x14ac:dyDescent="0.2">
      <c r="A141" t="str">
        <f t="shared" si="124"/>
        <v>81 Process, plant and machine operatives</v>
      </c>
      <c r="B141" s="27">
        <f t="shared" si="125"/>
        <v>0.21144802267242646</v>
      </c>
      <c r="C141" s="27">
        <f t="shared" si="125"/>
        <v>-1.694141929188179</v>
      </c>
      <c r="D141" s="27">
        <f t="shared" si="125"/>
        <v>2.9330358778696421</v>
      </c>
      <c r="E141" s="27">
        <f t="shared" si="125"/>
        <v>0.10613749103477765</v>
      </c>
      <c r="F141" s="27">
        <f t="shared" si="126"/>
        <v>3.0391733689044198</v>
      </c>
      <c r="L141" t="str">
        <f t="shared" si="127"/>
        <v>81 Process, plant and machine operatives</v>
      </c>
      <c r="M141" s="27">
        <f t="shared" si="128"/>
        <v>0.24699035186098506</v>
      </c>
      <c r="N141" s="27">
        <f t="shared" si="128"/>
        <v>-1.4502793920071948</v>
      </c>
      <c r="O141" s="27">
        <f t="shared" si="128"/>
        <v>2.5363048172378999</v>
      </c>
      <c r="P141" s="27">
        <f t="shared" si="128"/>
        <v>6.1399372600451585E-2</v>
      </c>
      <c r="Q141" s="27">
        <f t="shared" si="129"/>
        <v>2.5977041898383515</v>
      </c>
      <c r="W141" t="str">
        <f t="shared" si="130"/>
        <v>81 Process, plant and machine operatives</v>
      </c>
      <c r="X141" s="27">
        <f t="shared" si="131"/>
        <v>-3.5542329188582578E-2</v>
      </c>
      <c r="Y141" s="27">
        <f t="shared" si="131"/>
        <v>-0.24386253718098794</v>
      </c>
      <c r="Z141" s="27">
        <f t="shared" si="131"/>
        <v>0.39673106063175489</v>
      </c>
      <c r="AA141" s="27">
        <f t="shared" si="131"/>
        <v>4.473811843432296E-2</v>
      </c>
      <c r="AB141" s="27">
        <f t="shared" si="132"/>
        <v>0.44146917906607785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3.4592318644448312</v>
      </c>
      <c r="C142" s="27">
        <f t="shared" si="125"/>
        <v>-6.2926365625014959</v>
      </c>
      <c r="D142" s="27">
        <f t="shared" si="125"/>
        <v>1.9359040206457578</v>
      </c>
      <c r="E142" s="27">
        <f t="shared" si="125"/>
        <v>-0.21772995525303429</v>
      </c>
      <c r="F142" s="27">
        <f t="shared" si="126"/>
        <v>1.7181740653927235</v>
      </c>
      <c r="L142" t="str">
        <f t="shared" si="127"/>
        <v>82 Transport and mobile machine drivers and operatives</v>
      </c>
      <c r="M142" s="27">
        <f t="shared" si="128"/>
        <v>3.4406062882202093</v>
      </c>
      <c r="N142" s="27">
        <f t="shared" si="128"/>
        <v>-5.8912596536616313</v>
      </c>
      <c r="O142" s="27">
        <f t="shared" si="128"/>
        <v>0.88624479314465177</v>
      </c>
      <c r="P142" s="27">
        <f t="shared" si="128"/>
        <v>-0.73647237668452092</v>
      </c>
      <c r="Q142" s="27">
        <f t="shared" si="129"/>
        <v>0.14977241646013084</v>
      </c>
      <c r="W142" t="str">
        <f t="shared" si="130"/>
        <v>82 Transport and mobile machine drivers and operatives</v>
      </c>
      <c r="X142" s="27">
        <f t="shared" si="131"/>
        <v>1.8625576224647666E-2</v>
      </c>
      <c r="Y142" s="27">
        <f t="shared" si="131"/>
        <v>-0.40137690883990995</v>
      </c>
      <c r="Z142" s="27">
        <f t="shared" si="131"/>
        <v>1.0496592275011518</v>
      </c>
      <c r="AA142" s="27">
        <f t="shared" si="131"/>
        <v>0.51874242143148441</v>
      </c>
      <c r="AB142" s="27">
        <f t="shared" si="132"/>
        <v>1.5684016489326362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-1.4149574497882096</v>
      </c>
      <c r="C143" s="27">
        <f t="shared" si="125"/>
        <v>-1.2218945828172743</v>
      </c>
      <c r="D143" s="27">
        <f t="shared" si="125"/>
        <v>-1.5379015987820264</v>
      </c>
      <c r="E143" s="27">
        <f t="shared" si="125"/>
        <v>-0.45142140889722882</v>
      </c>
      <c r="F143" s="27">
        <f t="shared" si="126"/>
        <v>-1.9893230076792552</v>
      </c>
      <c r="L143" t="str">
        <f t="shared" si="127"/>
        <v>91 Elementary trades and related occupations</v>
      </c>
      <c r="M143" s="27">
        <f t="shared" si="128"/>
        <v>-0.83979887682841081</v>
      </c>
      <c r="N143" s="27">
        <f t="shared" si="128"/>
        <v>-1.0354097684055343</v>
      </c>
      <c r="O143" s="27">
        <f t="shared" si="128"/>
        <v>-1.3505061014486515</v>
      </c>
      <c r="P143" s="27">
        <f t="shared" si="128"/>
        <v>-0.38674504363604623</v>
      </c>
      <c r="Q143" s="27">
        <f t="shared" si="129"/>
        <v>-1.7372511450846977</v>
      </c>
      <c r="W143" t="str">
        <f t="shared" si="130"/>
        <v>91 Elementary trades and related occupations</v>
      </c>
      <c r="X143" s="27">
        <f t="shared" si="131"/>
        <v>-0.57515857295982742</v>
      </c>
      <c r="Y143" s="27">
        <f t="shared" si="131"/>
        <v>-0.18648481441169174</v>
      </c>
      <c r="Z143" s="27">
        <f t="shared" si="131"/>
        <v>-0.18739549733341399</v>
      </c>
      <c r="AA143" s="27">
        <f t="shared" si="131"/>
        <v>-6.4676365261179702E-2</v>
      </c>
      <c r="AB143" s="27">
        <f t="shared" si="132"/>
        <v>-0.25207186259459369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1.3847501897341772</v>
      </c>
      <c r="C144" s="27">
        <f t="shared" si="125"/>
        <v>-7.5297541993751764</v>
      </c>
      <c r="D144" s="27">
        <f t="shared" si="125"/>
        <v>2.71271571542853</v>
      </c>
      <c r="E144" s="27">
        <f t="shared" si="125"/>
        <v>-2.5161343408879446</v>
      </c>
      <c r="F144" s="27">
        <f t="shared" si="126"/>
        <v>0.19658137454058533</v>
      </c>
      <c r="L144" t="str">
        <f t="shared" si="127"/>
        <v>92 Elementary administration and service occupations</v>
      </c>
      <c r="M144" s="27">
        <f t="shared" si="128"/>
        <v>-0.24920448874364354</v>
      </c>
      <c r="N144" s="27">
        <f t="shared" si="128"/>
        <v>-3.0551725559495324</v>
      </c>
      <c r="O144" s="27">
        <f t="shared" si="128"/>
        <v>2.7349629007252503</v>
      </c>
      <c r="P144" s="27">
        <f t="shared" si="128"/>
        <v>-2.0672016380560763</v>
      </c>
      <c r="Q144" s="27">
        <f t="shared" si="129"/>
        <v>0.66776126266917402</v>
      </c>
      <c r="W144" t="str">
        <f t="shared" si="130"/>
        <v>92 Elementary administration and service occupations</v>
      </c>
      <c r="X144" s="27">
        <f t="shared" si="131"/>
        <v>1.6339546784778918</v>
      </c>
      <c r="Y144" s="27">
        <f t="shared" si="131"/>
        <v>-4.4745816434258145</v>
      </c>
      <c r="Z144" s="27">
        <f t="shared" si="131"/>
        <v>-2.224718529667058E-2</v>
      </c>
      <c r="AA144" s="27">
        <f t="shared" si="131"/>
        <v>-0.44893270283179021</v>
      </c>
      <c r="AB144" s="27">
        <f t="shared" si="132"/>
        <v>-0.47117988812846079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43.819999999999709</v>
      </c>
      <c r="C146" s="29">
        <f t="shared" ref="C146" si="133">D35-C35</f>
        <v>-21.971000000000004</v>
      </c>
      <c r="D146" s="29">
        <f>E35-D35</f>
        <v>23.205000000000041</v>
      </c>
      <c r="E146" s="29">
        <f>F35-E35</f>
        <v>32.706000000000245</v>
      </c>
      <c r="F146" s="29">
        <f t="shared" ref="F146" si="134">F35-D35</f>
        <v>55.911000000000286</v>
      </c>
      <c r="L146" s="24" t="str">
        <f>L35</f>
        <v>All occupations</v>
      </c>
      <c r="M146" s="29">
        <f>N35-M35</f>
        <v>20.432477728790104</v>
      </c>
      <c r="N146" s="29">
        <f t="shared" ref="N146" si="135">O35-N35</f>
        <v>-17.579496322209195</v>
      </c>
      <c r="O146" s="29">
        <f>P35-O35</f>
        <v>13.479653069594349</v>
      </c>
      <c r="P146" s="29">
        <f>Q35-P35</f>
        <v>16.79719060627292</v>
      </c>
      <c r="Q146" s="29">
        <f t="shared" ref="Q146" si="136">Q35-O35</f>
        <v>30.276843675867269</v>
      </c>
      <c r="W146" s="24" t="str">
        <f>W35</f>
        <v>All occupations</v>
      </c>
      <c r="X146" s="29">
        <f>Y35-X35</f>
        <v>23.387522271210173</v>
      </c>
      <c r="Y146" s="29">
        <f t="shared" ref="Y146" si="137">Z35-Y35</f>
        <v>-4.3915036777910927</v>
      </c>
      <c r="Z146" s="29">
        <f>AA35-Z35</f>
        <v>9.7253469304058058</v>
      </c>
      <c r="AA146" s="29">
        <f>AB35-AA35</f>
        <v>15.908809393727097</v>
      </c>
      <c r="AB146" s="29">
        <f t="shared" ref="AB146" si="138">AB35-Z35</f>
        <v>25.634156324132903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61.906221069263786</v>
      </c>
      <c r="C153" s="11">
        <f t="shared" ref="C153:F153" si="143">C8</f>
        <v>72.86264646646768</v>
      </c>
      <c r="D153" s="11">
        <f t="shared" si="143"/>
        <v>73.621326039445535</v>
      </c>
      <c r="E153" s="11">
        <f t="shared" si="143"/>
        <v>69.26733758699811</v>
      </c>
      <c r="F153" s="11">
        <f t="shared" si="143"/>
        <v>75.624189997859844</v>
      </c>
      <c r="H153" s="40">
        <f>IF(D$151-B$151 &lt;&gt; 0,(EXP(LN(D153/B153)/(D$151-B$151))-1)*100,0)</f>
        <v>3.5270569783178995</v>
      </c>
      <c r="I153" s="40">
        <f>IF(F$151-D$151 &lt;&gt; 0,(EXP(LN(F153/D153)/(F$151-D$151))-1)*100,0)</f>
        <v>0.17910330396277985</v>
      </c>
      <c r="L153" s="10" t="str">
        <f>L8</f>
        <v>11 Corporate managers and directors</v>
      </c>
      <c r="M153" s="11">
        <f>M8</f>
        <v>42.204924636205007</v>
      </c>
      <c r="N153" s="11">
        <f t="shared" ref="N153:Q153" si="144">N8</f>
        <v>47.695554114518508</v>
      </c>
      <c r="O153" s="11">
        <f t="shared" si="144"/>
        <v>47.841613232889962</v>
      </c>
      <c r="P153" s="11">
        <f t="shared" si="144"/>
        <v>43.619009789748809</v>
      </c>
      <c r="Q153" s="11">
        <f t="shared" si="144"/>
        <v>45.854943748227498</v>
      </c>
      <c r="S153" s="40">
        <f>IF(O$151-M$151 &lt;&gt; 0,(EXP(LN(O153/M153)/(O$151-M$151))-1)*100,0)</f>
        <v>2.5388724124989492</v>
      </c>
      <c r="T153" s="40">
        <f>IF(Q$151-O$151 &lt;&gt; 0,(EXP(LN(Q153/O153)/(Q$151-O$151))-1)*100,0)</f>
        <v>-0.28235272090132435</v>
      </c>
      <c r="W153" s="10" t="str">
        <f>W8</f>
        <v>11 Corporate managers and directors</v>
      </c>
      <c r="X153" s="11">
        <f>X8</f>
        <v>19.70129643305869</v>
      </c>
      <c r="Y153" s="11">
        <f t="shared" ref="Y153:AB153" si="145">Y8</f>
        <v>25.167092351949169</v>
      </c>
      <c r="Z153" s="11">
        <f t="shared" si="145"/>
        <v>25.779712806555583</v>
      </c>
      <c r="AA153" s="11">
        <f t="shared" si="145"/>
        <v>25.648327797249387</v>
      </c>
      <c r="AB153" s="11">
        <f t="shared" si="145"/>
        <v>29.769246249632229</v>
      </c>
      <c r="AD153" s="40">
        <f>IF(Z$151-X$151 &lt;&gt; 0,(EXP(LN(Z153/X153)/(Z$151-X$151))-1)*100,0)</f>
        <v>5.5253141804437966</v>
      </c>
      <c r="AE153" s="40">
        <f>IF(AB$151-Z$151 &lt;&gt; 0,(EXP(LN(AB153/Z153)/(AB$151-Z$151))-1)*100,0)</f>
        <v>0.96386890322739394</v>
      </c>
    </row>
    <row r="154" spans="1:31" x14ac:dyDescent="0.2">
      <c r="A154" s="10" t="str">
        <f t="shared" si="142"/>
        <v>12 Other managers and proprietors</v>
      </c>
      <c r="B154" s="11">
        <f t="shared" si="142"/>
        <v>28.922309832092449</v>
      </c>
      <c r="C154" s="11">
        <f t="shared" ref="C154:F178" si="146">C9</f>
        <v>30.613159991143071</v>
      </c>
      <c r="D154" s="11">
        <f t="shared" si="146"/>
        <v>30.068848941090746</v>
      </c>
      <c r="E154" s="11">
        <f t="shared" si="146"/>
        <v>37.899500555370629</v>
      </c>
      <c r="F154" s="11">
        <f t="shared" si="146"/>
        <v>44.087619418589441</v>
      </c>
      <c r="H154" s="40">
        <f t="shared" ref="H154:H177" si="147">IF(D$151-B$151 &lt;&gt; 0,(EXP(LN(D154/B154)/(D$151-B$151))-1)*100,0)</f>
        <v>0.78055966958117118</v>
      </c>
      <c r="I154" s="40">
        <f t="shared" ref="I154:I180" si="148">IF(F$151-D$151 &lt;&gt; 0,(EXP(LN(F154/D154)/(F$151-D$151))-1)*100,0)</f>
        <v>2.5840851430051659</v>
      </c>
      <c r="L154" s="10" t="str">
        <f t="shared" ref="L154:Q154" si="149">L9</f>
        <v>12 Other managers and proprietors</v>
      </c>
      <c r="M154" s="11">
        <f t="shared" si="149"/>
        <v>16.826409508955059</v>
      </c>
      <c r="N154" s="11">
        <f t="shared" si="149"/>
        <v>17.773653252104246</v>
      </c>
      <c r="O154" s="11">
        <f t="shared" si="149"/>
        <v>16.675994344208291</v>
      </c>
      <c r="P154" s="11">
        <f t="shared" si="149"/>
        <v>21.506211587298257</v>
      </c>
      <c r="Q154" s="11">
        <f t="shared" si="149"/>
        <v>24.671254164948184</v>
      </c>
      <c r="S154" s="40">
        <f t="shared" ref="S154:S177" si="150">IF(O$151-M$151 &lt;&gt; 0,(EXP(LN(O154/M154)/(O$151-M$151))-1)*100,0)</f>
        <v>-0.17942735309148805</v>
      </c>
      <c r="T154" s="40">
        <f t="shared" ref="T154:T177" si="151">IF(Q$151-O$151 &lt;&gt; 0,(EXP(LN(Q154/O154)/(Q$151-O$151))-1)*100,0)</f>
        <v>2.6455121298643469</v>
      </c>
      <c r="W154" s="10" t="str">
        <f t="shared" ref="W154:AB154" si="152">W9</f>
        <v>12 Other managers and proprietors</v>
      </c>
      <c r="X154" s="11">
        <f t="shared" si="152"/>
        <v>12.095900323137386</v>
      </c>
      <c r="Y154" s="11">
        <f t="shared" si="152"/>
        <v>12.839506739038871</v>
      </c>
      <c r="Z154" s="11">
        <f t="shared" si="152"/>
        <v>13.39285459688247</v>
      </c>
      <c r="AA154" s="11">
        <f t="shared" si="152"/>
        <v>16.393288968072412</v>
      </c>
      <c r="AB154" s="11">
        <f t="shared" si="152"/>
        <v>19.41636525364115</v>
      </c>
      <c r="AD154" s="40">
        <f t="shared" ref="AD154:AD177" si="153">IF(Z$151-X$151 &lt;&gt; 0,(EXP(LN(Z154/X154)/(Z$151-X$151))-1)*100,0)</f>
        <v>2.057985325586098</v>
      </c>
      <c r="AE154" s="40">
        <f t="shared" ref="AE154:AE177" si="154">IF(AB$151-Z$151 &lt;&gt; 0,(EXP(LN(AB154/Z154)/(AB$151-Z$151))-1)*100,0)</f>
        <v>2.5068729626202657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46.180650341641638</v>
      </c>
      <c r="C155" s="11">
        <f t="shared" si="146"/>
        <v>51.662154958670683</v>
      </c>
      <c r="D155" s="11">
        <f t="shared" si="146"/>
        <v>53.460793603695898</v>
      </c>
      <c r="E155" s="11">
        <f t="shared" si="146"/>
        <v>56.943752273903748</v>
      </c>
      <c r="F155" s="11">
        <f t="shared" si="146"/>
        <v>63.077396226739737</v>
      </c>
      <c r="H155" s="40">
        <f t="shared" si="147"/>
        <v>2.9710334209217759</v>
      </c>
      <c r="I155" s="40">
        <f t="shared" si="148"/>
        <v>1.1088623286960919</v>
      </c>
      <c r="L155" s="10" t="str">
        <f t="shared" ref="L155:Q155" si="155">L10</f>
        <v>21 Science, research, engineering and technology professionals</v>
      </c>
      <c r="M155" s="11">
        <f t="shared" si="155"/>
        <v>36.10334883680725</v>
      </c>
      <c r="N155" s="11">
        <f t="shared" si="155"/>
        <v>40.678677220372954</v>
      </c>
      <c r="O155" s="11">
        <f t="shared" si="155"/>
        <v>40.368122317789165</v>
      </c>
      <c r="P155" s="11">
        <f t="shared" si="155"/>
        <v>41.526452658734442</v>
      </c>
      <c r="Q155" s="11">
        <f t="shared" si="155"/>
        <v>44.795025365914867</v>
      </c>
      <c r="S155" s="40">
        <f t="shared" si="150"/>
        <v>2.2582161316736071</v>
      </c>
      <c r="T155" s="40">
        <f t="shared" si="151"/>
        <v>0.69612288502354236</v>
      </c>
      <c r="W155" s="10" t="str">
        <f t="shared" ref="W155:AB155" si="156">W10</f>
        <v>21 Science, research, engineering and technology professionals</v>
      </c>
      <c r="X155" s="11">
        <f t="shared" si="156"/>
        <v>10.077301504834322</v>
      </c>
      <c r="Y155" s="11">
        <f t="shared" si="156"/>
        <v>10.983477738297713</v>
      </c>
      <c r="Z155" s="11">
        <f t="shared" si="156"/>
        <v>13.092671285906757</v>
      </c>
      <c r="AA155" s="11">
        <f t="shared" si="156"/>
        <v>15.417299615169368</v>
      </c>
      <c r="AB155" s="11">
        <f t="shared" si="156"/>
        <v>18.282370860824869</v>
      </c>
      <c r="AD155" s="40">
        <f t="shared" si="153"/>
        <v>5.3748094656732359</v>
      </c>
      <c r="AE155" s="40">
        <f t="shared" si="154"/>
        <v>2.2508554321181151</v>
      </c>
    </row>
    <row r="156" spans="1:31" x14ac:dyDescent="0.2">
      <c r="A156" s="10" t="str">
        <f t="shared" si="142"/>
        <v>22 Health professionals</v>
      </c>
      <c r="B156" s="11">
        <f t="shared" si="142"/>
        <v>30.121972136787999</v>
      </c>
      <c r="C156" s="11">
        <f t="shared" si="146"/>
        <v>35.738931588157776</v>
      </c>
      <c r="D156" s="11">
        <f t="shared" si="146"/>
        <v>35.486851141728557</v>
      </c>
      <c r="E156" s="11">
        <f t="shared" si="146"/>
        <v>37.207553232226857</v>
      </c>
      <c r="F156" s="11">
        <f t="shared" si="146"/>
        <v>38.812938220827128</v>
      </c>
      <c r="H156" s="40">
        <f t="shared" si="147"/>
        <v>3.332470433416912</v>
      </c>
      <c r="I156" s="40">
        <f t="shared" si="148"/>
        <v>0.59906333576407178</v>
      </c>
      <c r="L156" s="10" t="str">
        <f t="shared" ref="L156:Q156" si="157">L11</f>
        <v>22 Health professionals</v>
      </c>
      <c r="M156" s="11">
        <f t="shared" si="157"/>
        <v>6.2930153906288782</v>
      </c>
      <c r="N156" s="11">
        <f t="shared" si="157"/>
        <v>7.3839944328663236</v>
      </c>
      <c r="O156" s="11">
        <f t="shared" si="157"/>
        <v>7.9576438594141647</v>
      </c>
      <c r="P156" s="11">
        <f t="shared" si="157"/>
        <v>8.2795015028172703</v>
      </c>
      <c r="Q156" s="11">
        <f t="shared" si="157"/>
        <v>8.6670221856458873</v>
      </c>
      <c r="S156" s="40">
        <f t="shared" si="150"/>
        <v>4.8057574251388013</v>
      </c>
      <c r="T156" s="40">
        <f t="shared" si="151"/>
        <v>0.57090556605128295</v>
      </c>
      <c r="W156" s="10" t="str">
        <f t="shared" ref="W156:AB156" si="158">W11</f>
        <v>22 Health professionals</v>
      </c>
      <c r="X156" s="11">
        <f t="shared" si="158"/>
        <v>23.828956746159108</v>
      </c>
      <c r="Y156" s="11">
        <f t="shared" si="158"/>
        <v>28.354937155291402</v>
      </c>
      <c r="Z156" s="11">
        <f t="shared" si="158"/>
        <v>27.529207282314392</v>
      </c>
      <c r="AA156" s="11">
        <f t="shared" si="158"/>
        <v>28.928051729409546</v>
      </c>
      <c r="AB156" s="11">
        <f t="shared" si="158"/>
        <v>30.145916035181166</v>
      </c>
      <c r="AD156" s="40">
        <f t="shared" si="153"/>
        <v>2.9289957202207839</v>
      </c>
      <c r="AE156" s="40">
        <f t="shared" si="154"/>
        <v>0.60718215672401765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38.144706922161525</v>
      </c>
      <c r="C157" s="11">
        <f t="shared" si="146"/>
        <v>41.294697734427622</v>
      </c>
      <c r="D157" s="11">
        <f t="shared" si="146"/>
        <v>41.174380182517154</v>
      </c>
      <c r="E157" s="11">
        <f t="shared" si="146"/>
        <v>42.385553413028703</v>
      </c>
      <c r="F157" s="11">
        <f t="shared" si="146"/>
        <v>45.815688969506773</v>
      </c>
      <c r="H157" s="40">
        <f t="shared" si="147"/>
        <v>1.5403269753907711</v>
      </c>
      <c r="I157" s="40">
        <f t="shared" si="148"/>
        <v>0.71461033135959973</v>
      </c>
      <c r="L157" s="10" t="str">
        <f t="shared" ref="L157:Q157" si="159">L12</f>
        <v>23 Teaching and other educational professionals</v>
      </c>
      <c r="M157" s="11">
        <f t="shared" si="159"/>
        <v>11.881495315850588</v>
      </c>
      <c r="N157" s="11">
        <f t="shared" si="159"/>
        <v>12.200085778005858</v>
      </c>
      <c r="O157" s="11">
        <f t="shared" si="159"/>
        <v>12.828101924999537</v>
      </c>
      <c r="P157" s="11">
        <f t="shared" si="159"/>
        <v>13.698219194966285</v>
      </c>
      <c r="Q157" s="11">
        <f t="shared" si="159"/>
        <v>14.737213798685143</v>
      </c>
      <c r="S157" s="40">
        <f t="shared" si="150"/>
        <v>1.5449336499679944</v>
      </c>
      <c r="T157" s="40">
        <f t="shared" si="151"/>
        <v>0.92920803560276877</v>
      </c>
      <c r="W157" s="10" t="str">
        <f t="shared" ref="W157:AB157" si="160">W12</f>
        <v>23 Teaching and other educational professionals</v>
      </c>
      <c r="X157" s="11">
        <f t="shared" si="160"/>
        <v>26.263211606310978</v>
      </c>
      <c r="Y157" s="11">
        <f t="shared" si="160"/>
        <v>29.094611956421772</v>
      </c>
      <c r="Z157" s="11">
        <f t="shared" si="160"/>
        <v>28.346278257517636</v>
      </c>
      <c r="AA157" s="11">
        <f t="shared" si="160"/>
        <v>28.687334218062393</v>
      </c>
      <c r="AB157" s="11">
        <f t="shared" si="160"/>
        <v>31.078475170821608</v>
      </c>
      <c r="AD157" s="40">
        <f t="shared" si="153"/>
        <v>1.5382426379099368</v>
      </c>
      <c r="AE157" s="40">
        <f t="shared" si="154"/>
        <v>0.61535034708988245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49.058145612073979</v>
      </c>
      <c r="C158" s="11">
        <f t="shared" si="146"/>
        <v>56.614688651338021</v>
      </c>
      <c r="D158" s="11">
        <f t="shared" si="146"/>
        <v>59.811594765050998</v>
      </c>
      <c r="E158" s="11">
        <f t="shared" si="146"/>
        <v>66.975186986697722</v>
      </c>
      <c r="F158" s="11">
        <f t="shared" si="146"/>
        <v>74.998596333390992</v>
      </c>
      <c r="H158" s="40">
        <f t="shared" si="147"/>
        <v>4.0434754485795921</v>
      </c>
      <c r="I158" s="40">
        <f t="shared" si="148"/>
        <v>1.5199005238610841</v>
      </c>
      <c r="L158" s="10" t="str">
        <f t="shared" ref="L158:Q158" si="161">L13</f>
        <v>24 Business, media and public service professionals</v>
      </c>
      <c r="M158" s="11">
        <f t="shared" si="161"/>
        <v>28.666130191714526</v>
      </c>
      <c r="N158" s="11">
        <f t="shared" si="161"/>
        <v>31.574877548411344</v>
      </c>
      <c r="O158" s="11">
        <f t="shared" si="161"/>
        <v>32.760312344505536</v>
      </c>
      <c r="P158" s="11">
        <f t="shared" si="161"/>
        <v>37.179126185886972</v>
      </c>
      <c r="Q158" s="11">
        <f t="shared" si="161"/>
        <v>41.106975744078738</v>
      </c>
      <c r="S158" s="40">
        <f t="shared" si="150"/>
        <v>2.7059946787495681</v>
      </c>
      <c r="T158" s="40">
        <f t="shared" si="151"/>
        <v>1.5245717427647687</v>
      </c>
      <c r="W158" s="10" t="str">
        <f t="shared" ref="W158:AB158" si="162">W13</f>
        <v>24 Business, media and public service professionals</v>
      </c>
      <c r="X158" s="11">
        <f t="shared" si="162"/>
        <v>20.392015420359463</v>
      </c>
      <c r="Y158" s="11">
        <f t="shared" si="162"/>
        <v>25.039811102926699</v>
      </c>
      <c r="Z158" s="11">
        <f t="shared" si="162"/>
        <v>27.051282420545501</v>
      </c>
      <c r="AA158" s="11">
        <f t="shared" si="162"/>
        <v>29.79606080081065</v>
      </c>
      <c r="AB158" s="11">
        <f t="shared" si="162"/>
        <v>33.891620589312303</v>
      </c>
      <c r="AD158" s="40">
        <f t="shared" si="153"/>
        <v>5.8145870797637222</v>
      </c>
      <c r="AE158" s="40">
        <f t="shared" si="154"/>
        <v>1.5142394372644752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12.475062134687871</v>
      </c>
      <c r="C159" s="11">
        <f t="shared" si="146"/>
        <v>14.444257596138552</v>
      </c>
      <c r="D159" s="11">
        <f t="shared" si="146"/>
        <v>15.62792543887414</v>
      </c>
      <c r="E159" s="11">
        <f t="shared" si="146"/>
        <v>13.89155665326679</v>
      </c>
      <c r="F159" s="11">
        <f t="shared" si="146"/>
        <v>14.967015380868061</v>
      </c>
      <c r="H159" s="40">
        <f t="shared" si="147"/>
        <v>4.6096436358848969</v>
      </c>
      <c r="I159" s="40">
        <f t="shared" si="148"/>
        <v>-0.28765614781967042</v>
      </c>
      <c r="L159" s="10" t="str">
        <f t="shared" ref="L159:Q159" si="163">L14</f>
        <v>31 Science, engineering and technology associate professionals</v>
      </c>
      <c r="M159" s="11">
        <f t="shared" si="163"/>
        <v>8.5784286186810856</v>
      </c>
      <c r="N159" s="11">
        <f t="shared" si="163"/>
        <v>10.419598441448993</v>
      </c>
      <c r="O159" s="11">
        <f t="shared" si="163"/>
        <v>10.765849166882532</v>
      </c>
      <c r="P159" s="11">
        <f t="shared" si="163"/>
        <v>8.8590508399953709</v>
      </c>
      <c r="Q159" s="11">
        <f t="shared" si="163"/>
        <v>9.0041146056832311</v>
      </c>
      <c r="S159" s="40">
        <f t="shared" si="150"/>
        <v>4.6473198083167633</v>
      </c>
      <c r="T159" s="40">
        <f t="shared" si="151"/>
        <v>-1.1842476539724811</v>
      </c>
      <c r="W159" s="10" t="str">
        <f t="shared" ref="W159:AB159" si="164">W14</f>
        <v>31 Science, engineering and technology associate professionals</v>
      </c>
      <c r="X159" s="11">
        <f t="shared" si="164"/>
        <v>3.896633516006792</v>
      </c>
      <c r="Y159" s="11">
        <f t="shared" si="164"/>
        <v>4.0246591546895472</v>
      </c>
      <c r="Z159" s="11">
        <f t="shared" si="164"/>
        <v>4.8620762719916213</v>
      </c>
      <c r="AA159" s="11">
        <f t="shared" si="164"/>
        <v>5.0325058132714231</v>
      </c>
      <c r="AB159" s="11">
        <f t="shared" si="164"/>
        <v>5.962900775184826</v>
      </c>
      <c r="AD159" s="40">
        <f t="shared" si="153"/>
        <v>4.5265078368644573</v>
      </c>
      <c r="AE159" s="40">
        <f t="shared" si="154"/>
        <v>1.3699084675646844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13.553363519387618</v>
      </c>
      <c r="C160" s="11">
        <f t="shared" si="146"/>
        <v>15.348886802680827</v>
      </c>
      <c r="D160" s="11">
        <f t="shared" si="146"/>
        <v>15.669806077298288</v>
      </c>
      <c r="E160" s="11">
        <f t="shared" si="146"/>
        <v>15.507679058534711</v>
      </c>
      <c r="F160" s="11">
        <f t="shared" si="146"/>
        <v>16.409592797631806</v>
      </c>
      <c r="H160" s="40">
        <f t="shared" si="147"/>
        <v>2.9445375503104332</v>
      </c>
      <c r="I160" s="40">
        <f t="shared" si="148"/>
        <v>0.30800944151458953</v>
      </c>
      <c r="L160" s="10" t="str">
        <f t="shared" ref="L160:Q160" si="165">L15</f>
        <v>32 Health and social care associate professionals</v>
      </c>
      <c r="M160" s="11">
        <f t="shared" si="165"/>
        <v>2.7553825370972684</v>
      </c>
      <c r="N160" s="11">
        <f t="shared" si="165"/>
        <v>2.7778392745298319</v>
      </c>
      <c r="O160" s="11">
        <f t="shared" si="165"/>
        <v>3.169369430267595</v>
      </c>
      <c r="P160" s="11">
        <f t="shared" si="165"/>
        <v>2.805652041229298</v>
      </c>
      <c r="Q160" s="11">
        <f t="shared" si="165"/>
        <v>2.9101926127385358</v>
      </c>
      <c r="S160" s="40">
        <f t="shared" si="150"/>
        <v>2.8390823268006127</v>
      </c>
      <c r="T160" s="40">
        <f>IF(Q$151-O$151 &lt;&gt; 0,(EXP(LN(Q160/O160)/(Q$151-O$151))-1)*100,0)</f>
        <v>-0.56714152092264269</v>
      </c>
      <c r="W160" s="10" t="str">
        <f t="shared" ref="W160:AB160" si="166">W15</f>
        <v>32 Health and social care associate professionals</v>
      </c>
      <c r="X160" s="11">
        <f t="shared" si="166"/>
        <v>10.797980982290344</v>
      </c>
      <c r="Y160" s="11">
        <f t="shared" si="166"/>
        <v>12.571047528151</v>
      </c>
      <c r="Z160" s="11">
        <f t="shared" si="166"/>
        <v>12.500436647030689</v>
      </c>
      <c r="AA160" s="11">
        <f t="shared" si="166"/>
        <v>12.702027017305412</v>
      </c>
      <c r="AB160" s="11">
        <f t="shared" si="166"/>
        <v>13.499400184893263</v>
      </c>
      <c r="AD160" s="40">
        <f t="shared" si="153"/>
        <v>2.9713780873841911</v>
      </c>
      <c r="AE160" s="40">
        <f t="shared" si="154"/>
        <v>0.51386027807240886</v>
      </c>
    </row>
    <row r="161" spans="1:31" x14ac:dyDescent="0.2">
      <c r="A161" s="10" t="str">
        <f t="shared" si="142"/>
        <v>33 Protective service occupations</v>
      </c>
      <c r="B161" s="11">
        <f t="shared" si="142"/>
        <v>11.825486350138899</v>
      </c>
      <c r="C161" s="11">
        <f t="shared" si="146"/>
        <v>11.425728538428841</v>
      </c>
      <c r="D161" s="11">
        <f t="shared" si="146"/>
        <v>12.084676117677025</v>
      </c>
      <c r="E161" s="11">
        <f t="shared" si="146"/>
        <v>14.412588371548635</v>
      </c>
      <c r="F161" s="11">
        <f t="shared" si="146"/>
        <v>16.3823287316186</v>
      </c>
      <c r="H161" s="40">
        <f t="shared" si="147"/>
        <v>0.43456452359156295</v>
      </c>
      <c r="I161" s="40">
        <f t="shared" si="148"/>
        <v>2.0491460156483621</v>
      </c>
      <c r="L161" s="10" t="str">
        <f t="shared" ref="L161:Q161" si="167">L16</f>
        <v>33 Protective service occupations</v>
      </c>
      <c r="M161" s="11">
        <f t="shared" si="167"/>
        <v>9.1158927377525902</v>
      </c>
      <c r="N161" s="11">
        <f t="shared" si="167"/>
        <v>8.4605560484453868</v>
      </c>
      <c r="O161" s="11">
        <f t="shared" si="167"/>
        <v>8.7850022308221352</v>
      </c>
      <c r="P161" s="11">
        <f t="shared" si="167"/>
        <v>9.9724092616945601</v>
      </c>
      <c r="Q161" s="11">
        <f t="shared" si="167"/>
        <v>10.611473832715449</v>
      </c>
      <c r="S161" s="40">
        <f t="shared" si="150"/>
        <v>-0.73674005399194664</v>
      </c>
      <c r="T161" s="40">
        <f t="shared" si="151"/>
        <v>1.2672279866391634</v>
      </c>
      <c r="W161" s="10" t="str">
        <f t="shared" ref="W161:AB161" si="168">W16</f>
        <v>33 Protective service occupations</v>
      </c>
      <c r="X161" s="11">
        <f t="shared" si="168"/>
        <v>2.7095936123863318</v>
      </c>
      <c r="Y161" s="11">
        <f t="shared" si="168"/>
        <v>2.9651724899834679</v>
      </c>
      <c r="Z161" s="11">
        <f t="shared" si="168"/>
        <v>3.2996738868548867</v>
      </c>
      <c r="AA161" s="11">
        <f t="shared" si="168"/>
        <v>4.440179109854073</v>
      </c>
      <c r="AB161" s="11">
        <f t="shared" si="168"/>
        <v>5.7708548989031412</v>
      </c>
      <c r="AD161" s="40">
        <f t="shared" si="153"/>
        <v>4.0191671052536737</v>
      </c>
      <c r="AE161" s="40">
        <f t="shared" si="154"/>
        <v>3.7969539969275656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18.841810956509402</v>
      </c>
      <c r="C162" s="11">
        <f t="shared" si="146"/>
        <v>17.707729219127675</v>
      </c>
      <c r="D162" s="11">
        <f t="shared" si="146"/>
        <v>18.303827430591358</v>
      </c>
      <c r="E162" s="11">
        <f t="shared" si="146"/>
        <v>18.087304053230163</v>
      </c>
      <c r="F162" s="11">
        <f t="shared" si="146"/>
        <v>19.932812293560172</v>
      </c>
      <c r="H162" s="40">
        <f t="shared" si="147"/>
        <v>-0.57768892912137826</v>
      </c>
      <c r="I162" s="40">
        <f t="shared" si="148"/>
        <v>0.5699986497602838</v>
      </c>
      <c r="L162" s="10" t="str">
        <f t="shared" ref="L162:Q162" si="169">L17</f>
        <v>34 Culture, media and sports occupations</v>
      </c>
      <c r="M162" s="11">
        <f t="shared" si="169"/>
        <v>10.114550342015958</v>
      </c>
      <c r="N162" s="11">
        <f t="shared" si="169"/>
        <v>9.000813287766448</v>
      </c>
      <c r="O162" s="11">
        <f t="shared" si="169"/>
        <v>8.9244247761277098</v>
      </c>
      <c r="P162" s="11">
        <f t="shared" si="169"/>
        <v>8.9773143749366007</v>
      </c>
      <c r="Q162" s="11">
        <f t="shared" si="169"/>
        <v>10.215900147743813</v>
      </c>
      <c r="S162" s="40">
        <f t="shared" si="150"/>
        <v>-2.4725811032500711</v>
      </c>
      <c r="T162" s="40">
        <f t="shared" si="151"/>
        <v>0.90509456470613259</v>
      </c>
      <c r="W162" s="10" t="str">
        <f t="shared" ref="W162:AB162" si="170">W17</f>
        <v>34 Culture, media and sports occupations</v>
      </c>
      <c r="X162" s="11">
        <f t="shared" si="170"/>
        <v>8.7272606144934457</v>
      </c>
      <c r="Y162" s="11">
        <f t="shared" si="170"/>
        <v>8.7069159313612197</v>
      </c>
      <c r="Z162" s="11">
        <f t="shared" si="170"/>
        <v>9.3794026544636466</v>
      </c>
      <c r="AA162" s="11">
        <f t="shared" si="170"/>
        <v>9.1099896782935588</v>
      </c>
      <c r="AB162" s="11">
        <f t="shared" si="170"/>
        <v>9.7169121458163445</v>
      </c>
      <c r="AD162" s="40">
        <f t="shared" si="153"/>
        <v>1.4517276256855283</v>
      </c>
      <c r="AE162" s="40">
        <f t="shared" si="154"/>
        <v>0.2359566701729543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53.113575129806932</v>
      </c>
      <c r="C163" s="11">
        <f t="shared" si="146"/>
        <v>56.471001968112418</v>
      </c>
      <c r="D163" s="11">
        <f t="shared" si="146"/>
        <v>57.750495412064758</v>
      </c>
      <c r="E163" s="11">
        <f t="shared" si="146"/>
        <v>56.072953889635059</v>
      </c>
      <c r="F163" s="11">
        <f t="shared" si="146"/>
        <v>58.477100045778215</v>
      </c>
      <c r="H163" s="40">
        <f t="shared" si="147"/>
        <v>1.6880772863887339</v>
      </c>
      <c r="I163" s="40">
        <f t="shared" si="148"/>
        <v>8.3390066615085523E-2</v>
      </c>
      <c r="L163" s="10" t="str">
        <f t="shared" ref="L163:Q163" si="171">L18</f>
        <v>35 Business and public service associate professionals</v>
      </c>
      <c r="M163" s="11">
        <f t="shared" si="171"/>
        <v>28.104465784645541</v>
      </c>
      <c r="N163" s="11">
        <f t="shared" si="171"/>
        <v>29.230284876886021</v>
      </c>
      <c r="O163" s="11">
        <f t="shared" si="171"/>
        <v>30.093558854218472</v>
      </c>
      <c r="P163" s="11">
        <f t="shared" si="171"/>
        <v>28.465714802521468</v>
      </c>
      <c r="Q163" s="11">
        <f t="shared" si="171"/>
        <v>28.77731426737034</v>
      </c>
      <c r="S163" s="40">
        <f t="shared" si="150"/>
        <v>1.377048538386183</v>
      </c>
      <c r="T163" s="40">
        <f t="shared" si="151"/>
        <v>-0.29771447959997532</v>
      </c>
      <c r="W163" s="10" t="str">
        <f t="shared" ref="W163:AB163" si="172">W18</f>
        <v>35 Business and public service associate professionals</v>
      </c>
      <c r="X163" s="11">
        <f t="shared" si="172"/>
        <v>25.009109345161381</v>
      </c>
      <c r="Y163" s="11">
        <f t="shared" si="172"/>
        <v>27.240717091226383</v>
      </c>
      <c r="Z163" s="11">
        <f t="shared" si="172"/>
        <v>27.656936557846336</v>
      </c>
      <c r="AA163" s="11">
        <f t="shared" si="172"/>
        <v>27.607239087113602</v>
      </c>
      <c r="AB163" s="11">
        <f t="shared" si="172"/>
        <v>29.699785778407932</v>
      </c>
      <c r="AD163" s="40">
        <f t="shared" si="153"/>
        <v>2.0331206513588329</v>
      </c>
      <c r="AE163" s="40">
        <f t="shared" si="154"/>
        <v>0.47621877675294577</v>
      </c>
    </row>
    <row r="164" spans="1:31" x14ac:dyDescent="0.2">
      <c r="A164" s="10" t="str">
        <f t="shared" si="142"/>
        <v>41 Administrative occupations</v>
      </c>
      <c r="B164" s="11">
        <f t="shared" si="142"/>
        <v>70.701628761611758</v>
      </c>
      <c r="C164" s="11">
        <f t="shared" si="146"/>
        <v>68.995486730492729</v>
      </c>
      <c r="D164" s="11">
        <f t="shared" si="146"/>
        <v>70.692087751538679</v>
      </c>
      <c r="E164" s="11">
        <f t="shared" si="146"/>
        <v>64.288607696984073</v>
      </c>
      <c r="F164" s="11">
        <f t="shared" si="146"/>
        <v>58.989096923327466</v>
      </c>
      <c r="H164" s="40">
        <f t="shared" si="147"/>
        <v>-2.6990962715300881E-3</v>
      </c>
      <c r="I164" s="40">
        <f t="shared" si="148"/>
        <v>-1.1992906543964454</v>
      </c>
      <c r="L164" s="10" t="str">
        <f t="shared" ref="L164:Q164" si="173">L19</f>
        <v>41 Administrative occupations</v>
      </c>
      <c r="M164" s="11">
        <f t="shared" si="173"/>
        <v>17.748107699117146</v>
      </c>
      <c r="N164" s="11">
        <f t="shared" si="173"/>
        <v>16.464463433489957</v>
      </c>
      <c r="O164" s="11">
        <f t="shared" si="173"/>
        <v>19.103623113929917</v>
      </c>
      <c r="P164" s="11">
        <f t="shared" si="173"/>
        <v>17.88322365548677</v>
      </c>
      <c r="Q164" s="11">
        <f t="shared" si="173"/>
        <v>19.020696501572708</v>
      </c>
      <c r="S164" s="40">
        <f t="shared" si="150"/>
        <v>1.4828691529234606</v>
      </c>
      <c r="T164" s="40">
        <f t="shared" si="151"/>
        <v>-2.8998014860326382E-2</v>
      </c>
      <c r="W164" s="10" t="str">
        <f t="shared" ref="W164:AB164" si="174">W19</f>
        <v>41 Administrative occupations</v>
      </c>
      <c r="X164" s="11">
        <f t="shared" si="174"/>
        <v>52.953521062494609</v>
      </c>
      <c r="Y164" s="11">
        <f t="shared" si="174"/>
        <v>52.531023297002889</v>
      </c>
      <c r="Z164" s="11">
        <f t="shared" si="174"/>
        <v>51.588464637608695</v>
      </c>
      <c r="AA164" s="11">
        <f t="shared" si="174"/>
        <v>46.405384041497328</v>
      </c>
      <c r="AB164" s="11">
        <f t="shared" si="174"/>
        <v>39.968400421754779</v>
      </c>
      <c r="AD164" s="40">
        <f t="shared" si="153"/>
        <v>-0.52096770661781422</v>
      </c>
      <c r="AE164" s="40">
        <f t="shared" si="154"/>
        <v>-1.687000990473253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20.723317770503602</v>
      </c>
      <c r="C165" s="11">
        <f t="shared" si="146"/>
        <v>18.731568827432454</v>
      </c>
      <c r="D165" s="11">
        <f t="shared" si="146"/>
        <v>18.28131753384001</v>
      </c>
      <c r="E165" s="11">
        <f t="shared" si="146"/>
        <v>18.715283413141989</v>
      </c>
      <c r="F165" s="11">
        <f t="shared" si="146"/>
        <v>14.856219403786646</v>
      </c>
      <c r="H165" s="40">
        <f t="shared" si="147"/>
        <v>-2.4764187262487858</v>
      </c>
      <c r="I165" s="40">
        <f t="shared" si="148"/>
        <v>-1.3735531186443883</v>
      </c>
      <c r="L165" s="10" t="str">
        <f t="shared" ref="L165:Q165" si="175">L20</f>
        <v>42 Secretarial and related occupations</v>
      </c>
      <c r="M165" s="11">
        <f t="shared" si="175"/>
        <v>0.9775822481228762</v>
      </c>
      <c r="N165" s="11">
        <f t="shared" si="175"/>
        <v>0.79265123747708699</v>
      </c>
      <c r="O165" s="11">
        <f t="shared" si="175"/>
        <v>0.71448620706692167</v>
      </c>
      <c r="P165" s="11">
        <f t="shared" si="175"/>
        <v>0.96763002173041768</v>
      </c>
      <c r="Q165" s="11">
        <f t="shared" si="175"/>
        <v>1.1201768993509411</v>
      </c>
      <c r="S165" s="40">
        <f>IF(O$151-M$151 &lt;&gt; 0,(EXP(LN(O165/M165)/(O$151-M$151))-1)*100,0)</f>
        <v>-6.0778320611678982</v>
      </c>
      <c r="T165" s="40">
        <f t="shared" si="151"/>
        <v>3.0432427835610065</v>
      </c>
      <c r="W165" s="10" t="str">
        <f t="shared" ref="W165:AB165" si="176">W20</f>
        <v>42 Secretarial and related occupations</v>
      </c>
      <c r="X165" s="11">
        <f t="shared" si="176"/>
        <v>19.74573552238073</v>
      </c>
      <c r="Y165" s="11">
        <f t="shared" si="176"/>
        <v>17.93891758995537</v>
      </c>
      <c r="Z165" s="11">
        <f t="shared" si="176"/>
        <v>17.566831326773087</v>
      </c>
      <c r="AA165" s="11">
        <f t="shared" si="176"/>
        <v>17.747653391411568</v>
      </c>
      <c r="AB165" s="11">
        <f t="shared" si="176"/>
        <v>13.736042504435707</v>
      </c>
      <c r="AD165" s="40">
        <f t="shared" si="153"/>
        <v>-2.3113690810357856</v>
      </c>
      <c r="AE165" s="40">
        <f t="shared" si="154"/>
        <v>-1.6265551885415785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10.460813386382174</v>
      </c>
      <c r="C166" s="11">
        <f t="shared" si="146"/>
        <v>12.198348221815959</v>
      </c>
      <c r="D166" s="11">
        <f t="shared" si="146"/>
        <v>8.726130764811348</v>
      </c>
      <c r="E166" s="11">
        <f t="shared" si="146"/>
        <v>9.2305316449535582</v>
      </c>
      <c r="F166" s="11">
        <f t="shared" si="146"/>
        <v>10.585279490233443</v>
      </c>
      <c r="H166" s="40">
        <f t="shared" si="147"/>
        <v>-3.5613210955042662</v>
      </c>
      <c r="I166" s="40">
        <f t="shared" si="148"/>
        <v>1.2959404457920431</v>
      </c>
      <c r="L166" s="10" t="str">
        <f t="shared" ref="L166:Q166" si="177">L21</f>
        <v>51 Skilled agricultural and related trades</v>
      </c>
      <c r="M166" s="11">
        <f t="shared" si="177"/>
        <v>7.7892281087602582</v>
      </c>
      <c r="N166" s="11">
        <f t="shared" si="177"/>
        <v>10.410614614739515</v>
      </c>
      <c r="O166" s="11">
        <f t="shared" si="177"/>
        <v>6.510441648653102</v>
      </c>
      <c r="P166" s="11">
        <f t="shared" si="177"/>
        <v>6.620273300378293</v>
      </c>
      <c r="Q166" s="11">
        <f t="shared" si="177"/>
        <v>7.4185645537813674</v>
      </c>
      <c r="S166" s="40">
        <f t="shared" si="150"/>
        <v>-3.5231298951596823</v>
      </c>
      <c r="T166" s="40">
        <f t="shared" si="151"/>
        <v>0.87432197147629953</v>
      </c>
      <c r="W166" s="10" t="str">
        <f t="shared" ref="W166:AB166" si="178">W21</f>
        <v>51 Skilled agricultural and related trades</v>
      </c>
      <c r="X166" s="11">
        <f t="shared" si="178"/>
        <v>2.6715852776219084</v>
      </c>
      <c r="Y166" s="11">
        <f t="shared" si="178"/>
        <v>1.7877336070764411</v>
      </c>
      <c r="Z166" s="11">
        <f t="shared" si="178"/>
        <v>2.2156891161582486</v>
      </c>
      <c r="AA166" s="11">
        <f t="shared" si="178"/>
        <v>2.6102583445752603</v>
      </c>
      <c r="AB166" s="11">
        <f t="shared" si="178"/>
        <v>3.1667149364520686</v>
      </c>
      <c r="AD166" s="40">
        <f t="shared" si="153"/>
        <v>-3.6730173659823007</v>
      </c>
      <c r="AE166" s="40">
        <f t="shared" si="154"/>
        <v>2.4094443447997937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27.827382279357732</v>
      </c>
      <c r="C167" s="11">
        <f t="shared" si="146"/>
        <v>29.105708932625234</v>
      </c>
      <c r="D167" s="11">
        <f t="shared" si="146"/>
        <v>25.549046669484152</v>
      </c>
      <c r="E167" s="11">
        <f t="shared" si="146"/>
        <v>26.282703111569404</v>
      </c>
      <c r="F167" s="11">
        <f t="shared" si="146"/>
        <v>25.909292744569935</v>
      </c>
      <c r="H167" s="40">
        <f t="shared" si="147"/>
        <v>-1.6938995530767276</v>
      </c>
      <c r="I167" s="40">
        <f t="shared" si="148"/>
        <v>9.3388206165845311E-2</v>
      </c>
      <c r="L167" s="10" t="str">
        <f t="shared" ref="L167:Q167" si="179">L22</f>
        <v>52 Skilled metal, electrical and electronic trades</v>
      </c>
      <c r="M167" s="11">
        <f t="shared" si="179"/>
        <v>27.222056568276457</v>
      </c>
      <c r="N167" s="11">
        <f t="shared" si="179"/>
        <v>28.053558786070585</v>
      </c>
      <c r="O167" s="11">
        <f t="shared" si="179"/>
        <v>24.76896933588926</v>
      </c>
      <c r="P167" s="11">
        <f t="shared" si="179"/>
        <v>24.466424830409164</v>
      </c>
      <c r="Q167" s="11">
        <f t="shared" si="179"/>
        <v>23.412021867603684</v>
      </c>
      <c r="S167" s="40">
        <f t="shared" si="150"/>
        <v>-1.8709937737601545</v>
      </c>
      <c r="T167" s="40">
        <f t="shared" si="151"/>
        <v>-0.37490870783709607</v>
      </c>
      <c r="W167" s="10" t="str">
        <f t="shared" ref="W167:AB167" si="180">W22</f>
        <v>52 Skilled metal, electrical and electronic trades</v>
      </c>
      <c r="X167" s="11">
        <f t="shared" si="180"/>
        <v>0.60532571108126099</v>
      </c>
      <c r="Y167" s="11">
        <f t="shared" si="180"/>
        <v>1.0521501465546306</v>
      </c>
      <c r="Z167" s="11">
        <f t="shared" si="180"/>
        <v>0.78007733359484599</v>
      </c>
      <c r="AA167" s="11">
        <f t="shared" si="180"/>
        <v>1.8162782811602713</v>
      </c>
      <c r="AB167" s="11">
        <f t="shared" si="180"/>
        <v>2.4972708769662662</v>
      </c>
      <c r="AD167" s="40">
        <f t="shared" si="153"/>
        <v>5.203383501819947</v>
      </c>
      <c r="AE167" s="40">
        <f t="shared" si="154"/>
        <v>8.0658647088954751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27.005443884231838</v>
      </c>
      <c r="C168" s="11">
        <f t="shared" si="146"/>
        <v>26.707795216915052</v>
      </c>
      <c r="D168" s="11">
        <f t="shared" si="146"/>
        <v>23.985010413544781</v>
      </c>
      <c r="E168" s="11">
        <f t="shared" si="146"/>
        <v>25.526683255828505</v>
      </c>
      <c r="F168" s="11">
        <f t="shared" si="146"/>
        <v>23.588925957977771</v>
      </c>
      <c r="H168" s="40">
        <f t="shared" si="147"/>
        <v>-2.3442728269798208</v>
      </c>
      <c r="I168" s="40">
        <f t="shared" si="148"/>
        <v>-0.11094978041580328</v>
      </c>
      <c r="L168" s="10" t="str">
        <f t="shared" ref="L168:Q168" si="181">L23</f>
        <v>53 Skilled construction and building trades</v>
      </c>
      <c r="M168" s="11">
        <f t="shared" si="181"/>
        <v>26.587733105281515</v>
      </c>
      <c r="N168" s="11">
        <f t="shared" si="181"/>
        <v>26.197033329021451</v>
      </c>
      <c r="O168" s="11">
        <f t="shared" si="181"/>
        <v>23.522157892532189</v>
      </c>
      <c r="P168" s="11">
        <f t="shared" si="181"/>
        <v>25.10468298226645</v>
      </c>
      <c r="Q168" s="11">
        <f t="shared" si="181"/>
        <v>23.061003597663213</v>
      </c>
      <c r="S168" s="40">
        <f t="shared" si="150"/>
        <v>-2.4203693202614618</v>
      </c>
      <c r="T168" s="40">
        <f t="shared" si="151"/>
        <v>-0.13191179255320762</v>
      </c>
      <c r="W168" s="10" t="str">
        <f t="shared" ref="W168:AB168" si="182">W23</f>
        <v>53 Skilled construction and building trades</v>
      </c>
      <c r="X168" s="11">
        <f t="shared" si="182"/>
        <v>0.41771077895031739</v>
      </c>
      <c r="Y168" s="11">
        <f t="shared" si="182"/>
        <v>0.51076188789358778</v>
      </c>
      <c r="Z168" s="11">
        <f t="shared" si="182"/>
        <v>0.46285252101260649</v>
      </c>
      <c r="AA168" s="11">
        <f t="shared" si="182"/>
        <v>0.42200027356207737</v>
      </c>
      <c r="AB168" s="11">
        <f t="shared" si="182"/>
        <v>0.5279223603145754</v>
      </c>
      <c r="AD168" s="40">
        <f t="shared" si="153"/>
        <v>2.0735901799183054</v>
      </c>
      <c r="AE168" s="40">
        <f t="shared" si="154"/>
        <v>0.8807947276471495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18.759090250823053</v>
      </c>
      <c r="C169" s="11">
        <f t="shared" si="146"/>
        <v>17.478509554361377</v>
      </c>
      <c r="D169" s="11">
        <f t="shared" si="146"/>
        <v>16.104167056750622</v>
      </c>
      <c r="E169" s="11">
        <f t="shared" si="146"/>
        <v>16.650552423902973</v>
      </c>
      <c r="F169" s="11">
        <f t="shared" si="146"/>
        <v>17.344784626212199</v>
      </c>
      <c r="H169" s="40">
        <f t="shared" si="147"/>
        <v>-3.0059041905941886</v>
      </c>
      <c r="I169" s="40">
        <f t="shared" si="148"/>
        <v>0.49598462766629048</v>
      </c>
      <c r="L169" s="10" t="str">
        <f t="shared" ref="L169:Q169" si="183">L24</f>
        <v>54 Textiles, printing and other skilled trades</v>
      </c>
      <c r="M169" s="11">
        <f t="shared" si="183"/>
        <v>11.689207550359992</v>
      </c>
      <c r="N169" s="11">
        <f t="shared" si="183"/>
        <v>11.033209591249475</v>
      </c>
      <c r="O169" s="11">
        <f t="shared" si="183"/>
        <v>9.2652573875982611</v>
      </c>
      <c r="P169" s="11">
        <f t="shared" si="183"/>
        <v>9.5589346530812982</v>
      </c>
      <c r="Q169" s="11">
        <f t="shared" si="183"/>
        <v>9.8409585266064923</v>
      </c>
      <c r="S169" s="40">
        <f t="shared" si="150"/>
        <v>-4.5415268221667411</v>
      </c>
      <c r="T169" s="40">
        <f t="shared" si="151"/>
        <v>0.40268512366172793</v>
      </c>
      <c r="W169" s="10" t="str">
        <f t="shared" ref="W169:AB169" si="184">W24</f>
        <v>54 Textiles, printing and other skilled trades</v>
      </c>
      <c r="X169" s="11">
        <f t="shared" si="184"/>
        <v>7.0698827004630695</v>
      </c>
      <c r="Y169" s="11">
        <f t="shared" si="184"/>
        <v>6.445299963111891</v>
      </c>
      <c r="Z169" s="11">
        <f t="shared" si="184"/>
        <v>6.8389096691523621</v>
      </c>
      <c r="AA169" s="11">
        <f t="shared" si="184"/>
        <v>7.0916177708216761</v>
      </c>
      <c r="AB169" s="11">
        <f t="shared" si="184"/>
        <v>7.5038260996057087</v>
      </c>
      <c r="AD169" s="40">
        <f t="shared" si="153"/>
        <v>-0.66210982464742774</v>
      </c>
      <c r="AE169" s="40">
        <f t="shared" si="154"/>
        <v>0.62048188452912267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61.381027644915854</v>
      </c>
      <c r="C170" s="11">
        <f t="shared" si="146"/>
        <v>63.394285012012148</v>
      </c>
      <c r="D170" s="11">
        <f t="shared" si="146"/>
        <v>60.724881390977487</v>
      </c>
      <c r="E170" s="11">
        <f t="shared" si="146"/>
        <v>64.875412680488097</v>
      </c>
      <c r="F170" s="11">
        <f t="shared" si="146"/>
        <v>69.318741467801374</v>
      </c>
      <c r="H170" s="40">
        <f t="shared" si="147"/>
        <v>-0.21471455225569036</v>
      </c>
      <c r="I170" s="40">
        <f t="shared" si="148"/>
        <v>0.88631664820486566</v>
      </c>
      <c r="L170" s="10" t="str">
        <f t="shared" ref="L170:Q170" si="185">L25</f>
        <v>61 Caring personal service occupations</v>
      </c>
      <c r="M170" s="11">
        <f t="shared" si="185"/>
        <v>11.643933870895404</v>
      </c>
      <c r="N170" s="11">
        <f t="shared" si="185"/>
        <v>11.446391513367232</v>
      </c>
      <c r="O170" s="11">
        <f t="shared" si="185"/>
        <v>11.40824513851441</v>
      </c>
      <c r="P170" s="11">
        <f t="shared" si="185"/>
        <v>13.865149368400463</v>
      </c>
      <c r="Q170" s="11">
        <f t="shared" si="185"/>
        <v>16.068588086147187</v>
      </c>
      <c r="S170" s="40">
        <f t="shared" si="150"/>
        <v>-0.40814471386851903</v>
      </c>
      <c r="T170" s="40">
        <f t="shared" si="151"/>
        <v>2.3098053068525637</v>
      </c>
      <c r="W170" s="10" t="str">
        <f t="shared" ref="W170:AB170" si="186">W25</f>
        <v>61 Caring personal service occupations</v>
      </c>
      <c r="X170" s="11">
        <f t="shared" si="186"/>
        <v>49.737093774020465</v>
      </c>
      <c r="Y170" s="11">
        <f t="shared" si="186"/>
        <v>51.947893498644945</v>
      </c>
      <c r="Z170" s="11">
        <f t="shared" si="186"/>
        <v>49.316636252463084</v>
      </c>
      <c r="AA170" s="11">
        <f t="shared" si="186"/>
        <v>51.010263312087631</v>
      </c>
      <c r="AB170" s="11">
        <f t="shared" si="186"/>
        <v>53.250153381654194</v>
      </c>
      <c r="AD170" s="40">
        <f t="shared" si="153"/>
        <v>-0.16964663425886872</v>
      </c>
      <c r="AE170" s="40">
        <f t="shared" si="154"/>
        <v>0.51290562393031536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21.202747526619135</v>
      </c>
      <c r="C171" s="11">
        <f t="shared" si="146"/>
        <v>22.583986116972572</v>
      </c>
      <c r="D171" s="11">
        <f t="shared" si="146"/>
        <v>20.522190046844976</v>
      </c>
      <c r="E171" s="11">
        <f t="shared" si="146"/>
        <v>20.806621725831828</v>
      </c>
      <c r="F171" s="11">
        <f t="shared" si="146"/>
        <v>21.59882003809464</v>
      </c>
      <c r="H171" s="40">
        <f t="shared" si="147"/>
        <v>-0.65035659839687288</v>
      </c>
      <c r="I171" s="40">
        <f t="shared" si="148"/>
        <v>0.34146127727892051</v>
      </c>
      <c r="L171" s="10" t="str">
        <f t="shared" ref="L171:Q171" si="187">L26</f>
        <v>62 Leisure, travel and related personal service occupations</v>
      </c>
      <c r="M171" s="11">
        <f t="shared" si="187"/>
        <v>6.3232762880658795</v>
      </c>
      <c r="N171" s="11">
        <f t="shared" si="187"/>
        <v>7.1178880576567805</v>
      </c>
      <c r="O171" s="11">
        <f t="shared" si="187"/>
        <v>6.3355233719275121</v>
      </c>
      <c r="P171" s="11">
        <f t="shared" si="187"/>
        <v>6.6892135748581305</v>
      </c>
      <c r="Q171" s="11">
        <f t="shared" si="187"/>
        <v>7.5535605168869306</v>
      </c>
      <c r="S171" s="40">
        <f t="shared" si="150"/>
        <v>3.8706537967980736E-2</v>
      </c>
      <c r="T171" s="40">
        <f t="shared" si="151"/>
        <v>1.1792092767313855</v>
      </c>
      <c r="W171" s="10" t="str">
        <f t="shared" ref="W171:AB171" si="188">W26</f>
        <v>62 Leisure, travel and related personal service occupations</v>
      </c>
      <c r="X171" s="11">
        <f t="shared" si="188"/>
        <v>14.879471238553252</v>
      </c>
      <c r="Y171" s="11">
        <f t="shared" si="188"/>
        <v>15.466098059315794</v>
      </c>
      <c r="Z171" s="11">
        <f t="shared" si="188"/>
        <v>14.18666667491744</v>
      </c>
      <c r="AA171" s="11">
        <f t="shared" si="188"/>
        <v>14.117408150973677</v>
      </c>
      <c r="AB171" s="11">
        <f t="shared" si="188"/>
        <v>14.045259521207747</v>
      </c>
      <c r="AD171" s="40">
        <f t="shared" si="153"/>
        <v>-0.94906640112422114</v>
      </c>
      <c r="AE171" s="40">
        <f t="shared" si="154"/>
        <v>-6.6761829202222067E-2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1.021192134661556</v>
      </c>
      <c r="C172" s="11">
        <f t="shared" si="146"/>
        <v>0.86712367517464539</v>
      </c>
      <c r="D172" s="11">
        <f t="shared" si="146"/>
        <v>1.0626255404966563</v>
      </c>
      <c r="E172" s="11">
        <f t="shared" si="146"/>
        <v>0.88945183809972961</v>
      </c>
      <c r="F172" s="11">
        <f t="shared" si="146"/>
        <v>0.92795667236160861</v>
      </c>
      <c r="H172" s="40">
        <f t="shared" si="147"/>
        <v>0.7986133654581673</v>
      </c>
      <c r="I172" s="40">
        <f t="shared" si="148"/>
        <v>-0.89935147008483041</v>
      </c>
      <c r="L172" s="10" t="str">
        <f t="shared" ref="L172:Q172" si="189">L27</f>
        <v>63 Community and civil enforcement occupations</v>
      </c>
      <c r="M172" s="11">
        <f t="shared" si="189"/>
        <v>0.75571358974827973</v>
      </c>
      <c r="N172" s="11">
        <f t="shared" si="189"/>
        <v>0.54946041541984791</v>
      </c>
      <c r="O172" s="11">
        <f t="shared" si="189"/>
        <v>0.79187977780626506</v>
      </c>
      <c r="P172" s="11">
        <f t="shared" si="189"/>
        <v>0.51986057278355902</v>
      </c>
      <c r="Q172" s="11">
        <f t="shared" si="189"/>
        <v>0.56880887713161032</v>
      </c>
      <c r="S172" s="40">
        <f t="shared" si="150"/>
        <v>0.93932683569424302</v>
      </c>
      <c r="T172" s="40">
        <f t="shared" si="151"/>
        <v>-2.1816181661480916</v>
      </c>
      <c r="W172" s="10" t="str">
        <f t="shared" ref="W172:AB172" si="190">W27</f>
        <v>63 Community and civil enforcement occupations</v>
      </c>
      <c r="X172" s="11">
        <f t="shared" si="190"/>
        <v>0.26547854491327699</v>
      </c>
      <c r="Y172" s="11">
        <f t="shared" si="190"/>
        <v>0.31766325975479737</v>
      </c>
      <c r="Z172" s="11">
        <f t="shared" si="190"/>
        <v>0.27074576269039019</v>
      </c>
      <c r="AA172" s="11">
        <f t="shared" si="190"/>
        <v>0.36959126531617037</v>
      </c>
      <c r="AB172" s="11">
        <f t="shared" si="190"/>
        <v>0.35914779522999851</v>
      </c>
      <c r="AD172" s="40">
        <f t="shared" si="153"/>
        <v>0.39369712294434756</v>
      </c>
      <c r="AE172" s="40">
        <f t="shared" si="154"/>
        <v>1.9015450911510134</v>
      </c>
    </row>
    <row r="173" spans="1:31" x14ac:dyDescent="0.2">
      <c r="A173" s="10" t="str">
        <f t="shared" si="142"/>
        <v>71 Sales occupations</v>
      </c>
      <c r="B173" s="11">
        <f t="shared" si="142"/>
        <v>53.699300812612606</v>
      </c>
      <c r="C173" s="11">
        <f t="shared" si="146"/>
        <v>51.907999728296701</v>
      </c>
      <c r="D173" s="11">
        <f t="shared" si="146"/>
        <v>51.923322426491005</v>
      </c>
      <c r="E173" s="11">
        <f t="shared" si="146"/>
        <v>48.134044622086556</v>
      </c>
      <c r="F173" s="11">
        <f t="shared" si="146"/>
        <v>45.802649771259027</v>
      </c>
      <c r="H173" s="40">
        <f t="shared" si="147"/>
        <v>-0.67038124296424639</v>
      </c>
      <c r="I173" s="40">
        <f t="shared" si="148"/>
        <v>-0.83268790063092402</v>
      </c>
      <c r="L173" s="10" t="str">
        <f t="shared" ref="L173:Q173" si="191">L28</f>
        <v>71 Sales occupations</v>
      </c>
      <c r="M173" s="11">
        <f t="shared" si="191"/>
        <v>23.228735746358844</v>
      </c>
      <c r="N173" s="11">
        <f t="shared" si="191"/>
        <v>23.53363932085335</v>
      </c>
      <c r="O173" s="11">
        <f t="shared" si="191"/>
        <v>23.426279557004683</v>
      </c>
      <c r="P173" s="11">
        <f t="shared" si="191"/>
        <v>22.329823169764389</v>
      </c>
      <c r="Q173" s="11">
        <f t="shared" si="191"/>
        <v>22.148625800452383</v>
      </c>
      <c r="S173" s="40">
        <f t="shared" si="150"/>
        <v>0.16951007042267374</v>
      </c>
      <c r="T173" s="40">
        <f t="shared" si="151"/>
        <v>-0.37318855580048549</v>
      </c>
      <c r="W173" s="10" t="str">
        <f t="shared" ref="W173:AB173" si="192">W28</f>
        <v>71 Sales occupations</v>
      </c>
      <c r="X173" s="11">
        <f t="shared" si="192"/>
        <v>30.470565066253741</v>
      </c>
      <c r="Y173" s="11">
        <f t="shared" si="192"/>
        <v>28.374360407443348</v>
      </c>
      <c r="Z173" s="11">
        <f t="shared" si="192"/>
        <v>28.497042869486304</v>
      </c>
      <c r="AA173" s="11">
        <f t="shared" si="192"/>
        <v>25.804221452322228</v>
      </c>
      <c r="AB173" s="11">
        <f t="shared" si="192"/>
        <v>23.654023970806673</v>
      </c>
      <c r="AD173" s="40">
        <f t="shared" si="153"/>
        <v>-1.3302886943438508</v>
      </c>
      <c r="AE173" s="40">
        <f t="shared" si="154"/>
        <v>-1.2341022259029666</v>
      </c>
    </row>
    <row r="174" spans="1:31" x14ac:dyDescent="0.2">
      <c r="A174" s="10" t="str">
        <f t="shared" si="142"/>
        <v>72 Customer service occupations</v>
      </c>
      <c r="B174" s="11">
        <f t="shared" si="142"/>
        <v>12.268047977594806</v>
      </c>
      <c r="C174" s="11">
        <f t="shared" si="146"/>
        <v>13.218128276010853</v>
      </c>
      <c r="D174" s="11">
        <f t="shared" si="146"/>
        <v>13.508946335870787</v>
      </c>
      <c r="E174" s="11">
        <f t="shared" si="146"/>
        <v>17.250638578195204</v>
      </c>
      <c r="F174" s="11">
        <f t="shared" si="146"/>
        <v>19.579599767531679</v>
      </c>
      <c r="H174" s="40">
        <f t="shared" si="147"/>
        <v>1.9457680476909989</v>
      </c>
      <c r="I174" s="40">
        <f t="shared" si="148"/>
        <v>2.5051035996521032</v>
      </c>
      <c r="L174" s="10" t="str">
        <f t="shared" ref="L174:Q174" si="193">L29</f>
        <v>72 Customer service occupations</v>
      </c>
      <c r="M174" s="11">
        <f t="shared" si="193"/>
        <v>4.3663342041058097</v>
      </c>
      <c r="N174" s="11">
        <f t="shared" si="193"/>
        <v>4.0149927590258825</v>
      </c>
      <c r="O174" s="11">
        <f t="shared" si="193"/>
        <v>4.6456064684941198</v>
      </c>
      <c r="P174" s="11">
        <f t="shared" si="193"/>
        <v>6.4412306724887491</v>
      </c>
      <c r="Q174" s="11">
        <f t="shared" si="193"/>
        <v>7.6968836325777845</v>
      </c>
      <c r="S174" s="40">
        <f t="shared" si="150"/>
        <v>1.2476819138073303</v>
      </c>
      <c r="T174" s="40">
        <f t="shared" si="151"/>
        <v>3.4232466235217807</v>
      </c>
      <c r="W174" s="10" t="str">
        <f t="shared" ref="W174:AB174" si="194">W29</f>
        <v>72 Customer service occupations</v>
      </c>
      <c r="X174" s="11">
        <f t="shared" si="194"/>
        <v>7.9017137734889769</v>
      </c>
      <c r="Y174" s="11">
        <f t="shared" si="194"/>
        <v>9.2031355169849736</v>
      </c>
      <c r="Z174" s="11">
        <f t="shared" si="194"/>
        <v>8.8633398673766699</v>
      </c>
      <c r="AA174" s="11">
        <f t="shared" si="194"/>
        <v>10.809407905706443</v>
      </c>
      <c r="AB174" s="11">
        <f t="shared" si="194"/>
        <v>11.882716134953878</v>
      </c>
      <c r="AD174" s="40">
        <f t="shared" si="153"/>
        <v>2.3234610954432133</v>
      </c>
      <c r="AE174" s="40">
        <f>IF(AB$151-Z$151 &lt;&gt; 0,(EXP(LN(AB174/Z174)/(AB$151-Z$151))-1)*100,0)</f>
        <v>1.9736320259173157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13.739362677766032</v>
      </c>
      <c r="C175" s="11">
        <f t="shared" si="146"/>
        <v>13.950810700438458</v>
      </c>
      <c r="D175" s="11">
        <f t="shared" si="146"/>
        <v>12.256668771250279</v>
      </c>
      <c r="E175" s="11">
        <f t="shared" si="146"/>
        <v>15.189704649119921</v>
      </c>
      <c r="F175" s="11">
        <f t="shared" si="146"/>
        <v>15.295842140154699</v>
      </c>
      <c r="H175" s="40">
        <f t="shared" si="147"/>
        <v>-2.2580110136036002</v>
      </c>
      <c r="I175" s="40">
        <f t="shared" si="148"/>
        <v>1.4876967138128361</v>
      </c>
      <c r="L175" s="10" t="str">
        <f t="shared" ref="L175:Q175" si="195">L30</f>
        <v>81 Process, plant and machine operatives</v>
      </c>
      <c r="M175" s="11">
        <f t="shared" si="195"/>
        <v>11.479040221358968</v>
      </c>
      <c r="N175" s="11">
        <f t="shared" si="195"/>
        <v>11.726030573219953</v>
      </c>
      <c r="O175" s="11">
        <f t="shared" si="195"/>
        <v>10.275751181212758</v>
      </c>
      <c r="P175" s="11">
        <f t="shared" si="195"/>
        <v>12.812055998450658</v>
      </c>
      <c r="Q175" s="11">
        <f t="shared" si="195"/>
        <v>12.87345537105111</v>
      </c>
      <c r="S175" s="40">
        <f t="shared" si="150"/>
        <v>-2.19037351975363</v>
      </c>
      <c r="T175" s="40">
        <f t="shared" si="151"/>
        <v>1.5138821934244318</v>
      </c>
      <c r="W175" s="10" t="str">
        <f t="shared" ref="W175:AB175" si="196">W30</f>
        <v>81 Process, plant and machine operatives</v>
      </c>
      <c r="X175" s="11">
        <f t="shared" si="196"/>
        <v>2.2603224564070756</v>
      </c>
      <c r="Y175" s="11">
        <f t="shared" si="196"/>
        <v>2.2247801272184931</v>
      </c>
      <c r="Z175" s="11">
        <f t="shared" si="196"/>
        <v>1.9809175900375051</v>
      </c>
      <c r="AA175" s="11">
        <f t="shared" si="196"/>
        <v>2.37764865066926</v>
      </c>
      <c r="AB175" s="11">
        <f t="shared" si="196"/>
        <v>2.422386769103583</v>
      </c>
      <c r="AD175" s="40">
        <f t="shared" si="153"/>
        <v>-2.6044304219875691</v>
      </c>
      <c r="AE175" s="40">
        <f t="shared" si="154"/>
        <v>1.3503233207545984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29.685294794497423</v>
      </c>
      <c r="C176" s="11">
        <f t="shared" si="146"/>
        <v>33.144526658942254</v>
      </c>
      <c r="D176" s="11">
        <f t="shared" si="146"/>
        <v>26.851890096440759</v>
      </c>
      <c r="E176" s="11">
        <f t="shared" si="146"/>
        <v>28.787794117086516</v>
      </c>
      <c r="F176" s="11">
        <f t="shared" si="146"/>
        <v>28.570064161833482</v>
      </c>
      <c r="H176" s="40">
        <f t="shared" si="147"/>
        <v>-1.9863191999113905</v>
      </c>
      <c r="I176" s="40">
        <f t="shared" si="148"/>
        <v>0.41434436835714461</v>
      </c>
      <c r="L176" s="10" t="str">
        <f t="shared" ref="L176:Q176" si="197">L31</f>
        <v>82 Transport and mobile machine drivers and operatives</v>
      </c>
      <c r="M176" s="11">
        <f t="shared" si="197"/>
        <v>27.140190028254963</v>
      </c>
      <c r="N176" s="11">
        <f t="shared" si="197"/>
        <v>30.580796316475173</v>
      </c>
      <c r="O176" s="11">
        <f t="shared" si="197"/>
        <v>24.689536662813541</v>
      </c>
      <c r="P176" s="11">
        <f t="shared" si="197"/>
        <v>25.575781455958193</v>
      </c>
      <c r="Q176" s="11">
        <f t="shared" si="197"/>
        <v>24.839309079273672</v>
      </c>
      <c r="S176" s="40">
        <f t="shared" si="150"/>
        <v>-1.8749228686134378</v>
      </c>
      <c r="T176" s="40">
        <f t="shared" si="151"/>
        <v>4.0327494959235821E-2</v>
      </c>
      <c r="W176" s="10" t="str">
        <f t="shared" ref="W176:AB176" si="198">W31</f>
        <v>82 Transport and mobile machine drivers and operatives</v>
      </c>
      <c r="X176" s="11">
        <f t="shared" si="198"/>
        <v>2.5451047662424422</v>
      </c>
      <c r="Y176" s="11">
        <f t="shared" si="198"/>
        <v>2.5637303424670899</v>
      </c>
      <c r="Z176" s="11">
        <f t="shared" si="198"/>
        <v>2.1623534336271799</v>
      </c>
      <c r="AA176" s="11">
        <f t="shared" si="198"/>
        <v>3.2120126611283317</v>
      </c>
      <c r="AB176" s="11">
        <f t="shared" si="198"/>
        <v>3.7307550825598161</v>
      </c>
      <c r="AD176" s="40">
        <f t="shared" si="153"/>
        <v>-3.2069436984689448</v>
      </c>
      <c r="AE176" s="40">
        <f t="shared" si="154"/>
        <v>3.7030040824281185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12.740201411392874</v>
      </c>
      <c r="C177" s="11">
        <f t="shared" si="146"/>
        <v>11.325243961604665</v>
      </c>
      <c r="D177" s="11">
        <f t="shared" si="146"/>
        <v>10.10334937878739</v>
      </c>
      <c r="E177" s="11">
        <f t="shared" si="146"/>
        <v>8.5654477800053641</v>
      </c>
      <c r="F177" s="11">
        <f t="shared" si="146"/>
        <v>8.1140263711081353</v>
      </c>
      <c r="H177" s="40">
        <f t="shared" si="147"/>
        <v>-4.5320019651430066</v>
      </c>
      <c r="I177" s="40">
        <f t="shared" si="148"/>
        <v>-1.451185811118938</v>
      </c>
      <c r="L177" s="10" t="str">
        <f t="shared" ref="L177:Q178" si="199">L32</f>
        <v>91 Elementary trades and related occupations</v>
      </c>
      <c r="M177" s="11">
        <f t="shared" si="199"/>
        <v>10.302204476838249</v>
      </c>
      <c r="N177" s="11">
        <f t="shared" si="199"/>
        <v>9.4624056000098378</v>
      </c>
      <c r="O177" s="11">
        <f t="shared" si="199"/>
        <v>8.4269958316043034</v>
      </c>
      <c r="P177" s="11">
        <f t="shared" si="199"/>
        <v>7.076489730155652</v>
      </c>
      <c r="Q177" s="11">
        <f t="shared" si="199"/>
        <v>6.6897446865196057</v>
      </c>
      <c r="S177" s="40">
        <f t="shared" si="150"/>
        <v>-3.9386860499247778</v>
      </c>
      <c r="T177" s="40">
        <f t="shared" si="151"/>
        <v>-1.5273139725906493</v>
      </c>
      <c r="W177" s="10" t="str">
        <f t="shared" ref="W177:AB178" si="200">W32</f>
        <v>91 Elementary trades and related occupations</v>
      </c>
      <c r="X177" s="11">
        <f t="shared" si="200"/>
        <v>2.4379969345546417</v>
      </c>
      <c r="Y177" s="11">
        <f t="shared" si="200"/>
        <v>1.8628383615948143</v>
      </c>
      <c r="Z177" s="11">
        <f t="shared" si="200"/>
        <v>1.6763535471831226</v>
      </c>
      <c r="AA177" s="11">
        <f t="shared" si="200"/>
        <v>1.4889580498497086</v>
      </c>
      <c r="AB177" s="11">
        <f t="shared" si="200"/>
        <v>1.4242816845885289</v>
      </c>
      <c r="AD177" s="40">
        <f t="shared" si="153"/>
        <v>-7.2174097977672496</v>
      </c>
      <c r="AE177" s="40">
        <f t="shared" si="154"/>
        <v>-1.0804759435890876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85.752844682477487</v>
      </c>
      <c r="C178" s="11">
        <f t="shared" si="146"/>
        <v>87.137594872211665</v>
      </c>
      <c r="D178" s="11">
        <f t="shared" si="146"/>
        <v>79.607840672836488</v>
      </c>
      <c r="E178" s="11">
        <f t="shared" si="146"/>
        <v>82.320556388265018</v>
      </c>
      <c r="F178" s="11">
        <f t="shared" si="146"/>
        <v>79.804422047377074</v>
      </c>
      <c r="H178" s="40">
        <f>IF(D$151-B$151 &lt;&gt; 0,(EXP(LN(D178/B178)/(D$151-B$151))-1)*100,0)</f>
        <v>-1.4761301971605079</v>
      </c>
      <c r="I178" s="40">
        <f t="shared" ref="I178" si="201">IF(F$151-D$151 &lt;&gt; 0,(EXP(LN(F178/D178)/(F$151-D$151))-1)*100,0)</f>
        <v>1.6443539358523829E-2</v>
      </c>
      <c r="L178" s="10" t="str">
        <f t="shared" si="199"/>
        <v>92 Elementary administration and service occupations</v>
      </c>
      <c r="M178" s="11">
        <f t="shared" si="199"/>
        <v>41.276389711960213</v>
      </c>
      <c r="N178" s="11">
        <f t="shared" si="199"/>
        <v>41.02718522321657</v>
      </c>
      <c r="O178" s="11">
        <f t="shared" si="199"/>
        <v>37.972012667267038</v>
      </c>
      <c r="P178" s="11">
        <f t="shared" si="199"/>
        <v>40.706975567992288</v>
      </c>
      <c r="Q178" s="11">
        <f t="shared" si="199"/>
        <v>38.639773929936212</v>
      </c>
      <c r="S178" s="40">
        <f t="shared" ref="S178" si="202">IF(O$151-M$151 &lt;&gt; 0,(EXP(LN(O178/M178)/(O$151-M$151))-1)*100,0)</f>
        <v>-1.6549778286065964</v>
      </c>
      <c r="T178" s="40">
        <f t="shared" ref="T178" si="203">IF(Q$151-O$151 &lt;&gt; 0,(EXP(LN(Q178/O178)/(Q$151-O$151))-1)*100,0)</f>
        <v>0.1162860868214155</v>
      </c>
      <c r="W178" s="10" t="str">
        <f t="shared" si="200"/>
        <v>92 Elementary administration and service occupations</v>
      </c>
      <c r="X178" s="11">
        <f t="shared" si="200"/>
        <v>44.476454970517317</v>
      </c>
      <c r="Y178" s="11">
        <f t="shared" si="200"/>
        <v>46.110409648995208</v>
      </c>
      <c r="Z178" s="11">
        <f t="shared" si="200"/>
        <v>41.635828005569394</v>
      </c>
      <c r="AA178" s="11">
        <f t="shared" si="200"/>
        <v>41.613580820272723</v>
      </c>
      <c r="AB178" s="11">
        <f t="shared" si="200"/>
        <v>41.164648117440933</v>
      </c>
      <c r="AD178" s="40">
        <f t="shared" ref="AD178" si="204">IF(Z$151-X$151 &lt;&gt; 0,(EXP(LN(Z178/X178)/(Z$151-X$151))-1)*100,0)</f>
        <v>-1.311304507446942</v>
      </c>
      <c r="AE178" s="40">
        <f t="shared" ref="AE178" si="205">IF(AB$151-Z$151 &lt;&gt; 0,(EXP(LN(AB178/Z178)/(AB$151-Z$151))-1)*100,0)</f>
        <v>-7.5845983213462809E-2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831.1110000000001</v>
      </c>
      <c r="C180" s="34">
        <f t="shared" si="206"/>
        <v>874.93099999999981</v>
      </c>
      <c r="D180" s="34">
        <f t="shared" si="206"/>
        <v>852.95999999999981</v>
      </c>
      <c r="E180" s="34">
        <f t="shared" si="206"/>
        <v>876.16499999999985</v>
      </c>
      <c r="F180" s="34">
        <f t="shared" si="206"/>
        <v>908.87100000000009</v>
      </c>
      <c r="H180" s="43">
        <f>IF(D$151-B$151 &lt;&gt; 0,(EXP(LN(D180/B180)/(D$151-B$151))-1)*100,0)</f>
        <v>0.52033492707621587</v>
      </c>
      <c r="I180" s="43">
        <f t="shared" si="148"/>
        <v>0.42416716541802124</v>
      </c>
      <c r="L180" s="231" t="str">
        <f t="shared" ref="L180:Q180" si="207">L35</f>
        <v>All occupations</v>
      </c>
      <c r="M180" s="34">
        <f t="shared" si="207"/>
        <v>429.17377731785854</v>
      </c>
      <c r="N180" s="34">
        <f t="shared" si="207"/>
        <v>449.60625504664864</v>
      </c>
      <c r="O180" s="34">
        <f t="shared" si="207"/>
        <v>432.02675872443945</v>
      </c>
      <c r="P180" s="34">
        <f t="shared" si="207"/>
        <v>445.5064117940338</v>
      </c>
      <c r="Q180" s="34">
        <f t="shared" si="207"/>
        <v>462.30360240030672</v>
      </c>
      <c r="S180" s="43">
        <f t="shared" ref="S180" si="208">IF(O$151-M$151 &lt;&gt; 0,(EXP(LN(O180/M180)/(O$151-M$151))-1)*100,0)</f>
        <v>0.13260014790559271</v>
      </c>
      <c r="T180" s="43">
        <f t="shared" ref="T180" si="209">IF(Q$151-O$151 &lt;&gt; 0,(EXP(LN(Q180/O180)/(Q$151-O$151))-1)*100,0)</f>
        <v>0.45258304734763222</v>
      </c>
      <c r="W180" s="231" t="str">
        <f t="shared" ref="W180:AB180" si="210">W35</f>
        <v>All occupations</v>
      </c>
      <c r="X180" s="34">
        <f t="shared" si="210"/>
        <v>401.93722268214134</v>
      </c>
      <c r="Y180" s="34">
        <f t="shared" si="210"/>
        <v>425.32474495335151</v>
      </c>
      <c r="Z180" s="34">
        <f t="shared" si="210"/>
        <v>420.93324127556042</v>
      </c>
      <c r="AA180" s="34">
        <f t="shared" si="210"/>
        <v>430.65858820596623</v>
      </c>
      <c r="AB180" s="34">
        <f t="shared" si="210"/>
        <v>446.56739759969332</v>
      </c>
      <c r="AD180" s="43">
        <f t="shared" ref="AD180" si="211">IF(Z$151-X$151 &lt;&gt; 0,(EXP(LN(Z180/X180)/(Z$151-X$151))-1)*100,0)</f>
        <v>0.92784474483704749</v>
      </c>
      <c r="AE180" s="43">
        <f t="shared" ref="AE180" si="212">IF(AB$151-Z$151 &lt;&gt; 0,(EXP(LN(AB180/Z180)/(AB$151-Z$151))-1)*100,0)</f>
        <v>0.39488486434442471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Kent and Medway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90.828530901356231</v>
      </c>
      <c r="C7" s="31">
        <f>'Occ T1'!C8</f>
        <v>103.47580645761076</v>
      </c>
      <c r="D7" s="31">
        <f>'Occ T1'!D8</f>
        <v>103.69017498053628</v>
      </c>
      <c r="E7" s="31">
        <f>'Occ T1'!E8</f>
        <v>107.16683814236873</v>
      </c>
      <c r="F7" s="31">
        <f>'Occ T1'!F8</f>
        <v>119.71180941644928</v>
      </c>
      <c r="H7" s="31">
        <f>C7-B7</f>
        <v>12.647275556254527</v>
      </c>
      <c r="I7" s="31">
        <f>D7-C7</f>
        <v>0.21436852292552544</v>
      </c>
      <c r="J7" s="31">
        <f>E7-D7</f>
        <v>3.4766631618324482</v>
      </c>
      <c r="K7" s="31">
        <f>F7-E7</f>
        <v>12.544971274080552</v>
      </c>
      <c r="L7" s="31">
        <f>F7-D7</f>
        <v>16.021634435913001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61.906221069263786</v>
      </c>
      <c r="C8" s="32">
        <f>'Occ T2'!C8</f>
        <v>72.86264646646768</v>
      </c>
      <c r="D8" s="32">
        <f>'Occ T2'!D8</f>
        <v>73.621326039445535</v>
      </c>
      <c r="E8" s="32">
        <f>'Occ T2'!E8</f>
        <v>69.26733758699811</v>
      </c>
      <c r="F8" s="32">
        <f>'Occ T2'!F8</f>
        <v>75.624189997859844</v>
      </c>
      <c r="H8" s="31">
        <f t="shared" ref="H8:H9" si="0">C8-B8</f>
        <v>10.956425397203894</v>
      </c>
      <c r="I8" s="31">
        <f t="shared" ref="I8:I9" si="1">D8-C8</f>
        <v>0.75867957297785438</v>
      </c>
      <c r="J8" s="31">
        <f t="shared" ref="J8:J9" si="2">E8-D8</f>
        <v>-4.3539884524474246</v>
      </c>
      <c r="K8" s="31">
        <f t="shared" ref="K8:K9" si="3">F8-E8</f>
        <v>6.3568524108617339</v>
      </c>
      <c r="L8" s="31">
        <f t="shared" ref="L8:L49" si="4">F8-D8</f>
        <v>2.0028639584143093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28.922309832092449</v>
      </c>
      <c r="C9" s="32">
        <f>'Occ T2'!C9</f>
        <v>30.613159991143071</v>
      </c>
      <c r="D9" s="32">
        <f>'Occ T2'!D9</f>
        <v>30.068848941090746</v>
      </c>
      <c r="E9" s="32">
        <f>'Occ T2'!E9</f>
        <v>37.899500555370629</v>
      </c>
      <c r="F9" s="32">
        <f>'Occ T2'!F9</f>
        <v>44.087619418589441</v>
      </c>
      <c r="H9" s="31">
        <f t="shared" si="0"/>
        <v>1.6908501590506226</v>
      </c>
      <c r="I9" s="31">
        <f t="shared" si="1"/>
        <v>-0.54431105005232538</v>
      </c>
      <c r="J9" s="31">
        <f t="shared" si="2"/>
        <v>7.8306516142798834</v>
      </c>
      <c r="K9" s="31">
        <f t="shared" si="3"/>
        <v>6.1881188632188113</v>
      </c>
      <c r="L9" s="31">
        <f t="shared" si="4"/>
        <v>14.018770477498695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163.50547501266516</v>
      </c>
      <c r="C11" s="31">
        <f>'Occ T1'!C9</f>
        <v>185.31047293259408</v>
      </c>
      <c r="D11" s="31">
        <f>'Occ T1'!D9</f>
        <v>189.93361969299258</v>
      </c>
      <c r="E11" s="31">
        <f>'Occ T1'!E9</f>
        <v>203.51204590585701</v>
      </c>
      <c r="F11" s="31">
        <f>'Occ T1'!F9</f>
        <v>222.70461975046462</v>
      </c>
      <c r="H11" s="31">
        <f>C11-B11</f>
        <v>21.804997919928923</v>
      </c>
      <c r="I11" s="31">
        <f t="shared" ref="I11:I49" si="5">D11-C11</f>
        <v>4.6231467603984981</v>
      </c>
      <c r="J11" s="31">
        <f>E11-D11</f>
        <v>13.578426212864429</v>
      </c>
      <c r="K11" s="31">
        <f>F11-E11</f>
        <v>19.192573844607608</v>
      </c>
      <c r="L11" s="31">
        <f t="shared" si="4"/>
        <v>32.771000057472037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46.180650341641638</v>
      </c>
      <c r="C12" s="10">
        <f>'Occ T2'!C10</f>
        <v>51.662154958670683</v>
      </c>
      <c r="D12" s="10">
        <f>'Occ T2'!D10</f>
        <v>53.460793603695898</v>
      </c>
      <c r="E12" s="10">
        <f>'Occ T2'!E10</f>
        <v>56.943752273903748</v>
      </c>
      <c r="F12" s="10">
        <f>'Occ T2'!F10</f>
        <v>63.077396226739737</v>
      </c>
      <c r="H12" s="11">
        <f t="shared" ref="H12:K14" si="6">C12-B12</f>
        <v>5.4815046170290458</v>
      </c>
      <c r="I12" s="31">
        <f t="shared" si="5"/>
        <v>1.7986386450252141</v>
      </c>
      <c r="J12" s="11">
        <f t="shared" si="6"/>
        <v>3.4829586702078501</v>
      </c>
      <c r="K12" s="11">
        <f t="shared" si="6"/>
        <v>6.133643952835989</v>
      </c>
      <c r="L12" s="31">
        <f t="shared" si="4"/>
        <v>9.6166026230438391</v>
      </c>
    </row>
    <row r="13" spans="1:12" x14ac:dyDescent="0.2">
      <c r="A13" s="10" t="str">
        <f>'Occ T2'!A11</f>
        <v>22 Health professionals</v>
      </c>
      <c r="B13" s="10">
        <f>'Occ T2'!B11</f>
        <v>30.121972136787999</v>
      </c>
      <c r="C13" s="10">
        <f>'Occ T2'!C11</f>
        <v>35.738931588157776</v>
      </c>
      <c r="D13" s="10">
        <f>'Occ T2'!D11</f>
        <v>35.486851141728557</v>
      </c>
      <c r="E13" s="10">
        <f>'Occ T2'!E11</f>
        <v>37.207553232226857</v>
      </c>
      <c r="F13" s="10">
        <f>'Occ T2'!F11</f>
        <v>38.812938220827128</v>
      </c>
      <c r="H13" s="11">
        <f t="shared" si="6"/>
        <v>5.6169594513697767</v>
      </c>
      <c r="I13" s="31">
        <f t="shared" si="5"/>
        <v>-0.25208044642921834</v>
      </c>
      <c r="J13" s="11">
        <f t="shared" si="6"/>
        <v>1.7207020904982997</v>
      </c>
      <c r="K13" s="11">
        <f t="shared" si="6"/>
        <v>1.6053849886002709</v>
      </c>
      <c r="L13" s="31">
        <f t="shared" si="4"/>
        <v>3.3260870790985706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38.144706922161525</v>
      </c>
      <c r="C14" s="10">
        <f>'Occ T2'!C12</f>
        <v>41.294697734427622</v>
      </c>
      <c r="D14" s="10">
        <f>'Occ T2'!D12</f>
        <v>41.174380182517154</v>
      </c>
      <c r="E14" s="10">
        <f>'Occ T2'!E12</f>
        <v>42.385553413028703</v>
      </c>
      <c r="F14" s="10">
        <f>'Occ T2'!F12</f>
        <v>45.815688969506773</v>
      </c>
      <c r="H14" s="11">
        <f t="shared" si="6"/>
        <v>3.1499908122660969</v>
      </c>
      <c r="I14" s="31">
        <f t="shared" si="5"/>
        <v>-0.12031755191046756</v>
      </c>
      <c r="J14" s="11">
        <f t="shared" si="6"/>
        <v>1.2111732305115481</v>
      </c>
      <c r="K14" s="11">
        <f t="shared" si="6"/>
        <v>3.4301355564780707</v>
      </c>
      <c r="L14" s="31">
        <f t="shared" si="4"/>
        <v>4.6413087869896188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49.058145612073979</v>
      </c>
      <c r="C15" s="10">
        <f>'Occ T2'!C13</f>
        <v>56.614688651338021</v>
      </c>
      <c r="D15" s="10">
        <f>'Occ T2'!D13</f>
        <v>59.811594765050998</v>
      </c>
      <c r="E15" s="10">
        <f>'Occ T2'!E13</f>
        <v>66.975186986697722</v>
      </c>
      <c r="F15" s="10">
        <f>'Occ T2'!F13</f>
        <v>74.998596333390992</v>
      </c>
      <c r="H15" s="11">
        <f t="shared" ref="H15" si="7">C15-B15</f>
        <v>7.5565430392640422</v>
      </c>
      <c r="I15" s="31">
        <f t="shared" si="5"/>
        <v>3.1969061137129771</v>
      </c>
      <c r="J15" s="11">
        <f t="shared" ref="J15" si="8">E15-D15</f>
        <v>7.1635922216467236</v>
      </c>
      <c r="K15" s="11">
        <f t="shared" ref="K15" si="9">F15-E15</f>
        <v>8.0234093466932705</v>
      </c>
      <c r="L15" s="31">
        <f t="shared" si="4"/>
        <v>15.187001568339994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109.80929809053073</v>
      </c>
      <c r="C17" s="31">
        <f>'Occ T1'!C10</f>
        <v>115.39760412448831</v>
      </c>
      <c r="D17" s="31">
        <f>'Occ T1'!D10</f>
        <v>119.43673047650557</v>
      </c>
      <c r="E17" s="31">
        <f>'Occ T1'!E10</f>
        <v>117.97208202621536</v>
      </c>
      <c r="F17" s="31">
        <f>'Occ T1'!F10</f>
        <v>126.16884924945685</v>
      </c>
      <c r="H17" s="31">
        <f t="shared" ref="H17:K21" si="10">C17-B17</f>
        <v>5.5883060339575792</v>
      </c>
      <c r="I17" s="31">
        <f t="shared" si="5"/>
        <v>4.0391263520172629</v>
      </c>
      <c r="J17" s="31">
        <f t="shared" si="10"/>
        <v>-1.4646484502902126</v>
      </c>
      <c r="K17" s="31">
        <f t="shared" si="10"/>
        <v>8.1967672232414941</v>
      </c>
      <c r="L17" s="31">
        <f t="shared" si="4"/>
        <v>6.7321187729512815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12.475062134687871</v>
      </c>
      <c r="C18" s="10">
        <f>'Occ T2'!C14</f>
        <v>14.444257596138552</v>
      </c>
      <c r="D18" s="10">
        <f>'Occ T2'!D14</f>
        <v>15.62792543887414</v>
      </c>
      <c r="E18" s="10">
        <f>'Occ T2'!E14</f>
        <v>13.89155665326679</v>
      </c>
      <c r="F18" s="10">
        <f>'Occ T2'!F14</f>
        <v>14.967015380868061</v>
      </c>
      <c r="H18" s="11">
        <f t="shared" si="10"/>
        <v>1.9691954614506813</v>
      </c>
      <c r="I18" s="31">
        <f t="shared" si="5"/>
        <v>1.1836678427355878</v>
      </c>
      <c r="J18" s="11">
        <f t="shared" si="10"/>
        <v>-1.7363687856073504</v>
      </c>
      <c r="K18" s="11">
        <f t="shared" si="10"/>
        <v>1.075458727601271</v>
      </c>
      <c r="L18" s="31">
        <f t="shared" si="4"/>
        <v>-0.66091005800607938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13.553363519387618</v>
      </c>
      <c r="C19" s="10">
        <f>'Occ T2'!C15</f>
        <v>15.348886802680827</v>
      </c>
      <c r="D19" s="10">
        <f>'Occ T2'!D15</f>
        <v>15.669806077298288</v>
      </c>
      <c r="E19" s="10">
        <f>'Occ T2'!E15</f>
        <v>15.507679058534711</v>
      </c>
      <c r="F19" s="10">
        <f>'Occ T2'!F15</f>
        <v>16.409592797631806</v>
      </c>
      <c r="H19" s="11">
        <f t="shared" si="10"/>
        <v>1.7955232832932086</v>
      </c>
      <c r="I19" s="31">
        <f t="shared" si="5"/>
        <v>0.32091927461746117</v>
      </c>
      <c r="J19" s="11">
        <f t="shared" si="10"/>
        <v>-0.16212701876357727</v>
      </c>
      <c r="K19" s="11">
        <f t="shared" si="10"/>
        <v>0.90191373909709505</v>
      </c>
      <c r="L19" s="31">
        <f t="shared" si="4"/>
        <v>0.73978672033351778</v>
      </c>
    </row>
    <row r="20" spans="1:12" x14ac:dyDescent="0.2">
      <c r="A20" s="10" t="str">
        <f>'Occ T2'!A16</f>
        <v>33 Protective service occupations</v>
      </c>
      <c r="B20" s="10">
        <f>'Occ T2'!B16</f>
        <v>11.825486350138899</v>
      </c>
      <c r="C20" s="10">
        <f>'Occ T2'!C16</f>
        <v>11.425728538428841</v>
      </c>
      <c r="D20" s="10">
        <f>'Occ T2'!D16</f>
        <v>12.084676117677025</v>
      </c>
      <c r="E20" s="10">
        <f>'Occ T2'!E16</f>
        <v>14.412588371548635</v>
      </c>
      <c r="F20" s="10">
        <f>'Occ T2'!F16</f>
        <v>16.3823287316186</v>
      </c>
      <c r="H20" s="11">
        <f t="shared" si="10"/>
        <v>-0.39975781171005842</v>
      </c>
      <c r="I20" s="31">
        <f t="shared" si="5"/>
        <v>0.65894757924818492</v>
      </c>
      <c r="J20" s="11">
        <f t="shared" si="10"/>
        <v>2.3279122538716095</v>
      </c>
      <c r="K20" s="11">
        <f t="shared" si="10"/>
        <v>1.9697403600699648</v>
      </c>
      <c r="L20" s="31">
        <f t="shared" si="4"/>
        <v>4.2976526139415743</v>
      </c>
    </row>
    <row r="21" spans="1:12" x14ac:dyDescent="0.2">
      <c r="A21" s="10" t="str">
        <f>'Occ T2'!A17</f>
        <v>34 Culture, media and sports occupations</v>
      </c>
      <c r="B21" s="10">
        <f>'Occ T2'!B17</f>
        <v>18.841810956509402</v>
      </c>
      <c r="C21" s="10">
        <f>'Occ T2'!C17</f>
        <v>17.707729219127675</v>
      </c>
      <c r="D21" s="10">
        <f>'Occ T2'!D17</f>
        <v>18.303827430591358</v>
      </c>
      <c r="E21" s="10">
        <f>'Occ T2'!E17</f>
        <v>18.087304053230163</v>
      </c>
      <c r="F21" s="10">
        <f>'Occ T2'!F17</f>
        <v>19.932812293560172</v>
      </c>
      <c r="H21" s="11">
        <f t="shared" si="10"/>
        <v>-1.1340817373817274</v>
      </c>
      <c r="I21" s="31">
        <f t="shared" si="5"/>
        <v>0.59609821146368347</v>
      </c>
      <c r="J21" s="11">
        <f t="shared" si="10"/>
        <v>-0.2165233773611952</v>
      </c>
      <c r="K21" s="11">
        <f t="shared" si="10"/>
        <v>1.8455082403300089</v>
      </c>
      <c r="L21" s="31">
        <f t="shared" si="4"/>
        <v>1.6289848629688137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53.113575129806932</v>
      </c>
      <c r="C22" s="10">
        <f>'Occ T2'!C18</f>
        <v>56.471001968112418</v>
      </c>
      <c r="D22" s="10">
        <f>'Occ T2'!D18</f>
        <v>57.750495412064758</v>
      </c>
      <c r="E22" s="10">
        <f>'Occ T2'!E18</f>
        <v>56.072953889635059</v>
      </c>
      <c r="F22" s="10">
        <f>'Occ T2'!F18</f>
        <v>58.477100045778215</v>
      </c>
      <c r="H22" s="11">
        <f t="shared" ref="H22" si="11">C22-B22</f>
        <v>3.3574268383054857</v>
      </c>
      <c r="I22" s="31">
        <f t="shared" si="5"/>
        <v>1.2794934439523402</v>
      </c>
      <c r="J22" s="11">
        <f t="shared" ref="J22" si="12">E22-D22</f>
        <v>-1.6775415224296992</v>
      </c>
      <c r="K22" s="11">
        <f t="shared" ref="K22" si="13">F22-E22</f>
        <v>2.4041461561431561</v>
      </c>
      <c r="L22" s="31">
        <f t="shared" si="4"/>
        <v>0.72660463371345685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91.424946532115356</v>
      </c>
      <c r="C24" s="31">
        <f>'Occ T1'!C11</f>
        <v>87.727055557925183</v>
      </c>
      <c r="D24" s="31">
        <f>'Occ T1'!D11</f>
        <v>88.973405285378689</v>
      </c>
      <c r="E24" s="31">
        <f>'Occ T1'!E11</f>
        <v>83.003891110126062</v>
      </c>
      <c r="F24" s="31">
        <f>'Occ T1'!F11</f>
        <v>73.845316327114119</v>
      </c>
      <c r="H24" s="31">
        <f t="shared" ref="H24:K26" si="14">C24-B24</f>
        <v>-3.6978909741901731</v>
      </c>
      <c r="I24" s="31">
        <f t="shared" si="5"/>
        <v>1.2463497274535058</v>
      </c>
      <c r="J24" s="31">
        <f t="shared" si="14"/>
        <v>-5.9695141752526268</v>
      </c>
      <c r="K24" s="31">
        <f t="shared" si="14"/>
        <v>-9.1585747830119431</v>
      </c>
      <c r="L24" s="31">
        <f t="shared" si="4"/>
        <v>-15.12808895826457</v>
      </c>
    </row>
    <row r="25" spans="1:12" x14ac:dyDescent="0.2">
      <c r="A25" t="str">
        <f>'Occ T2'!A19</f>
        <v>41 Administrative occupations</v>
      </c>
      <c r="B25" s="32">
        <f>'Occ T2'!B19</f>
        <v>70.701628761611758</v>
      </c>
      <c r="C25" s="32">
        <f>'Occ T2'!C19</f>
        <v>68.995486730492729</v>
      </c>
      <c r="D25" s="32">
        <f>'Occ T2'!D19</f>
        <v>70.692087751538679</v>
      </c>
      <c r="E25" s="32">
        <f>'Occ T2'!E19</f>
        <v>64.288607696984073</v>
      </c>
      <c r="F25" s="32">
        <f>'Occ T2'!F19</f>
        <v>58.989096923327466</v>
      </c>
      <c r="H25" s="11">
        <f t="shared" si="14"/>
        <v>-1.706142031119029</v>
      </c>
      <c r="I25" s="31">
        <f t="shared" si="5"/>
        <v>1.6966010210459501</v>
      </c>
      <c r="J25" s="11">
        <f t="shared" si="14"/>
        <v>-6.4034800545546062</v>
      </c>
      <c r="K25" s="11">
        <f t="shared" si="14"/>
        <v>-5.2995107736566069</v>
      </c>
      <c r="L25" s="31">
        <f t="shared" si="4"/>
        <v>-11.702990828211213</v>
      </c>
    </row>
    <row r="26" spans="1:12" x14ac:dyDescent="0.2">
      <c r="A26" t="str">
        <f>'Occ T2'!A20</f>
        <v>42 Secretarial and related occupations</v>
      </c>
      <c r="B26" s="32">
        <f>'Occ T2'!B20</f>
        <v>20.723317770503602</v>
      </c>
      <c r="C26" s="32">
        <f>'Occ T2'!C20</f>
        <v>18.731568827432454</v>
      </c>
      <c r="D26" s="32">
        <f>'Occ T2'!D20</f>
        <v>18.28131753384001</v>
      </c>
      <c r="E26" s="32">
        <f>'Occ T2'!E20</f>
        <v>18.715283413141989</v>
      </c>
      <c r="F26" s="32">
        <f>'Occ T2'!F20</f>
        <v>14.856219403786646</v>
      </c>
      <c r="H26" s="11">
        <f t="shared" si="14"/>
        <v>-1.9917489430711477</v>
      </c>
      <c r="I26" s="31">
        <f t="shared" si="5"/>
        <v>-0.45025129359244431</v>
      </c>
      <c r="J26" s="11">
        <f t="shared" si="14"/>
        <v>0.43396587930197938</v>
      </c>
      <c r="K26" s="11">
        <f t="shared" si="14"/>
        <v>-3.8590640093553432</v>
      </c>
      <c r="L26" s="31">
        <f t="shared" si="4"/>
        <v>-3.4250981300533638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84.052729800794793</v>
      </c>
      <c r="C28" s="31">
        <f>'Occ T1'!C12</f>
        <v>85.490361925717622</v>
      </c>
      <c r="D28" s="31">
        <f>'Occ T1'!D12</f>
        <v>74.364354904590911</v>
      </c>
      <c r="E28" s="31">
        <f>'Occ T1'!E12</f>
        <v>77.690470436254429</v>
      </c>
      <c r="F28" s="31">
        <f>'Occ T1'!F12</f>
        <v>77.428282818993353</v>
      </c>
      <c r="H28" s="31">
        <f t="shared" ref="H28:K30" si="15">C28-B28</f>
        <v>1.4376321249228283</v>
      </c>
      <c r="I28" s="31">
        <f t="shared" si="5"/>
        <v>-11.126007021126711</v>
      </c>
      <c r="J28" s="31">
        <f t="shared" si="15"/>
        <v>3.3261155316635183</v>
      </c>
      <c r="K28" s="31">
        <f t="shared" si="15"/>
        <v>-0.26218761726107687</v>
      </c>
      <c r="L28" s="31">
        <f t="shared" si="4"/>
        <v>3.0639279144024414</v>
      </c>
    </row>
    <row r="29" spans="1:12" x14ac:dyDescent="0.2">
      <c r="A29" s="10" t="str">
        <f>'Occ T2'!A21</f>
        <v>51 Skilled agricultural and related trades</v>
      </c>
      <c r="B29" s="10">
        <f>'Occ T2'!B21</f>
        <v>10.460813386382174</v>
      </c>
      <c r="C29" s="10">
        <f>'Occ T2'!C21</f>
        <v>12.198348221815959</v>
      </c>
      <c r="D29" s="10">
        <f>'Occ T2'!D21</f>
        <v>8.726130764811348</v>
      </c>
      <c r="E29" s="10">
        <f>'Occ T2'!E21</f>
        <v>9.2305316449535582</v>
      </c>
      <c r="F29" s="10">
        <f>'Occ T2'!F21</f>
        <v>10.585279490233443</v>
      </c>
      <c r="H29" s="11">
        <f t="shared" si="15"/>
        <v>1.7375348354337845</v>
      </c>
      <c r="I29" s="31">
        <f t="shared" si="5"/>
        <v>-3.4722174570046107</v>
      </c>
      <c r="J29" s="11">
        <f t="shared" si="15"/>
        <v>0.50440088014221018</v>
      </c>
      <c r="K29" s="11">
        <f t="shared" si="15"/>
        <v>1.3547478452798849</v>
      </c>
      <c r="L29" s="31">
        <f t="shared" si="4"/>
        <v>1.8591487254220951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27.827382279357732</v>
      </c>
      <c r="C30" s="10">
        <f>'Occ T2'!C22</f>
        <v>29.105708932625234</v>
      </c>
      <c r="D30" s="10">
        <f>'Occ T2'!D22</f>
        <v>25.549046669484152</v>
      </c>
      <c r="E30" s="10">
        <f>'Occ T2'!E22</f>
        <v>26.282703111569404</v>
      </c>
      <c r="F30" s="10">
        <f>'Occ T2'!F22</f>
        <v>25.909292744569935</v>
      </c>
      <c r="H30" s="11">
        <f t="shared" si="15"/>
        <v>1.2783266532675022</v>
      </c>
      <c r="I30" s="31">
        <f t="shared" si="5"/>
        <v>-3.5566622631410816</v>
      </c>
      <c r="J30" s="11">
        <f t="shared" si="15"/>
        <v>0.73365644208525183</v>
      </c>
      <c r="K30" s="11">
        <f t="shared" si="15"/>
        <v>-0.37341036699946883</v>
      </c>
      <c r="L30" s="31">
        <f t="shared" si="4"/>
        <v>0.36024607508578299</v>
      </c>
    </row>
    <row r="31" spans="1:12" x14ac:dyDescent="0.2">
      <c r="A31" s="10" t="str">
        <f>'Occ T2'!A23</f>
        <v>53 Skilled construction and building trades</v>
      </c>
      <c r="B31" s="10">
        <f>'Occ T2'!B23</f>
        <v>27.005443884231838</v>
      </c>
      <c r="C31" s="10">
        <f>'Occ T2'!C23</f>
        <v>26.707795216915052</v>
      </c>
      <c r="D31" s="10">
        <f>'Occ T2'!D23</f>
        <v>23.985010413544781</v>
      </c>
      <c r="E31" s="10">
        <f>'Occ T2'!E23</f>
        <v>25.526683255828505</v>
      </c>
      <c r="F31" s="10">
        <f>'Occ T2'!F23</f>
        <v>23.588925957977771</v>
      </c>
      <c r="H31" s="11">
        <f t="shared" ref="H31:H32" si="16">C31-B31</f>
        <v>-0.29764866731678552</v>
      </c>
      <c r="I31" s="31">
        <f t="shared" si="5"/>
        <v>-2.7227848033702706</v>
      </c>
      <c r="J31" s="11">
        <f t="shared" ref="J31:J32" si="17">E31-D31</f>
        <v>1.5416728422837238</v>
      </c>
      <c r="K31" s="11">
        <f t="shared" ref="K31:K32" si="18">F31-E31</f>
        <v>-1.9377572978507338</v>
      </c>
      <c r="L31" s="31">
        <f t="shared" si="4"/>
        <v>-0.39608445556701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18.759090250823053</v>
      </c>
      <c r="C32" s="10">
        <f>'Occ T2'!C24</f>
        <v>17.478509554361377</v>
      </c>
      <c r="D32" s="10">
        <f>'Occ T2'!D24</f>
        <v>16.104167056750622</v>
      </c>
      <c r="E32" s="10">
        <f>'Occ T2'!E24</f>
        <v>16.650552423902973</v>
      </c>
      <c r="F32" s="10">
        <f>'Occ T2'!F24</f>
        <v>17.344784626212199</v>
      </c>
      <c r="H32" s="11">
        <f t="shared" si="16"/>
        <v>-1.2805806964616764</v>
      </c>
      <c r="I32" s="31">
        <f t="shared" si="5"/>
        <v>-1.3743424976107548</v>
      </c>
      <c r="J32" s="11">
        <f t="shared" si="17"/>
        <v>0.5463853671523502</v>
      </c>
      <c r="K32" s="11">
        <f t="shared" si="18"/>
        <v>0.69423220230922666</v>
      </c>
      <c r="L32" s="31">
        <f t="shared" si="4"/>
        <v>1.2406175694615769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83.604967306196556</v>
      </c>
      <c r="C34" s="31">
        <f>'Occ T1'!C13</f>
        <v>86.845394804159355</v>
      </c>
      <c r="D34" s="31">
        <f>'Occ T1'!D13</f>
        <v>82.30969697831911</v>
      </c>
      <c r="E34" s="31">
        <f>'Occ T1'!E13</f>
        <v>86.57148624441966</v>
      </c>
      <c r="F34" s="31">
        <f>'Occ T1'!F13</f>
        <v>91.84551817825762</v>
      </c>
      <c r="H34" s="31">
        <f t="shared" ref="H34:K36" si="19">C34-B34</f>
        <v>3.2404274979627985</v>
      </c>
      <c r="I34" s="31">
        <f t="shared" si="5"/>
        <v>-4.5356978258402449</v>
      </c>
      <c r="J34" s="31">
        <f t="shared" si="19"/>
        <v>4.2617892661005499</v>
      </c>
      <c r="K34" s="31">
        <f t="shared" si="19"/>
        <v>5.2740319338379607</v>
      </c>
      <c r="L34" s="31">
        <f t="shared" si="4"/>
        <v>9.5358211999385105</v>
      </c>
    </row>
    <row r="35" spans="1:12" x14ac:dyDescent="0.2">
      <c r="A35" s="10" t="str">
        <f>'Occ T2'!A25</f>
        <v>61 Caring personal service occupations</v>
      </c>
      <c r="B35" s="10">
        <f>'Occ T2'!B25</f>
        <v>61.381027644915854</v>
      </c>
      <c r="C35" s="10">
        <f>'Occ T2'!C25</f>
        <v>63.394285012012148</v>
      </c>
      <c r="D35" s="10">
        <f>'Occ T2'!D25</f>
        <v>60.724881390977487</v>
      </c>
      <c r="E35" s="10">
        <f>'Occ T2'!E25</f>
        <v>64.875412680488097</v>
      </c>
      <c r="F35" s="10">
        <f>'Occ T2'!F25</f>
        <v>69.318741467801374</v>
      </c>
      <c r="G35" s="10"/>
      <c r="H35" s="11">
        <f t="shared" si="19"/>
        <v>2.0132573670962941</v>
      </c>
      <c r="I35" s="31">
        <f t="shared" si="5"/>
        <v>-2.669403621034661</v>
      </c>
      <c r="J35" s="11">
        <f t="shared" si="19"/>
        <v>4.1505312895106101</v>
      </c>
      <c r="K35" s="11">
        <f t="shared" si="19"/>
        <v>4.443328787313277</v>
      </c>
      <c r="L35" s="31">
        <f t="shared" si="4"/>
        <v>8.5938600768238871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21.202747526619135</v>
      </c>
      <c r="C36" s="10">
        <f>'Occ T2'!C26</f>
        <v>22.583986116972572</v>
      </c>
      <c r="D36" s="10">
        <f>'Occ T2'!D26</f>
        <v>20.522190046844976</v>
      </c>
      <c r="E36" s="10">
        <f>'Occ T2'!E26</f>
        <v>20.806621725831828</v>
      </c>
      <c r="F36" s="10">
        <f>'Occ T2'!F26</f>
        <v>21.59882003809464</v>
      </c>
      <c r="G36" s="10"/>
      <c r="H36" s="11">
        <f t="shared" si="19"/>
        <v>1.381238590353437</v>
      </c>
      <c r="I36" s="31">
        <f t="shared" si="5"/>
        <v>-2.0617960701275955</v>
      </c>
      <c r="J36" s="11">
        <f t="shared" si="19"/>
        <v>0.28443167898685218</v>
      </c>
      <c r="K36" s="11">
        <f t="shared" si="19"/>
        <v>0.79219831226281201</v>
      </c>
      <c r="L36" s="31">
        <f t="shared" si="4"/>
        <v>1.0766299912496642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1.021192134661556</v>
      </c>
      <c r="C37" s="10">
        <f>'Occ T2'!C27</f>
        <v>0.86712367517464539</v>
      </c>
      <c r="D37" s="10">
        <f>'Occ T2'!D27</f>
        <v>1.0626255404966563</v>
      </c>
      <c r="E37" s="10">
        <f>'Occ T2'!E27</f>
        <v>0.88945183809972961</v>
      </c>
      <c r="F37" s="10">
        <f>'Occ T2'!F27</f>
        <v>0.92795667236160861</v>
      </c>
      <c r="G37" s="10"/>
      <c r="H37" s="11">
        <f t="shared" ref="H37" si="20">C37-B37</f>
        <v>-0.15406845948691061</v>
      </c>
      <c r="I37" s="31">
        <f t="shared" ref="I37" si="21">D37-C37</f>
        <v>0.19550186532201086</v>
      </c>
      <c r="J37" s="11">
        <f t="shared" ref="J37" si="22">E37-D37</f>
        <v>-0.17317370239692664</v>
      </c>
      <c r="K37" s="11">
        <f t="shared" ref="K37" si="23">F37-E37</f>
        <v>3.8504834261879006E-2</v>
      </c>
      <c r="L37" s="31">
        <f t="shared" ref="L37" si="24">F37-D37</f>
        <v>-0.13466886813504764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65.96734879020741</v>
      </c>
      <c r="C39" s="31">
        <f>'Occ T1'!C14</f>
        <v>65.12612800430756</v>
      </c>
      <c r="D39" s="31">
        <f>'Occ T1'!D14</f>
        <v>65.432268762361787</v>
      </c>
      <c r="E39" s="31">
        <f>'Occ T1'!E14</f>
        <v>65.384683200281756</v>
      </c>
      <c r="F39" s="31">
        <f>'Occ T1'!F14</f>
        <v>65.382249538790703</v>
      </c>
      <c r="H39" s="31">
        <f>C39-B39</f>
        <v>-0.84122078589984994</v>
      </c>
      <c r="I39" s="31">
        <f t="shared" si="5"/>
        <v>0.30614075805422658</v>
      </c>
      <c r="J39" s="31">
        <f>E39-D39</f>
        <v>-4.7585562080030286E-2</v>
      </c>
      <c r="K39" s="31">
        <f>F39-E39</f>
        <v>-2.4336614910538401E-3</v>
      </c>
      <c r="L39" s="31">
        <f t="shared" si="4"/>
        <v>-5.0019223571084126E-2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53.699300812612606</v>
      </c>
      <c r="C40" s="126">
        <f>'Occ T2'!C28</f>
        <v>51.907999728296701</v>
      </c>
      <c r="D40" s="126">
        <f>'Occ T2'!D28</f>
        <v>51.923322426491005</v>
      </c>
      <c r="E40" s="126">
        <f>'Occ T2'!E28</f>
        <v>48.134044622086556</v>
      </c>
      <c r="F40" s="126">
        <f>'Occ T2'!F28</f>
        <v>45.802649771259027</v>
      </c>
      <c r="G40"/>
      <c r="H40" s="11">
        <f>C40-B40</f>
        <v>-1.7913010843159043</v>
      </c>
      <c r="I40" s="31">
        <f t="shared" si="5"/>
        <v>1.5322698194303541E-2</v>
      </c>
      <c r="J40" s="11">
        <f t="shared" ref="J40" si="25">E40-D40</f>
        <v>-3.7892778044044491</v>
      </c>
      <c r="K40" s="11">
        <f t="shared" ref="K40" si="26">F40-E40</f>
        <v>-2.3313948508275288</v>
      </c>
      <c r="L40" s="31">
        <f t="shared" si="4"/>
        <v>-6.1206726552319779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12.268047977594806</v>
      </c>
      <c r="C41" s="126">
        <f>'Occ T2'!C29</f>
        <v>13.218128276010853</v>
      </c>
      <c r="D41" s="126">
        <f>'Occ T2'!D29</f>
        <v>13.508946335870787</v>
      </c>
      <c r="E41" s="126">
        <f>'Occ T2'!E29</f>
        <v>17.250638578195204</v>
      </c>
      <c r="F41" s="126">
        <f>'Occ T2'!F29</f>
        <v>19.579599767531679</v>
      </c>
      <c r="G41"/>
      <c r="H41" s="11">
        <f t="shared" ref="H41" si="27">C41-B41</f>
        <v>0.95008029841604724</v>
      </c>
      <c r="I41" s="31">
        <f t="shared" si="5"/>
        <v>0.2908180598599337</v>
      </c>
      <c r="J41" s="11">
        <f t="shared" ref="J41" si="28">E41-D41</f>
        <v>3.741692242324417</v>
      </c>
      <c r="K41" s="11">
        <f t="shared" ref="K41" si="29">F41-E41</f>
        <v>2.328961189336475</v>
      </c>
      <c r="L41" s="31">
        <f t="shared" si="4"/>
        <v>6.070653431660892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43.424657472263455</v>
      </c>
      <c r="C43" s="31">
        <f>'Occ T1'!C15</f>
        <v>47.095337359380714</v>
      </c>
      <c r="D43" s="31">
        <f>'Occ T1'!D15</f>
        <v>39.108558867691038</v>
      </c>
      <c r="E43" s="31">
        <f>'Occ T1'!E15</f>
        <v>43.977498766206438</v>
      </c>
      <c r="F43" s="31">
        <f>'Occ T1'!F15</f>
        <v>43.865906301988183</v>
      </c>
      <c r="H43" s="31">
        <f t="shared" ref="H43:K45" si="30">C43-B43</f>
        <v>3.6706798871172595</v>
      </c>
      <c r="I43" s="31">
        <f t="shared" si="5"/>
        <v>-7.9867784916896767</v>
      </c>
      <c r="J43" s="31">
        <f t="shared" si="30"/>
        <v>4.8689398985154</v>
      </c>
      <c r="K43" s="31">
        <f t="shared" si="30"/>
        <v>-0.11159246421825486</v>
      </c>
      <c r="L43" s="31">
        <f t="shared" si="4"/>
        <v>4.7573474342971451</v>
      </c>
    </row>
    <row r="44" spans="1:12" x14ac:dyDescent="0.2">
      <c r="A44" s="10" t="str">
        <f>'Occ T2'!A30</f>
        <v>81 Process, plant and machine operatives</v>
      </c>
      <c r="B44" s="10">
        <f>'Occ T2'!B30</f>
        <v>13.739362677766032</v>
      </c>
      <c r="C44" s="10">
        <f>'Occ T2'!C30</f>
        <v>13.950810700438458</v>
      </c>
      <c r="D44" s="10">
        <f>'Occ T2'!D30</f>
        <v>12.256668771250279</v>
      </c>
      <c r="E44" s="10">
        <f>'Occ T2'!E30</f>
        <v>15.189704649119921</v>
      </c>
      <c r="F44" s="10">
        <f>'Occ T2'!F30</f>
        <v>15.295842140154699</v>
      </c>
      <c r="H44" s="11">
        <f t="shared" si="30"/>
        <v>0.21144802267242646</v>
      </c>
      <c r="I44" s="31">
        <f t="shared" si="5"/>
        <v>-1.694141929188179</v>
      </c>
      <c r="J44" s="11">
        <f t="shared" si="30"/>
        <v>2.9330358778696421</v>
      </c>
      <c r="K44" s="11">
        <f t="shared" si="30"/>
        <v>0.10613749103477765</v>
      </c>
      <c r="L44" s="31">
        <f t="shared" si="4"/>
        <v>3.0391733689044198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29.685294794497423</v>
      </c>
      <c r="C45" s="10">
        <f>'Occ T2'!C31</f>
        <v>33.144526658942254</v>
      </c>
      <c r="D45" s="10">
        <f>'Occ T2'!D31</f>
        <v>26.851890096440759</v>
      </c>
      <c r="E45" s="10">
        <f>'Occ T2'!E31</f>
        <v>28.787794117086516</v>
      </c>
      <c r="F45" s="10">
        <f>'Occ T2'!F31</f>
        <v>28.570064161833482</v>
      </c>
      <c r="H45" s="11">
        <f t="shared" si="30"/>
        <v>3.4592318644448312</v>
      </c>
      <c r="I45" s="31">
        <f t="shared" si="5"/>
        <v>-6.2926365625014959</v>
      </c>
      <c r="J45" s="11">
        <f t="shared" si="30"/>
        <v>1.9359040206457578</v>
      </c>
      <c r="K45" s="11">
        <f t="shared" si="30"/>
        <v>-0.21772995525303429</v>
      </c>
      <c r="L45" s="31">
        <f t="shared" si="4"/>
        <v>1.7181740653927235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98.493046093870362</v>
      </c>
      <c r="C47" s="31">
        <f>'Occ T1'!C16</f>
        <v>98.462838833816335</v>
      </c>
      <c r="D47" s="31">
        <f>'Occ T1'!D16</f>
        <v>89.711190051623873</v>
      </c>
      <c r="E47" s="31">
        <f>'Occ T1'!E16</f>
        <v>90.886004168270375</v>
      </c>
      <c r="F47" s="31">
        <f>'Occ T1'!F16</f>
        <v>87.918448418485212</v>
      </c>
      <c r="H47" s="31">
        <f t="shared" ref="H47:K49" si="31">C47-B47</f>
        <v>-3.0207260054027074E-2</v>
      </c>
      <c r="I47" s="31">
        <f t="shared" si="5"/>
        <v>-8.7516487821924613</v>
      </c>
      <c r="J47" s="31">
        <f t="shared" si="31"/>
        <v>1.1748141166465018</v>
      </c>
      <c r="K47" s="31">
        <f t="shared" si="31"/>
        <v>-2.9675557497851628</v>
      </c>
      <c r="L47" s="31">
        <f t="shared" si="4"/>
        <v>-1.792741633138661</v>
      </c>
    </row>
    <row r="48" spans="1:12" x14ac:dyDescent="0.2">
      <c r="A48" s="10" t="str">
        <f>'Occ T2'!A32</f>
        <v>91 Elementary trades and related occupations</v>
      </c>
      <c r="B48" s="10">
        <f>'Occ T2'!B32</f>
        <v>12.740201411392874</v>
      </c>
      <c r="C48" s="10">
        <f>'Occ T2'!C32</f>
        <v>11.325243961604665</v>
      </c>
      <c r="D48" s="10">
        <f>'Occ T2'!D32</f>
        <v>10.10334937878739</v>
      </c>
      <c r="E48" s="10">
        <f>'Occ T2'!E32</f>
        <v>8.5654477800053641</v>
      </c>
      <c r="F48" s="10">
        <f>'Occ T2'!F32</f>
        <v>8.1140263711081353</v>
      </c>
      <c r="H48" s="11">
        <f t="shared" si="31"/>
        <v>-1.4149574497882096</v>
      </c>
      <c r="I48" s="31">
        <f t="shared" si="5"/>
        <v>-1.2218945828172743</v>
      </c>
      <c r="J48" s="11">
        <f t="shared" si="31"/>
        <v>-1.5379015987820264</v>
      </c>
      <c r="K48" s="11">
        <f t="shared" si="31"/>
        <v>-0.45142140889722882</v>
      </c>
      <c r="L48" s="31">
        <f t="shared" si="4"/>
        <v>-1.9893230076792552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85.752844682477487</v>
      </c>
      <c r="C49" s="10">
        <f>'Occ T2'!C33</f>
        <v>87.137594872211665</v>
      </c>
      <c r="D49" s="10">
        <f>'Occ T2'!D33</f>
        <v>79.607840672836488</v>
      </c>
      <c r="E49" s="10">
        <f>'Occ T2'!E33</f>
        <v>82.320556388265018</v>
      </c>
      <c r="F49" s="10">
        <f>'Occ T2'!F33</f>
        <v>79.804422047377074</v>
      </c>
      <c r="H49" s="11">
        <f t="shared" si="31"/>
        <v>1.3847501897341772</v>
      </c>
      <c r="I49" s="31">
        <f t="shared" si="5"/>
        <v>-7.5297541993751764</v>
      </c>
      <c r="J49" s="11">
        <f t="shared" si="31"/>
        <v>2.71271571542853</v>
      </c>
      <c r="K49" s="11">
        <f t="shared" si="31"/>
        <v>-2.5161343408879446</v>
      </c>
      <c r="L49" s="31">
        <f t="shared" si="4"/>
        <v>0.19658137454058533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831.1110000000001</v>
      </c>
      <c r="C51" s="34">
        <f>'Occ T1'!C18</f>
        <v>874.93099999999993</v>
      </c>
      <c r="D51" s="34">
        <f>'Occ T1'!D18</f>
        <v>852.95999999999981</v>
      </c>
      <c r="E51" s="34">
        <f>'Occ T1'!E18</f>
        <v>876.16499999999985</v>
      </c>
      <c r="F51" s="34">
        <f>'Occ T1'!F18</f>
        <v>908.87099999999987</v>
      </c>
      <c r="G51" s="24"/>
      <c r="H51" s="34">
        <f>C51-B51</f>
        <v>43.819999999999823</v>
      </c>
      <c r="I51" s="205">
        <f>D51-C51</f>
        <v>-21.971000000000117</v>
      </c>
      <c r="J51" s="34">
        <f>E51-D51</f>
        <v>23.205000000000041</v>
      </c>
      <c r="K51" s="34">
        <f>F51-E51</f>
        <v>32.706000000000017</v>
      </c>
      <c r="L51" s="205">
        <f>F51-D51</f>
        <v>55.911000000000058</v>
      </c>
    </row>
    <row r="53" spans="1:12" ht="15.75" x14ac:dyDescent="0.25">
      <c r="A53" s="19" t="str">
        <f>CONCATENATE(A1," (Continued)")</f>
        <v>Occupation Table 3  Employment Change by Occupation in Occupation Group (SOC 2020), 2015-2035, Kent and Medway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3.3128001167556764</v>
      </c>
      <c r="C59" s="44">
        <f>IF(AND(D$5-C$5 &lt;&gt; 0,D7 &lt;&gt; 0,C7 &lt;&gt; 0),(EXP(LN(D7/C7)/(D$5-C$5))-1)*100,0)</f>
        <v>0.20716777212395066</v>
      </c>
      <c r="D59" s="44">
        <f>IF(AND(E$5-D$5 &lt;&gt; 0,E7 &lt;&gt; 0,D7 &lt;&gt; 0),(EXP(LN(E7/D7)/(E$5-D$5))-1)*100,0)</f>
        <v>0.66176986372621371</v>
      </c>
      <c r="E59" s="44">
        <f>IF(AND(F$5-E$5 &lt;&gt; 0,F7 &lt;&gt; 0,E7 &lt;&gt; 0),(EXP(LN(F7/E7)/(F$5-E$5))-1)*100,0)</f>
        <v>1.1131540735491274</v>
      </c>
      <c r="F59" s="44">
        <f>IF(AND(F$5-D$5 &lt;&gt; 0,F7 &lt;&gt; 0,D7 &lt;&gt; 0),(EXP(LN(F7/D7)/(F$5-D$5))-1)*100,0)</f>
        <v>0.96246821928804849</v>
      </c>
      <c r="H59" s="44">
        <f>(B7/B$51)*100</f>
        <v>10.928568013340724</v>
      </c>
      <c r="I59" s="44">
        <f>(C7/C$51)*100</f>
        <v>11.826739075151156</v>
      </c>
      <c r="J59" s="44">
        <f>(D7/D$51)*100</f>
        <v>12.156510854030236</v>
      </c>
      <c r="K59" s="44">
        <f>(E7/E$51)*100</f>
        <v>12.231353471363128</v>
      </c>
      <c r="L59" s="44">
        <f>(F7/F$51)*100</f>
        <v>13.171485218083678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4.1580071020876019</v>
      </c>
      <c r="C60" s="44">
        <f t="shared" si="32"/>
        <v>1.0412462486206975</v>
      </c>
      <c r="D60" s="44">
        <f t="shared" si="32"/>
        <v>-1.2118228380199381</v>
      </c>
      <c r="E60" s="44">
        <f t="shared" si="32"/>
        <v>0.8818932613417596</v>
      </c>
      <c r="F60" s="44">
        <f>IF(AND(F$5-D$5 &lt;&gt; 0,F8 &lt;&gt; 0,D8 &lt;&gt; 0),(EXP(LN(F8/D8)/(F$5-D$5))-1)*100,0)</f>
        <v>0.17910330396277985</v>
      </c>
      <c r="H60" s="44">
        <f t="shared" ref="H60:L60" si="33">(B8/B$51)*100</f>
        <v>7.4486104827470436</v>
      </c>
      <c r="I60" s="44">
        <f t="shared" si="33"/>
        <v>8.3278163039677047</v>
      </c>
      <c r="J60" s="44">
        <f t="shared" si="33"/>
        <v>8.6312753282036159</v>
      </c>
      <c r="K60" s="44">
        <f t="shared" si="33"/>
        <v>7.9057412230570865</v>
      </c>
      <c r="L60" s="44">
        <f t="shared" si="33"/>
        <v>8.3206736707255331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1.4305538134643081</v>
      </c>
      <c r="C61" s="44">
        <f>IF(AND(D$5-C$5 &lt;&gt; 0,D9 &lt;&gt; 0,C9 &lt;&gt; 0),(EXP(LN(D9/C9)/(D$5-C$5))-1)*100,0)</f>
        <v>-1.7780296127868023</v>
      </c>
      <c r="D61" s="44">
        <f t="shared" si="34"/>
        <v>4.7377733093137753</v>
      </c>
      <c r="E61" s="44">
        <f t="shared" si="34"/>
        <v>1.5239055089881992</v>
      </c>
      <c r="F61" s="44">
        <f>IF(AND(F$5-D$5 &lt;&gt; 0,F9 &lt;&gt; 0,D9 &lt;&gt; 0),(EXP(LN(F9/D9)/(F$5-D$5))-1)*100,0)</f>
        <v>2.5840851430051659</v>
      </c>
      <c r="H61" s="44">
        <f t="shared" ref="H61:L61" si="35">(B9/B$51)*100</f>
        <v>3.4799575305936803</v>
      </c>
      <c r="I61" s="44">
        <f t="shared" si="35"/>
        <v>3.4989227711834507</v>
      </c>
      <c r="J61" s="44">
        <f t="shared" si="35"/>
        <v>3.5252355258266221</v>
      </c>
      <c r="K61" s="44">
        <f t="shared" si="35"/>
        <v>4.3256122483060429</v>
      </c>
      <c r="L61" s="44">
        <f t="shared" si="35"/>
        <v>4.8508115473581448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3.1791429668058369</v>
      </c>
      <c r="C63" s="44">
        <f t="shared" si="36"/>
        <v>2.4948113764083679</v>
      </c>
      <c r="D63" s="44">
        <f t="shared" si="36"/>
        <v>1.3905911218420552</v>
      </c>
      <c r="E63" s="44">
        <f t="shared" si="36"/>
        <v>0.90528435046697275</v>
      </c>
      <c r="F63" s="44">
        <f>IF(AND(F$5-D$5 &lt;&gt; 0,F11 &lt;&gt; 0,D11 &lt;&gt; 0),(EXP(LN(F11/D11)/(F$5-D$5))-1)*100,0)</f>
        <v>1.0667946209555135</v>
      </c>
      <c r="H63" s="44">
        <f>(B11/B$51)*100</f>
        <v>19.67312128135293</v>
      </c>
      <c r="I63" s="44">
        <f>(C11/C$51)*100</f>
        <v>21.180009958796077</v>
      </c>
      <c r="J63" s="44">
        <f>(D11/D$51)*100</f>
        <v>22.267588127578389</v>
      </c>
      <c r="K63" s="44">
        <f>(E11/E$51)*100</f>
        <v>23.227593650266449</v>
      </c>
      <c r="L63" s="44">
        <f>(F11/F$51)*100</f>
        <v>24.503435553611531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2.8438007496247808</v>
      </c>
      <c r="C64" s="44">
        <f t="shared" si="36"/>
        <v>3.4815401069973051</v>
      </c>
      <c r="D64" s="49">
        <f t="shared" si="36"/>
        <v>1.2703092024618945</v>
      </c>
      <c r="E64" s="49">
        <f t="shared" si="36"/>
        <v>1.0282354354952838</v>
      </c>
      <c r="F64" s="44">
        <f>IF(AND(F$5-D$5 &lt;&gt; 0,F12 &lt;&gt; 0,D12 &lt;&gt; 0),(EXP(LN(F12/D12)/(F$5-D$5))-1)*100,0)</f>
        <v>1.1088623286960919</v>
      </c>
      <c r="H64" s="40">
        <f t="shared" ref="H64:L67" si="37">(B12/B$11)*100</f>
        <v>28.244100289647474</v>
      </c>
      <c r="I64" s="40">
        <f t="shared" si="37"/>
        <v>27.878702234742331</v>
      </c>
      <c r="J64" s="40">
        <f t="shared" si="37"/>
        <v>28.147093542527944</v>
      </c>
      <c r="K64" s="40">
        <f t="shared" si="37"/>
        <v>27.980531580054706</v>
      </c>
      <c r="L64" s="40">
        <f t="shared" si="37"/>
        <v>28.323344301261688</v>
      </c>
    </row>
    <row r="65" spans="1:12" x14ac:dyDescent="0.2">
      <c r="A65" t="str">
        <f>A13</f>
        <v>22 Health professionals</v>
      </c>
      <c r="B65" s="49">
        <f t="shared" si="36"/>
        <v>4.3673221904021231</v>
      </c>
      <c r="C65" s="44">
        <f t="shared" si="36"/>
        <v>-0.70533850685325916</v>
      </c>
      <c r="D65" s="49">
        <f t="shared" si="36"/>
        <v>0.95148908800373189</v>
      </c>
      <c r="E65" s="49">
        <f t="shared" si="36"/>
        <v>0.42331210317800849</v>
      </c>
      <c r="F65" s="44">
        <f>IF(AND(F$5-D$5 &lt;&gt; 0,F13 &lt;&gt; 0,D13 &lt;&gt; 0),(EXP(LN(F13/D13)/(F$5-D$5))-1)*100,0)</f>
        <v>0.59906333576407178</v>
      </c>
      <c r="H65" s="40">
        <f t="shared" si="37"/>
        <v>18.422607643233199</v>
      </c>
      <c r="I65" s="40">
        <f t="shared" si="37"/>
        <v>19.285975057199096</v>
      </c>
      <c r="J65" s="40">
        <f t="shared" si="37"/>
        <v>18.683817640652173</v>
      </c>
      <c r="K65" s="40">
        <f t="shared" si="37"/>
        <v>18.282727720912778</v>
      </c>
      <c r="L65" s="40">
        <f t="shared" si="37"/>
        <v>17.427989713152844</v>
      </c>
    </row>
    <row r="66" spans="1:12" x14ac:dyDescent="0.2">
      <c r="A66" t="str">
        <f>A14</f>
        <v>23 Teaching and other educational professionals</v>
      </c>
      <c r="B66" s="49">
        <f t="shared" si="36"/>
        <v>2.0034832097968858</v>
      </c>
      <c r="C66" s="44">
        <f t="shared" si="36"/>
        <v>-0.2913631979685305</v>
      </c>
      <c r="D66" s="49">
        <f t="shared" si="36"/>
        <v>0.58151145331275522</v>
      </c>
      <c r="E66" s="49">
        <f t="shared" si="36"/>
        <v>0.7812258041622</v>
      </c>
      <c r="F66" s="44">
        <f>IF(AND(F$5-D$5 &lt;&gt; 0,F14 &lt;&gt; 0,D14 &lt;&gt; 0),(EXP(LN(F14/D14)/(F$5-D$5))-1)*100,0)</f>
        <v>0.71461033135959973</v>
      </c>
      <c r="H66" s="40">
        <f t="shared" si="37"/>
        <v>23.32931476405107</v>
      </c>
      <c r="I66" s="40">
        <f t="shared" si="37"/>
        <v>22.28406041003867</v>
      </c>
      <c r="J66" s="40">
        <f t="shared" si="37"/>
        <v>21.678300160377688</v>
      </c>
      <c r="K66" s="40">
        <f t="shared" si="37"/>
        <v>20.827048946594498</v>
      </c>
      <c r="L66" s="40">
        <f t="shared" si="37"/>
        <v>20.572401695502407</v>
      </c>
    </row>
    <row r="67" spans="1:12" x14ac:dyDescent="0.2">
      <c r="A67" t="str">
        <f>A15</f>
        <v>24 Business, media and public service professionals</v>
      </c>
      <c r="B67" s="49">
        <f t="shared" si="36"/>
        <v>3.6464660364239787</v>
      </c>
      <c r="C67" s="44">
        <f t="shared" si="36"/>
        <v>5.6467785832068129</v>
      </c>
      <c r="D67" s="49">
        <f t="shared" si="36"/>
        <v>2.288241043578676</v>
      </c>
      <c r="E67" s="49">
        <f t="shared" si="36"/>
        <v>1.1378972590997849</v>
      </c>
      <c r="F67" s="44">
        <f>IF(AND(F$5-D$5 &lt;&gt; 0,F15 &lt;&gt; 0,D15 &lt;&gt; 0),(EXP(LN(F15/D15)/(F$5-D$5))-1)*100,0)</f>
        <v>1.5199005238610841</v>
      </c>
      <c r="H67" s="40">
        <f t="shared" si="37"/>
        <v>30.003977303068247</v>
      </c>
      <c r="I67" s="40">
        <f t="shared" si="37"/>
        <v>30.551262298019914</v>
      </c>
      <c r="J67" s="40">
        <f t="shared" si="37"/>
        <v>31.490788656442213</v>
      </c>
      <c r="K67" s="40">
        <f t="shared" si="37"/>
        <v>32.909691752438029</v>
      </c>
      <c r="L67" s="40">
        <f t="shared" si="37"/>
        <v>33.676264290083061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1.2486914743329081</v>
      </c>
      <c r="C69" s="44">
        <f t="shared" si="39"/>
        <v>3.500182159466636</v>
      </c>
      <c r="D69" s="44">
        <f t="shared" si="39"/>
        <v>-0.2464712717064832</v>
      </c>
      <c r="E69" s="44">
        <f t="shared" si="39"/>
        <v>0.67399196936281935</v>
      </c>
      <c r="F69" s="44">
        <f t="shared" ref="F69:F74" si="40">IF(AND(F$5-D$5 &lt;&gt; 0,F17 &lt;&gt; 0,D17 &lt;&gt; 0),(EXP(LN(F17/D17)/(F$5-D$5))-1)*100,0)</f>
        <v>0.3662310207939834</v>
      </c>
      <c r="H69" s="44">
        <f>(B17/B$51)*100</f>
        <v>13.212350467089321</v>
      </c>
      <c r="I69" s="44">
        <f>(C17/C$51)*100</f>
        <v>13.189337687713468</v>
      </c>
      <c r="J69" s="44">
        <f>(D17/D$51)*100</f>
        <v>14.002617998089665</v>
      </c>
      <c r="K69" s="44">
        <f>(E17/E$51)*100</f>
        <v>13.464596511640545</v>
      </c>
      <c r="L69" s="44">
        <f>(F17/F$51)*100</f>
        <v>13.881931456659622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3.7320896930044034</v>
      </c>
      <c r="C70" s="44">
        <f t="shared" si="39"/>
        <v>8.1947295308000037</v>
      </c>
      <c r="D70" s="49">
        <f t="shared" si="39"/>
        <v>-2.3280368715883237</v>
      </c>
      <c r="E70" s="49">
        <f t="shared" si="39"/>
        <v>0.74846293199455349</v>
      </c>
      <c r="F70" s="44">
        <f t="shared" si="40"/>
        <v>-0.28765614781967042</v>
      </c>
      <c r="H70" s="40">
        <f t="shared" ref="H70:L74" si="41">(B18/B$17)*100</f>
        <v>11.360661029271839</v>
      </c>
      <c r="I70" s="40">
        <f t="shared" si="41"/>
        <v>12.516947562062395</v>
      </c>
      <c r="J70" s="40">
        <f t="shared" si="41"/>
        <v>13.084689589647059</v>
      </c>
      <c r="K70" s="40">
        <f t="shared" si="41"/>
        <v>11.775291589903325</v>
      </c>
      <c r="L70" s="40">
        <f t="shared" si="41"/>
        <v>11.862686764524399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3.1590773300076869</v>
      </c>
      <c r="C71" s="44">
        <f t="shared" si="39"/>
        <v>2.0908309426153959</v>
      </c>
      <c r="D71" s="49">
        <f t="shared" si="39"/>
        <v>-0.20779094518205143</v>
      </c>
      <c r="E71" s="49">
        <f t="shared" si="39"/>
        <v>0.56690854034020521</v>
      </c>
      <c r="F71" s="44">
        <f t="shared" si="40"/>
        <v>0.30800944151458953</v>
      </c>
      <c r="H71" s="40">
        <f t="shared" si="41"/>
        <v>12.342637422391807</v>
      </c>
      <c r="I71" s="40">
        <f t="shared" si="41"/>
        <v>13.300871295493099</v>
      </c>
      <c r="J71" s="40">
        <f t="shared" si="41"/>
        <v>13.119754714300974</v>
      </c>
      <c r="K71" s="40">
        <f t="shared" si="41"/>
        <v>13.14521096193644</v>
      </c>
      <c r="L71" s="40">
        <f t="shared" si="41"/>
        <v>13.006057275823531</v>
      </c>
    </row>
    <row r="72" spans="1:12" x14ac:dyDescent="0.2">
      <c r="A72" t="str">
        <f t="shared" si="38"/>
        <v>33 Protective service occupations</v>
      </c>
      <c r="B72" s="49">
        <f t="shared" si="39"/>
        <v>-0.85604887349357561</v>
      </c>
      <c r="C72" s="44">
        <f t="shared" si="39"/>
        <v>5.7672259325250552</v>
      </c>
      <c r="D72" s="49">
        <f t="shared" si="39"/>
        <v>3.586078847112173</v>
      </c>
      <c r="E72" s="49">
        <f t="shared" si="39"/>
        <v>1.289252312942013</v>
      </c>
      <c r="F72" s="44">
        <f t="shared" si="40"/>
        <v>2.0491460156483621</v>
      </c>
      <c r="H72" s="40">
        <f t="shared" si="41"/>
        <v>10.769112047678824</v>
      </c>
      <c r="I72" s="40">
        <f t="shared" si="41"/>
        <v>9.9011834995317791</v>
      </c>
      <c r="J72" s="40">
        <f t="shared" si="41"/>
        <v>10.118056706227573</v>
      </c>
      <c r="K72" s="40">
        <f t="shared" si="41"/>
        <v>12.216948386437663</v>
      </c>
      <c r="L72" s="40">
        <f t="shared" si="41"/>
        <v>12.984448086094535</v>
      </c>
    </row>
    <row r="73" spans="1:12" x14ac:dyDescent="0.2">
      <c r="A73" t="str">
        <f t="shared" si="38"/>
        <v>34 Culture, media and sports occupations</v>
      </c>
      <c r="B73" s="49">
        <f t="shared" si="39"/>
        <v>-1.5399487403206846</v>
      </c>
      <c r="C73" s="44">
        <f t="shared" si="39"/>
        <v>3.3663165055617839</v>
      </c>
      <c r="D73" s="49">
        <f t="shared" si="39"/>
        <v>-0.23771557919816111</v>
      </c>
      <c r="E73" s="49">
        <f t="shared" si="39"/>
        <v>0.97630480318926516</v>
      </c>
      <c r="F73" s="44">
        <f t="shared" si="40"/>
        <v>0.5699986497602838</v>
      </c>
      <c r="H73" s="40">
        <f t="shared" si="41"/>
        <v>17.158666236966141</v>
      </c>
      <c r="I73" s="40">
        <f t="shared" si="41"/>
        <v>15.344971287293779</v>
      </c>
      <c r="J73" s="40">
        <f t="shared" si="41"/>
        <v>15.325124321108161</v>
      </c>
      <c r="K73" s="40">
        <f t="shared" si="41"/>
        <v>15.331851182562719</v>
      </c>
      <c r="L73" s="40">
        <f t="shared" si="41"/>
        <v>15.798521118433662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1.5441689381268997</v>
      </c>
      <c r="C74" s="44">
        <f t="shared" si="39"/>
        <v>2.2657530402503401</v>
      </c>
      <c r="D74" s="49">
        <f t="shared" si="39"/>
        <v>-0.58783220580667095</v>
      </c>
      <c r="E74" s="49">
        <f t="shared" si="39"/>
        <v>0.42069880796322678</v>
      </c>
      <c r="F74" s="44">
        <f t="shared" si="40"/>
        <v>8.3390066615085523E-2</v>
      </c>
      <c r="H74" s="40">
        <f t="shared" si="41"/>
        <v>48.368923263691379</v>
      </c>
      <c r="I74" s="40">
        <f t="shared" si="41"/>
        <v>48.936026355618949</v>
      </c>
      <c r="J74" s="40">
        <f t="shared" si="41"/>
        <v>48.35237466871623</v>
      </c>
      <c r="K74" s="40">
        <f t="shared" si="41"/>
        <v>47.530697879159845</v>
      </c>
      <c r="L74" s="40">
        <f t="shared" si="41"/>
        <v>46.348286755123866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-1.0268917453297388</v>
      </c>
      <c r="C76" s="44">
        <f t="shared" si="42"/>
        <v>1.4207130508678167</v>
      </c>
      <c r="D76" s="44">
        <f t="shared" si="42"/>
        <v>-1.3793983087879935</v>
      </c>
      <c r="E76" s="44">
        <f t="shared" si="42"/>
        <v>-1.1623410306234594</v>
      </c>
      <c r="F76" s="44">
        <f>IF(AND(F$5-D$5 &lt;&gt; 0,F24 &lt;&gt; 0,D24 &lt;&gt; 0),(EXP(LN(F24/D24)/(F$5-D$5))-1)*100,0)</f>
        <v>-1.2347464857545676</v>
      </c>
      <c r="H76" s="44">
        <f>(B24/B$51)*100</f>
        <v>11.000329261929554</v>
      </c>
      <c r="I76" s="44">
        <f>(C24/C$51)*100</f>
        <v>10.026739886679657</v>
      </c>
      <c r="J76" s="44">
        <f>(D24/D$51)*100</f>
        <v>10.431134553247363</v>
      </c>
      <c r="K76" s="44">
        <f>(E24/E$51)*100</f>
        <v>9.4735456346836582</v>
      </c>
      <c r="L76" s="44">
        <f>(F24/F$51)*100</f>
        <v>8.1249502214411216</v>
      </c>
    </row>
    <row r="77" spans="1:12" x14ac:dyDescent="0.2">
      <c r="A77" t="str">
        <f>A25</f>
        <v>41 Administrative occupations</v>
      </c>
      <c r="B77" s="49">
        <f t="shared" si="42"/>
        <v>-0.608827029472081</v>
      </c>
      <c r="C77" s="44">
        <f t="shared" si="42"/>
        <v>2.459002902136409</v>
      </c>
      <c r="D77" s="49">
        <f t="shared" si="42"/>
        <v>-1.8811063820064589</v>
      </c>
      <c r="E77" s="49">
        <f t="shared" si="42"/>
        <v>-0.85660814883851133</v>
      </c>
      <c r="F77" s="44">
        <f>IF(AND(F$5-D$5 &lt;&gt; 0,F25 &lt;&gt; 0,D25 &lt;&gt; 0),(EXP(LN(F25/D25)/(F$5-D$5))-1)*100,0)</f>
        <v>-1.1992906543964454</v>
      </c>
      <c r="H77" s="40">
        <f t="shared" ref="H77:L78" si="43">(B25/B$24)*100</f>
        <v>77.33297250195929</v>
      </c>
      <c r="I77" s="40">
        <f t="shared" si="43"/>
        <v>78.647899774700392</v>
      </c>
      <c r="J77" s="40">
        <f t="shared" si="43"/>
        <v>79.453054005066576</v>
      </c>
      <c r="K77" s="40">
        <f t="shared" si="43"/>
        <v>77.452522812079565</v>
      </c>
      <c r="L77" s="40">
        <f t="shared" si="43"/>
        <v>79.881974724060015</v>
      </c>
    </row>
    <row r="78" spans="1:12" x14ac:dyDescent="0.2">
      <c r="A78" t="str">
        <f>A26</f>
        <v>42 Secretarial and related occupations</v>
      </c>
      <c r="B78" s="49">
        <f t="shared" si="42"/>
        <v>-2.4945891752590321</v>
      </c>
      <c r="C78" s="44">
        <f t="shared" si="42"/>
        <v>-2.4037030626769984</v>
      </c>
      <c r="D78" s="49">
        <f t="shared" si="42"/>
        <v>0.47031947225475434</v>
      </c>
      <c r="E78" s="49">
        <f t="shared" si="42"/>
        <v>-2.2827605143820207</v>
      </c>
      <c r="F78" s="44">
        <f>IF(AND(F$5-D$5 &lt;&gt; 0,F26 &lt;&gt; 0,D26 &lt;&gt; 0),(EXP(LN(F26/D26)/(F$5-D$5))-1)*100,0)</f>
        <v>-1.3735531186443883</v>
      </c>
      <c r="H78" s="40">
        <f t="shared" si="43"/>
        <v>22.667027498040706</v>
      </c>
      <c r="I78" s="40">
        <f t="shared" si="43"/>
        <v>21.352100225299605</v>
      </c>
      <c r="J78" s="40">
        <f t="shared" si="43"/>
        <v>20.546945994933434</v>
      </c>
      <c r="K78" s="40">
        <f t="shared" si="43"/>
        <v>22.547477187920432</v>
      </c>
      <c r="L78" s="40">
        <f t="shared" si="43"/>
        <v>20.118025275939974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0.42488272679725991</v>
      </c>
      <c r="C80" s="44">
        <f t="shared" si="44"/>
        <v>-13.014340763692257</v>
      </c>
      <c r="D80" s="44">
        <f t="shared" si="44"/>
        <v>0.87895790715883937</v>
      </c>
      <c r="E80" s="44">
        <f t="shared" si="44"/>
        <v>-3.379907978917629E-2</v>
      </c>
      <c r="F80" s="44">
        <f>IF(AND(F$5-D$5 &lt;&gt; 0,F28 &lt;&gt; 0,D28 &lt;&gt; 0),(EXP(LN(F28/D28)/(F$5-D$5))-1)*100,0)</f>
        <v>0.26953191026657386</v>
      </c>
      <c r="H80" s="44">
        <f>(B28/B$51)*100</f>
        <v>10.113297718450939</v>
      </c>
      <c r="I80" s="44">
        <f>(C28/C$51)*100</f>
        <v>9.7710975980640331</v>
      </c>
      <c r="J80" s="44">
        <f>(D28/D$51)*100</f>
        <v>8.718387134753204</v>
      </c>
      <c r="K80" s="44">
        <f>(E28/E$51)*100</f>
        <v>8.8671049900708709</v>
      </c>
      <c r="L80" s="44">
        <f>(F28/F$51)*100</f>
        <v>8.5191718977713418</v>
      </c>
    </row>
    <row r="81" spans="1:12" x14ac:dyDescent="0.2">
      <c r="A81" t="str">
        <f>A29</f>
        <v>51 Skilled agricultural and related trades</v>
      </c>
      <c r="B81" s="49">
        <f t="shared" si="44"/>
        <v>3.9163521655542155</v>
      </c>
      <c r="C81" s="44">
        <f t="shared" si="44"/>
        <v>-28.464652704329051</v>
      </c>
      <c r="D81" s="49">
        <f t="shared" si="44"/>
        <v>1.1302311157569189</v>
      </c>
      <c r="E81" s="49">
        <f t="shared" si="44"/>
        <v>1.3788969056213629</v>
      </c>
      <c r="F81" s="44">
        <f>IF(AND(F$5-D$5 &lt;&gt; 0,F29 &lt;&gt; 0,D29 &lt;&gt; 0),(EXP(LN(F29/D29)/(F$5-D$5))-1)*100,0)</f>
        <v>1.2959404457920431</v>
      </c>
      <c r="H81" s="40">
        <f t="shared" ref="H81:L84" si="45">(B29/B$28)*100</f>
        <v>12.445536761476196</v>
      </c>
      <c r="I81" s="40">
        <f t="shared" si="45"/>
        <v>14.268682395350105</v>
      </c>
      <c r="J81" s="40">
        <f t="shared" si="45"/>
        <v>11.734292290986629</v>
      </c>
      <c r="K81" s="40">
        <f t="shared" si="45"/>
        <v>11.881163279256075</v>
      </c>
      <c r="L81" s="40">
        <f t="shared" si="45"/>
        <v>13.671076129867169</v>
      </c>
    </row>
    <row r="82" spans="1:12" x14ac:dyDescent="0.2">
      <c r="A82" t="str">
        <f>A30</f>
        <v>52 Skilled metal, electrical and electronic trades</v>
      </c>
      <c r="B82" s="49">
        <f t="shared" si="44"/>
        <v>1.129173277720974</v>
      </c>
      <c r="C82" s="44">
        <f t="shared" si="44"/>
        <v>-12.219809767816169</v>
      </c>
      <c r="D82" s="49">
        <f t="shared" si="44"/>
        <v>0.56782691712466971</v>
      </c>
      <c r="E82" s="49">
        <f t="shared" si="44"/>
        <v>-0.14299115880571645</v>
      </c>
      <c r="F82" s="44">
        <f>IF(AND(F$5-D$5 &lt;&gt; 0,F30 &lt;&gt; 0,D30 &lt;&gt; 0),(EXP(LN(F30/D30)/(F$5-D$5))-1)*100,0)</f>
        <v>9.3388206165845311E-2</v>
      </c>
      <c r="H82" s="40">
        <f t="shared" si="45"/>
        <v>33.107053566622653</v>
      </c>
      <c r="I82" s="40">
        <f t="shared" si="45"/>
        <v>34.045602658595733</v>
      </c>
      <c r="J82" s="40">
        <f t="shared" si="45"/>
        <v>34.356576752751302</v>
      </c>
      <c r="K82" s="40">
        <f t="shared" si="45"/>
        <v>33.830021834060773</v>
      </c>
      <c r="L82" s="40">
        <f t="shared" si="45"/>
        <v>33.462310929894883</v>
      </c>
    </row>
    <row r="83" spans="1:12" x14ac:dyDescent="0.2">
      <c r="A83" t="str">
        <f>A31</f>
        <v>53 Skilled construction and building trades</v>
      </c>
      <c r="B83" s="49">
        <f t="shared" si="44"/>
        <v>-0.27669131544902914</v>
      </c>
      <c r="C83" s="44">
        <f t="shared" si="44"/>
        <v>-10.194719486413572</v>
      </c>
      <c r="D83" s="49">
        <f t="shared" si="44"/>
        <v>1.2536984898995573</v>
      </c>
      <c r="E83" s="49">
        <f t="shared" si="44"/>
        <v>-0.78636131880359672</v>
      </c>
      <c r="F83" s="44">
        <f>IF(AND(F$5-D$5 &lt;&gt; 0,F31 &lt;&gt; 0,D31 &lt;&gt; 0),(EXP(LN(F31/D31)/(F$5-D$5))-1)*100,0)</f>
        <v>-0.11094978041580328</v>
      </c>
      <c r="H83" s="40">
        <f t="shared" si="45"/>
        <v>32.129169330056044</v>
      </c>
      <c r="I83" s="40">
        <f t="shared" si="45"/>
        <v>31.240709028839291</v>
      </c>
      <c r="J83" s="40">
        <f t="shared" si="45"/>
        <v>32.253369836015423</v>
      </c>
      <c r="K83" s="40">
        <f t="shared" si="45"/>
        <v>32.856903958090108</v>
      </c>
      <c r="L83" s="40">
        <f t="shared" si="45"/>
        <v>30.46551608683145</v>
      </c>
    </row>
    <row r="84" spans="1:12" x14ac:dyDescent="0.2">
      <c r="A84" t="str">
        <f>A32</f>
        <v>54 Textiles, printing and other skilled trades</v>
      </c>
      <c r="B84" s="49">
        <f t="shared" si="44"/>
        <v>-1.7521272499000373</v>
      </c>
      <c r="C84" s="44">
        <f t="shared" si="44"/>
        <v>-7.863041716093111</v>
      </c>
      <c r="D84" s="49">
        <f t="shared" si="44"/>
        <v>0.66953810335288466</v>
      </c>
      <c r="E84" s="49">
        <f t="shared" si="44"/>
        <v>0.40932012388266159</v>
      </c>
      <c r="F84" s="44">
        <f>IF(AND(F$5-D$5 &lt;&gt; 0,F32 &lt;&gt; 0,D32 &lt;&gt; 0),(EXP(LN(F32/D32)/(F$5-D$5))-1)*100,0)</f>
        <v>0.49598462766629048</v>
      </c>
      <c r="H84" s="40">
        <f t="shared" si="45"/>
        <v>22.318240341845115</v>
      </c>
      <c r="I84" s="40">
        <f t="shared" si="45"/>
        <v>20.445005917214871</v>
      </c>
      <c r="J84" s="40">
        <f t="shared" si="45"/>
        <v>21.655761120246638</v>
      </c>
      <c r="K84" s="40">
        <f t="shared" si="45"/>
        <v>21.431910928593059</v>
      </c>
      <c r="L84" s="40">
        <f t="shared" si="45"/>
        <v>22.401096853406489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0.95519642462691401</v>
      </c>
      <c r="C86" s="44">
        <f t="shared" si="46"/>
        <v>-5.2227269345351823</v>
      </c>
      <c r="D86" s="44">
        <f t="shared" si="46"/>
        <v>1.0147455295389296</v>
      </c>
      <c r="E86" s="44">
        <f t="shared" si="46"/>
        <v>0.59312719731696717</v>
      </c>
      <c r="F86" s="44">
        <f>IF(AND(F$5-D$5 &lt;&gt; 0,F34 &lt;&gt; 0,D34 &lt;&gt; 0),(EXP(LN(F34/D34)/(F$5-D$5))-1)*100,0)</f>
        <v>0.73347074856244809</v>
      </c>
      <c r="H86" s="44">
        <f>(B34/B$51)*100</f>
        <v>10.05942254478602</v>
      </c>
      <c r="I86" s="44">
        <f>(C34/C$51)*100</f>
        <v>9.9259707113085902</v>
      </c>
      <c r="J86" s="44">
        <f>(D34/D$51)*100</f>
        <v>9.6498894412773311</v>
      </c>
      <c r="K86" s="44">
        <f>(E34/E$51)*100</f>
        <v>9.8807286577778939</v>
      </c>
      <c r="L86" s="44">
        <f>(F34/F$51)*100</f>
        <v>10.105451508328205</v>
      </c>
    </row>
    <row r="87" spans="1:12" x14ac:dyDescent="0.2">
      <c r="A87" t="str">
        <f>A35</f>
        <v>61 Caring personal service occupations</v>
      </c>
      <c r="B87" s="49">
        <f t="shared" si="46"/>
        <v>0.81008669436681835</v>
      </c>
      <c r="C87" s="44">
        <f t="shared" si="46"/>
        <v>-4.2107953745812443</v>
      </c>
      <c r="D87" s="49">
        <f t="shared" si="46"/>
        <v>1.3310847150447946</v>
      </c>
      <c r="E87" s="49">
        <f t="shared" si="46"/>
        <v>0.66466522654460292</v>
      </c>
      <c r="F87" s="44">
        <f>IF(AND(F$5-D$5 &lt;&gt; 0,F35 &lt;&gt; 0,D35 &lt;&gt; 0),(EXP(LN(F35/D35)/(F$5-D$5))-1)*100,0)</f>
        <v>0.88631664820486566</v>
      </c>
      <c r="H87" s="40">
        <f t="shared" ref="H87:L89" si="47">(B35/B$34)*100</f>
        <v>73.417919559866235</v>
      </c>
      <c r="I87" s="40">
        <f t="shared" si="47"/>
        <v>72.996714627147924</v>
      </c>
      <c r="J87" s="40">
        <f t="shared" si="47"/>
        <v>73.776096402071317</v>
      </c>
      <c r="K87" s="40">
        <f t="shared" si="47"/>
        <v>74.938545582229636</v>
      </c>
      <c r="L87" s="40">
        <f t="shared" si="47"/>
        <v>75.473188940220965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1.590269878467887</v>
      </c>
      <c r="C88" s="44">
        <f t="shared" si="46"/>
        <v>-9.1294604037065454</v>
      </c>
      <c r="D88" s="49">
        <f t="shared" si="46"/>
        <v>0.27567019763443668</v>
      </c>
      <c r="E88" s="49">
        <f t="shared" si="46"/>
        <v>0.3743730024565517</v>
      </c>
      <c r="F88" s="44">
        <f>IF(AND(F$5-D$5 &lt;&gt; 0,F36 &lt;&gt; 0,D36 &lt;&gt; 0),(EXP(LN(F36/D36)/(F$5-D$5))-1)*100,0)</f>
        <v>0.34146127727892051</v>
      </c>
      <c r="H88" s="40">
        <f t="shared" si="47"/>
        <v>25.360631323454445</v>
      </c>
      <c r="I88" s="40">
        <f t="shared" si="47"/>
        <v>26.004817144191207</v>
      </c>
      <c r="J88" s="40">
        <f t="shared" si="47"/>
        <v>24.932894665194368</v>
      </c>
      <c r="K88" s="40">
        <f t="shared" si="47"/>
        <v>24.034035487259537</v>
      </c>
      <c r="L88" s="40">
        <f t="shared" si="47"/>
        <v>23.516465981687585</v>
      </c>
    </row>
    <row r="89" spans="1:12" x14ac:dyDescent="0.2">
      <c r="A89" t="str">
        <f>A37</f>
        <v>63 Community and civil enforcement occupations</v>
      </c>
      <c r="B89" s="49">
        <f t="shared" si="46"/>
        <v>-4.0061531948134999</v>
      </c>
      <c r="C89" s="44">
        <f t="shared" si="46"/>
        <v>22.546018626770305</v>
      </c>
      <c r="D89" s="49">
        <f t="shared" si="46"/>
        <v>-3.4953061381542749</v>
      </c>
      <c r="E89" s="49">
        <f t="shared" si="46"/>
        <v>0.42469610568633964</v>
      </c>
      <c r="F89" s="44">
        <f>IF(AND(F$5-D$5 &lt;&gt; 0,F37 &lt;&gt; 0,D37 &lt;&gt; 0),(EXP(LN(F37/D37)/(F$5-D$5))-1)*100,0)</f>
        <v>-0.89935147008483041</v>
      </c>
      <c r="H89" s="40">
        <f t="shared" si="47"/>
        <v>1.2214491166793007</v>
      </c>
      <c r="I89" s="40">
        <f t="shared" si="47"/>
        <v>0.9984682286608888</v>
      </c>
      <c r="J89" s="40">
        <f t="shared" si="47"/>
        <v>1.2910089327343273</v>
      </c>
      <c r="K89" s="40">
        <f t="shared" si="47"/>
        <v>1.0274189305108101</v>
      </c>
      <c r="L89" s="40">
        <f t="shared" si="47"/>
        <v>1.0103450780914442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-0.3203379144192553</v>
      </c>
      <c r="C91" s="44">
        <f t="shared" si="48"/>
        <v>0.47007363624316234</v>
      </c>
      <c r="D91" s="44">
        <f t="shared" si="48"/>
        <v>-1.4549216051207292E-2</v>
      </c>
      <c r="E91" s="44">
        <f t="shared" si="48"/>
        <v>-3.7221289987954265E-4</v>
      </c>
      <c r="F91" s="44">
        <f t="shared" ref="F91:F93" si="49">IF(AND(F$5-D$5 &lt;&gt; 0,F39 &lt;&gt; 0,D39 &lt;&gt; 0),(EXP(LN(F39/D39)/(F$5-D$5))-1)*100,0)</f>
        <v>-5.0981039547592921E-3</v>
      </c>
      <c r="H91" s="44">
        <f>(B39/B$51)*100</f>
        <v>7.9372489102186599</v>
      </c>
      <c r="I91" s="44">
        <f>(C39/C$51)*100</f>
        <v>7.4435730365374599</v>
      </c>
      <c r="J91" s="44">
        <f>(D39/D$51)*100</f>
        <v>7.671200145652997</v>
      </c>
      <c r="K91" s="44">
        <f>(E39/E$51)*100</f>
        <v>7.4625993049576014</v>
      </c>
      <c r="L91" s="44">
        <f>(F39/F$51)*100</f>
        <v>7.1937876264938279</v>
      </c>
    </row>
    <row r="92" spans="1:12" s="30" customFormat="1" x14ac:dyDescent="0.2">
      <c r="A92" t="str">
        <f>A40</f>
        <v>71 Sales occupations</v>
      </c>
      <c r="B92" s="49">
        <f t="shared" si="48"/>
        <v>-0.84458976861310209</v>
      </c>
      <c r="C92" s="44">
        <f t="shared" si="48"/>
        <v>2.9518953291418626E-2</v>
      </c>
      <c r="D92" s="49">
        <f t="shared" si="48"/>
        <v>-1.5041400140669126</v>
      </c>
      <c r="E92" s="49">
        <f t="shared" si="48"/>
        <v>-0.49524729087397912</v>
      </c>
      <c r="F92" s="44">
        <f t="shared" si="49"/>
        <v>-0.83268790063092402</v>
      </c>
      <c r="G92"/>
      <c r="H92" s="40">
        <f>(B40/B$34)*100</f>
        <v>64.229797035794761</v>
      </c>
      <c r="I92" s="40">
        <f t="shared" ref="H92:L93" si="50">(C40/C$34)*100</f>
        <v>59.770584088369681</v>
      </c>
      <c r="J92" s="40">
        <f t="shared" si="50"/>
        <v>63.082873990130153</v>
      </c>
      <c r="K92" s="40">
        <f t="shared" si="50"/>
        <v>55.600344536292681</v>
      </c>
      <c r="L92" s="40">
        <f t="shared" si="50"/>
        <v>49.869226805779817</v>
      </c>
    </row>
    <row r="93" spans="1:12" s="30" customFormat="1" x14ac:dyDescent="0.2">
      <c r="A93" t="str">
        <f>A41</f>
        <v>72 Customer service occupations</v>
      </c>
      <c r="B93" s="49">
        <f t="shared" si="48"/>
        <v>1.8822726655205457</v>
      </c>
      <c r="C93" s="44">
        <f t="shared" si="48"/>
        <v>2.2001455409366155</v>
      </c>
      <c r="D93" s="49">
        <f t="shared" si="48"/>
        <v>5.0114704792216136</v>
      </c>
      <c r="E93" s="49">
        <f t="shared" si="48"/>
        <v>1.274443021306837</v>
      </c>
      <c r="F93" s="44">
        <f t="shared" si="49"/>
        <v>2.5051035996521032</v>
      </c>
      <c r="G93"/>
      <c r="H93" s="40">
        <f t="shared" si="50"/>
        <v>14.673826655136477</v>
      </c>
      <c r="I93" s="40">
        <f t="shared" si="50"/>
        <v>15.220298446242756</v>
      </c>
      <c r="J93" s="40">
        <f t="shared" si="50"/>
        <v>16.412338803080672</v>
      </c>
      <c r="K93" s="40">
        <f t="shared" si="50"/>
        <v>19.926466931029694</v>
      </c>
      <c r="L93" s="40">
        <f t="shared" si="50"/>
        <v>21.317969734277913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2.0493816876202331</v>
      </c>
      <c r="C95" s="44">
        <f t="shared" si="51"/>
        <v>-16.958745683767408</v>
      </c>
      <c r="D95" s="44">
        <f t="shared" si="51"/>
        <v>2.3744879338425617</v>
      </c>
      <c r="E95" s="44">
        <f t="shared" si="51"/>
        <v>-2.5403921699596044E-2</v>
      </c>
      <c r="F95" s="44">
        <f>IF(AND(F$5-D$5 &lt;&gt; 0,F43 &lt;&gt; 0,D43 &lt;&gt; 0),(EXP(LN(F43/D43)/(F$5-D$5))-1)*100,0)</f>
        <v>0.76824300343307783</v>
      </c>
      <c r="H95" s="44">
        <f>(B43/B$51)*100</f>
        <v>5.2248926403649394</v>
      </c>
      <c r="I95" s="44">
        <f>(C43/C$51)*100</f>
        <v>5.3827487378296937</v>
      </c>
      <c r="J95" s="44">
        <f>(D43/D$51)*100</f>
        <v>4.585040197393905</v>
      </c>
      <c r="K95" s="44">
        <f>(E43/E$51)*100</f>
        <v>5.0193169969362437</v>
      </c>
      <c r="L95" s="44">
        <f>(F43/F$51)*100</f>
        <v>4.8264172035402373</v>
      </c>
    </row>
    <row r="96" spans="1:12" x14ac:dyDescent="0.2">
      <c r="A96" t="str">
        <f>A44</f>
        <v>81 Process, plant and machine operatives</v>
      </c>
      <c r="B96" s="49">
        <f t="shared" si="51"/>
        <v>0.38254785426692361</v>
      </c>
      <c r="C96" s="44">
        <f t="shared" si="51"/>
        <v>-12.143680862467255</v>
      </c>
      <c r="D96" s="49">
        <f t="shared" si="51"/>
        <v>4.3843463308431918</v>
      </c>
      <c r="E96" s="49">
        <f t="shared" si="51"/>
        <v>6.9655881178998236E-2</v>
      </c>
      <c r="F96" s="44">
        <f>IF(AND(F$5-D$5 &lt;&gt; 0,F44 &lt;&gt; 0,D44 &lt;&gt; 0),(EXP(LN(F44/D44)/(F$5-D$5))-1)*100,0)</f>
        <v>1.4876967138128361</v>
      </c>
      <c r="H96" s="40">
        <f>(B44/B$43)*100</f>
        <v>31.639541858313443</v>
      </c>
      <c r="I96" s="40">
        <f t="shared" ref="H96:L97" si="52">(C44/C$43)*100</f>
        <v>29.622488090447145</v>
      </c>
      <c r="J96" s="40">
        <f t="shared" si="52"/>
        <v>31.34011870065595</v>
      </c>
      <c r="K96" s="40">
        <f t="shared" si="52"/>
        <v>34.539719345730788</v>
      </c>
      <c r="L96" s="40">
        <f t="shared" si="52"/>
        <v>34.869545461691345</v>
      </c>
    </row>
    <row r="97" spans="1:12" x14ac:dyDescent="0.2">
      <c r="A97" t="str">
        <f>A45</f>
        <v>82 Transport and mobile machine drivers and operatives</v>
      </c>
      <c r="B97" s="49">
        <f t="shared" si="51"/>
        <v>2.793963969667379</v>
      </c>
      <c r="C97" s="44">
        <f t="shared" si="51"/>
        <v>-18.985447061147788</v>
      </c>
      <c r="D97" s="49">
        <f t="shared" si="51"/>
        <v>1.4020430876554135</v>
      </c>
      <c r="E97" s="49">
        <f t="shared" si="51"/>
        <v>-7.5891387020876611E-2</v>
      </c>
      <c r="F97" s="44">
        <f>IF(AND(F$5-D$5 &lt;&gt; 0,F45 &lt;&gt; 0,D45 &lt;&gt; 0),(EXP(LN(F45/D45)/(F$5-D$5))-1)*100,0)</f>
        <v>0.41434436835714461</v>
      </c>
      <c r="H97" s="40">
        <f t="shared" si="52"/>
        <v>68.36045814168655</v>
      </c>
      <c r="I97" s="40">
        <f t="shared" si="52"/>
        <v>70.377511909552851</v>
      </c>
      <c r="J97" s="40">
        <f t="shared" si="52"/>
        <v>68.65988129934405</v>
      </c>
      <c r="K97" s="40">
        <f t="shared" si="52"/>
        <v>65.460280654269226</v>
      </c>
      <c r="L97" s="40">
        <f t="shared" si="52"/>
        <v>65.130454538308641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-7.668240556624184E-3</v>
      </c>
      <c r="C99" s="44">
        <f t="shared" si="53"/>
        <v>-8.8882759077902769</v>
      </c>
      <c r="D99" s="44">
        <f t="shared" si="53"/>
        <v>0.26054901569938504</v>
      </c>
      <c r="E99" s="44">
        <f t="shared" si="53"/>
        <v>-0.33141318507151629</v>
      </c>
      <c r="F99" s="44">
        <f>IF(AND(F$5-D$5 &lt;&gt; 0,F47 &lt;&gt; 0,D47 &lt;&gt; 0),(EXP(LN(F47/D47)/(F$5-D$5))-1)*100,0)</f>
        <v>-0.1344818169532469</v>
      </c>
      <c r="H99" s="44">
        <f>(B47/B$51)*100</f>
        <v>11.850769162466909</v>
      </c>
      <c r="I99" s="44">
        <f>(C47/C$51)*100</f>
        <v>11.253783307919864</v>
      </c>
      <c r="J99" s="44">
        <f>(D47/D$51)*100</f>
        <v>10.517631547976915</v>
      </c>
      <c r="K99" s="44">
        <f>(E47/E$51)*100</f>
        <v>10.373160782303605</v>
      </c>
      <c r="L99" s="44">
        <f>(F47/F$51)*100</f>
        <v>9.6733693140704489</v>
      </c>
    </row>
    <row r="100" spans="1:12" x14ac:dyDescent="0.2">
      <c r="A100" t="str">
        <f>A48</f>
        <v>91 Elementary trades and related occupations</v>
      </c>
      <c r="B100" s="49">
        <f t="shared" si="53"/>
        <v>-2.9003156625244997</v>
      </c>
      <c r="C100" s="44">
        <f t="shared" si="53"/>
        <v>-10.78912372183588</v>
      </c>
      <c r="D100" s="49">
        <f t="shared" si="53"/>
        <v>-3.2486708301537992</v>
      </c>
      <c r="E100" s="49">
        <f t="shared" si="53"/>
        <v>-0.53995891059286372</v>
      </c>
      <c r="F100" s="44">
        <f>IF(AND(F$5-D$5 &lt;&gt; 0,F48 &lt;&gt; 0,D48 &lt;&gt; 0),(EXP(LN(F48/D48)/(F$5-D$5))-1)*100,0)</f>
        <v>-1.451185811118938</v>
      </c>
      <c r="H100" s="40">
        <f t="shared" ref="H100:L101" si="54">(B48/B$47)*100</f>
        <v>12.935127825420917</v>
      </c>
      <c r="I100" s="40">
        <f t="shared" si="54"/>
        <v>11.5020489920255</v>
      </c>
      <c r="J100" s="40">
        <f t="shared" si="54"/>
        <v>11.262083774580926</v>
      </c>
      <c r="K100" s="40">
        <f t="shared" si="54"/>
        <v>9.4243859199122824</v>
      </c>
      <c r="L100" s="40">
        <f t="shared" si="54"/>
        <v>9.2290372692725171</v>
      </c>
    </row>
    <row r="101" spans="1:12" x14ac:dyDescent="0.2">
      <c r="A101" t="str">
        <f>A49</f>
        <v>92 Elementary administration and service occupations</v>
      </c>
      <c r="B101" s="49">
        <f t="shared" si="53"/>
        <v>0.40128198723938802</v>
      </c>
      <c r="C101" s="44">
        <f t="shared" si="53"/>
        <v>-8.6412233553354927</v>
      </c>
      <c r="D101" s="49">
        <f t="shared" si="53"/>
        <v>0.67241586071558057</v>
      </c>
      <c r="E101" s="49">
        <f t="shared" si="53"/>
        <v>-0.30993803035329615</v>
      </c>
      <c r="F101" s="44">
        <f>IF(AND(F$5-D$5 &lt;&gt; 0,F49 &lt;&gt; 0,D49 &lt;&gt; 0),(EXP(LN(F49/D49)/(F$5-D$5))-1)*100,0)</f>
        <v>1.6443539358523829E-2</v>
      </c>
      <c r="H101" s="40">
        <f t="shared" si="54"/>
        <v>87.064872174579094</v>
      </c>
      <c r="I101" s="40">
        <f t="shared" si="54"/>
        <v>88.497951007974493</v>
      </c>
      <c r="J101" s="40">
        <f t="shared" si="54"/>
        <v>88.737916225419085</v>
      </c>
      <c r="K101" s="40">
        <f t="shared" si="54"/>
        <v>90.575614080087732</v>
      </c>
      <c r="L101" s="40">
        <f t="shared" si="54"/>
        <v>90.770962730727476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1.2928273300214732</v>
      </c>
      <c r="C103" s="206">
        <f t="shared" ref="C103" si="56">IF(AND(D$5-C$5 &lt;&gt; 0,D51 &lt;&gt; 0,C51 &lt;&gt; 0),(EXP(LN(D51/C51)/(D$5-C$5))-1)*100,0)</f>
        <v>-2.5111694522196748</v>
      </c>
      <c r="D103" s="50">
        <f>IF(AND(E$5-D$5 &lt;&gt; 0,E51 &lt;&gt; 0,D51 &lt;&gt; 0),(EXP(LN(E51/D51)/(E$5-D$5))-1)*100,0)</f>
        <v>0.53827906969547978</v>
      </c>
      <c r="E103" s="50">
        <f>IF(AND(F$5-E$5 &lt;&gt; 0,F51 &lt;&gt; 0,E51 &lt;&gt; 0),(EXP(LN(F51/E51)/(F$5-E$5))-1)*100,0)</f>
        <v>0.36715979175778735</v>
      </c>
      <c r="F103" s="206">
        <f>IF(AND(F$5-D$5 &lt;&gt; 0,F51 &lt;&gt; 0,D51 &lt;&gt; 0),(EXP(LN(F51/D51)/(F$5-D$5))-1)*100,0)</f>
        <v>0.42416716541802124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Kent and Medway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19.70129643305869</v>
      </c>
      <c r="C9" s="330">
        <v>42.204924636205007</v>
      </c>
      <c r="D9" s="330">
        <f>SUM(B9:C9)</f>
        <v>61.906221069263694</v>
      </c>
      <c r="E9" s="331"/>
      <c r="F9" s="330">
        <v>25.779712806555583</v>
      </c>
      <c r="G9" s="330">
        <v>47.841613232889962</v>
      </c>
      <c r="H9" s="330">
        <f>SUM(F9:G9)</f>
        <v>73.621326039445549</v>
      </c>
      <c r="I9" s="331"/>
      <c r="J9" s="330">
        <v>29.769246249632229</v>
      </c>
      <c r="K9" s="330">
        <v>45.854943748227498</v>
      </c>
      <c r="L9" s="330">
        <f>SUM(J9:K9)</f>
        <v>75.62418999785973</v>
      </c>
      <c r="M9" s="236"/>
      <c r="N9" s="328">
        <f>IF(B9&gt;0,(EXP(LN(F9/B9)/($F$6-$B$6))-1)*100,0)</f>
        <v>5.5253141804437966</v>
      </c>
      <c r="O9" s="328">
        <f>IF(F9&gt;0,(EXP(LN(J9/F9)/($J$6-$F$6))-1)*100,0)</f>
        <v>0.96386890322739394</v>
      </c>
      <c r="P9" s="328"/>
      <c r="Q9" s="328">
        <f>IF(C9&gt;0,(EXP(LN(G9/C9)/($F$6-$B$6))-1)*100,0)</f>
        <v>2.5388724124989492</v>
      </c>
      <c r="R9" s="328">
        <f>IF(G9&gt;0,(EXP(LN(K9/G9)/($J$6-$F$6))-1)*100,0)</f>
        <v>-0.28235272090132435</v>
      </c>
      <c r="S9" s="327"/>
      <c r="T9" s="328">
        <f>IF(D9&gt;0,(EXP(LN(H9/D9)/($F$6-$B$6))-1)*100,0)</f>
        <v>3.527056978317944</v>
      </c>
      <c r="U9" s="328">
        <f>IF(H9&gt;0,(EXP(LN(L9/H9)/($J$6-$F$6))-1)*100,0)</f>
        <v>0.17910330396275764</v>
      </c>
    </row>
    <row r="10" spans="1:21" x14ac:dyDescent="0.2">
      <c r="A10" s="329" t="str">
        <f>name!D5</f>
        <v>12 Other managers and proprietors</v>
      </c>
      <c r="B10" s="330">
        <v>12.095900323137386</v>
      </c>
      <c r="C10" s="330">
        <v>16.826409508955059</v>
      </c>
      <c r="D10" s="330">
        <f t="shared" ref="D10:D33" si="0">SUM(B10:C10)</f>
        <v>28.922309832092445</v>
      </c>
      <c r="E10" s="331"/>
      <c r="F10" s="330">
        <v>13.39285459688247</v>
      </c>
      <c r="G10" s="330">
        <v>16.675994344208291</v>
      </c>
      <c r="H10" s="330">
        <f t="shared" ref="H10:H33" si="1">SUM(F10:G10)</f>
        <v>30.068848941090764</v>
      </c>
      <c r="I10" s="331"/>
      <c r="J10" s="330">
        <v>19.41636525364115</v>
      </c>
      <c r="K10" s="330">
        <v>24.671254164948184</v>
      </c>
      <c r="L10" s="330">
        <f t="shared" ref="L10:L33" si="2">SUM(J10:K10)</f>
        <v>44.087619418589334</v>
      </c>
      <c r="M10" s="236"/>
      <c r="N10" s="328">
        <f t="shared" ref="N10:N36" si="3">IF(B10&gt;0,(EXP(LN(F10/B10)/($F$6-$B$6))-1)*100,0)</f>
        <v>2.057985325586098</v>
      </c>
      <c r="O10" s="328">
        <f t="shared" ref="O10:O34" si="4">IF(F10&gt;0,(EXP(LN(J10/F10)/($J$6-$F$6))-1)*100,0)</f>
        <v>2.5068729626202657</v>
      </c>
      <c r="P10" s="328"/>
      <c r="Q10" s="328">
        <f t="shared" ref="Q10:Q34" si="5">IF(C10&gt;0,(EXP(LN(G10/C10)/($F$6-$B$6))-1)*100,0)</f>
        <v>-0.17942735309148805</v>
      </c>
      <c r="R10" s="328">
        <f t="shared" ref="R10:R34" si="6">IF(G10&gt;0,(EXP(LN(K10/G10)/($J$6-$F$6))-1)*100,0)</f>
        <v>2.6455121298643469</v>
      </c>
      <c r="S10" s="327"/>
      <c r="T10" s="328">
        <f t="shared" ref="T10:T34" si="7">IF(D10&gt;0,(EXP(LN(H10/D10)/($F$6-$B$6))-1)*100,0)</f>
        <v>0.78055966958119338</v>
      </c>
      <c r="U10" s="328">
        <f t="shared" ref="U10:U34" si="8">IF(H10&gt;0,(EXP(LN(L10/H10)/($J$6-$F$6))-1)*100,0)</f>
        <v>2.5840851430051437</v>
      </c>
    </row>
    <row r="11" spans="1:21" x14ac:dyDescent="0.2">
      <c r="A11" s="329" t="str">
        <f>name!D6</f>
        <v>21 Science, research, engineering and technology professionals</v>
      </c>
      <c r="B11" s="330">
        <v>10.077301504834322</v>
      </c>
      <c r="C11" s="330">
        <v>36.10334883680725</v>
      </c>
      <c r="D11" s="330">
        <f t="shared" si="0"/>
        <v>46.180650341641574</v>
      </c>
      <c r="E11" s="331"/>
      <c r="F11" s="330">
        <v>13.092671285906757</v>
      </c>
      <c r="G11" s="330">
        <v>40.368122317789165</v>
      </c>
      <c r="H11" s="330">
        <f t="shared" si="1"/>
        <v>53.460793603695919</v>
      </c>
      <c r="I11" s="331"/>
      <c r="J11" s="330">
        <v>18.282370860824869</v>
      </c>
      <c r="K11" s="330">
        <v>44.795025365914867</v>
      </c>
      <c r="L11" s="330">
        <f t="shared" si="2"/>
        <v>63.077396226739737</v>
      </c>
      <c r="M11" s="236"/>
      <c r="N11" s="328">
        <f t="shared" si="3"/>
        <v>5.3748094656732359</v>
      </c>
      <c r="O11" s="328">
        <f t="shared" si="4"/>
        <v>2.2508554321181151</v>
      </c>
      <c r="P11" s="328"/>
      <c r="Q11" s="328">
        <f t="shared" si="5"/>
        <v>2.2582161316736071</v>
      </c>
      <c r="R11" s="328">
        <f t="shared" si="6"/>
        <v>0.69612288502354236</v>
      </c>
      <c r="S11" s="327"/>
      <c r="T11" s="328">
        <f t="shared" si="7"/>
        <v>2.9710334209218203</v>
      </c>
      <c r="U11" s="328">
        <f t="shared" si="8"/>
        <v>1.1088623286960919</v>
      </c>
    </row>
    <row r="12" spans="1:21" x14ac:dyDescent="0.2">
      <c r="A12" s="329" t="str">
        <f>name!D7</f>
        <v>22 Health professionals</v>
      </c>
      <c r="B12" s="330">
        <v>23.828956746159108</v>
      </c>
      <c r="C12" s="330">
        <v>6.2930153906288782</v>
      </c>
      <c r="D12" s="330">
        <f t="shared" si="0"/>
        <v>30.121972136787985</v>
      </c>
      <c r="E12" s="331"/>
      <c r="F12" s="330">
        <v>27.529207282314392</v>
      </c>
      <c r="G12" s="330">
        <v>7.9576438594141647</v>
      </c>
      <c r="H12" s="330">
        <f t="shared" si="1"/>
        <v>35.486851141728557</v>
      </c>
      <c r="I12" s="331"/>
      <c r="J12" s="330">
        <v>30.145916035181166</v>
      </c>
      <c r="K12" s="330">
        <v>8.6670221856458873</v>
      </c>
      <c r="L12" s="330">
        <f t="shared" si="2"/>
        <v>38.81293822082705</v>
      </c>
      <c r="M12" s="236"/>
      <c r="N12" s="328">
        <f t="shared" si="3"/>
        <v>2.9289957202207839</v>
      </c>
      <c r="O12" s="328">
        <f t="shared" si="4"/>
        <v>0.60718215672401765</v>
      </c>
      <c r="P12" s="328"/>
      <c r="Q12" s="328">
        <f t="shared" si="5"/>
        <v>4.8057574251388013</v>
      </c>
      <c r="R12" s="328">
        <f t="shared" si="6"/>
        <v>0.57090556605128295</v>
      </c>
      <c r="S12" s="327"/>
      <c r="T12" s="328">
        <f t="shared" si="7"/>
        <v>3.3324704334169342</v>
      </c>
      <c r="U12" s="328">
        <f t="shared" si="8"/>
        <v>0.59906333576404958</v>
      </c>
    </row>
    <row r="13" spans="1:21" x14ac:dyDescent="0.2">
      <c r="A13" s="329" t="str">
        <f>name!D8</f>
        <v>23 Teaching and other educational professionals</v>
      </c>
      <c r="B13" s="330">
        <v>26.263211606310978</v>
      </c>
      <c r="C13" s="330">
        <v>11.881495315850588</v>
      </c>
      <c r="D13" s="330">
        <f t="shared" si="0"/>
        <v>38.144706922161568</v>
      </c>
      <c r="E13" s="331"/>
      <c r="F13" s="330">
        <v>28.346278257517636</v>
      </c>
      <c r="G13" s="330">
        <v>12.828101924999537</v>
      </c>
      <c r="H13" s="330">
        <f t="shared" si="1"/>
        <v>41.174380182517169</v>
      </c>
      <c r="I13" s="331"/>
      <c r="J13" s="330">
        <v>31.078475170821608</v>
      </c>
      <c r="K13" s="330">
        <v>14.737213798685143</v>
      </c>
      <c r="L13" s="330">
        <f t="shared" si="2"/>
        <v>45.815688969506752</v>
      </c>
      <c r="M13" s="236"/>
      <c r="N13" s="328">
        <f t="shared" si="3"/>
        <v>1.5382426379099368</v>
      </c>
      <c r="O13" s="328">
        <f t="shared" si="4"/>
        <v>0.61535034708988245</v>
      </c>
      <c r="P13" s="328"/>
      <c r="Q13" s="328">
        <f t="shared" si="5"/>
        <v>1.5449336499679944</v>
      </c>
      <c r="R13" s="328">
        <f t="shared" si="6"/>
        <v>0.92920803560276877</v>
      </c>
      <c r="S13" s="327"/>
      <c r="T13" s="328">
        <f t="shared" si="7"/>
        <v>1.5403269753907489</v>
      </c>
      <c r="U13" s="328">
        <f t="shared" si="8"/>
        <v>0.71461033135957752</v>
      </c>
    </row>
    <row r="14" spans="1:21" x14ac:dyDescent="0.2">
      <c r="A14" s="329" t="str">
        <f>name!D9</f>
        <v>24 Business, media and public service professionals</v>
      </c>
      <c r="B14" s="330">
        <v>20.392015420359463</v>
      </c>
      <c r="C14" s="330">
        <v>28.666130191714526</v>
      </c>
      <c r="D14" s="330">
        <f t="shared" si="0"/>
        <v>49.058145612073986</v>
      </c>
      <c r="E14" s="331"/>
      <c r="F14" s="330">
        <v>27.051282420545501</v>
      </c>
      <c r="G14" s="330">
        <v>32.760312344505536</v>
      </c>
      <c r="H14" s="330">
        <f t="shared" si="1"/>
        <v>59.811594765051041</v>
      </c>
      <c r="I14" s="331"/>
      <c r="J14" s="330">
        <v>33.891620589312303</v>
      </c>
      <c r="K14" s="330">
        <v>41.106975744078738</v>
      </c>
      <c r="L14" s="330">
        <f t="shared" si="2"/>
        <v>74.998596333391049</v>
      </c>
      <c r="M14" s="236"/>
      <c r="N14" s="328">
        <f t="shared" si="3"/>
        <v>5.8145870797637222</v>
      </c>
      <c r="O14" s="328">
        <f t="shared" si="4"/>
        <v>1.5142394372644752</v>
      </c>
      <c r="P14" s="328"/>
      <c r="Q14" s="328">
        <f t="shared" si="5"/>
        <v>2.7059946787495681</v>
      </c>
      <c r="R14" s="328">
        <f t="shared" si="6"/>
        <v>1.5245717427647687</v>
      </c>
      <c r="S14" s="327"/>
      <c r="T14" s="328">
        <f t="shared" si="7"/>
        <v>4.0434754485796143</v>
      </c>
      <c r="U14" s="328">
        <f t="shared" si="8"/>
        <v>1.5199005238610841</v>
      </c>
    </row>
    <row r="15" spans="1:21" x14ac:dyDescent="0.2">
      <c r="A15" s="329" t="str">
        <f>name!D10</f>
        <v>31 Science, engineering and technology associate professionals</v>
      </c>
      <c r="B15" s="330">
        <v>3.896633516006792</v>
      </c>
      <c r="C15" s="330">
        <v>8.5784286186810856</v>
      </c>
      <c r="D15" s="330">
        <f t="shared" si="0"/>
        <v>12.475062134687878</v>
      </c>
      <c r="E15" s="331"/>
      <c r="F15" s="330">
        <v>4.8620762719916213</v>
      </c>
      <c r="G15" s="330">
        <v>10.765849166882532</v>
      </c>
      <c r="H15" s="330">
        <f t="shared" si="1"/>
        <v>15.627925438874154</v>
      </c>
      <c r="I15" s="331"/>
      <c r="J15" s="330">
        <v>5.962900775184826</v>
      </c>
      <c r="K15" s="330">
        <v>9.0041146056832311</v>
      </c>
      <c r="L15" s="330">
        <f t="shared" si="2"/>
        <v>14.967015380868057</v>
      </c>
      <c r="M15" s="236"/>
      <c r="N15" s="328">
        <f t="shared" si="3"/>
        <v>4.5265078368644573</v>
      </c>
      <c r="O15" s="328">
        <f t="shared" si="4"/>
        <v>1.3699084675646844</v>
      </c>
      <c r="P15" s="328"/>
      <c r="Q15" s="328">
        <f t="shared" si="5"/>
        <v>4.6473198083167633</v>
      </c>
      <c r="R15" s="328">
        <f t="shared" si="6"/>
        <v>-1.1842476539724811</v>
      </c>
      <c r="S15" s="327"/>
      <c r="T15" s="328">
        <f t="shared" si="7"/>
        <v>4.6096436358848969</v>
      </c>
      <c r="U15" s="328">
        <f t="shared" si="8"/>
        <v>-0.28765614781967042</v>
      </c>
    </row>
    <row r="16" spans="1:21" x14ac:dyDescent="0.2">
      <c r="A16" s="329" t="str">
        <f>name!D11</f>
        <v>32 Health and social care associate professionals</v>
      </c>
      <c r="B16" s="330">
        <v>10.797980982290344</v>
      </c>
      <c r="C16" s="330">
        <v>2.7553825370972684</v>
      </c>
      <c r="D16" s="330">
        <f t="shared" si="0"/>
        <v>13.553363519387613</v>
      </c>
      <c r="E16" s="331"/>
      <c r="F16" s="330">
        <v>12.500436647030689</v>
      </c>
      <c r="G16" s="330">
        <v>3.169369430267595</v>
      </c>
      <c r="H16" s="330">
        <f t="shared" si="1"/>
        <v>15.669806077298285</v>
      </c>
      <c r="I16" s="331"/>
      <c r="J16" s="330">
        <v>13.499400184893263</v>
      </c>
      <c r="K16" s="330">
        <v>2.9101926127385358</v>
      </c>
      <c r="L16" s="330">
        <f t="shared" si="2"/>
        <v>16.409592797631799</v>
      </c>
      <c r="M16" s="236"/>
      <c r="N16" s="328">
        <f t="shared" si="3"/>
        <v>2.9713780873841911</v>
      </c>
      <c r="O16" s="328">
        <f t="shared" si="4"/>
        <v>0.51386027807240886</v>
      </c>
      <c r="P16" s="328"/>
      <c r="Q16" s="328">
        <f t="shared" si="5"/>
        <v>2.8390823268006127</v>
      </c>
      <c r="R16" s="328">
        <f t="shared" si="6"/>
        <v>-0.56714152092264269</v>
      </c>
      <c r="S16" s="327"/>
      <c r="T16" s="328">
        <f t="shared" si="7"/>
        <v>2.9445375503104332</v>
      </c>
      <c r="U16" s="328">
        <f t="shared" si="8"/>
        <v>0.30800944151458953</v>
      </c>
    </row>
    <row r="17" spans="1:21" x14ac:dyDescent="0.2">
      <c r="A17" s="329" t="str">
        <f>name!D12</f>
        <v>33 Protective service occupations</v>
      </c>
      <c r="B17" s="330">
        <v>2.7095936123863318</v>
      </c>
      <c r="C17" s="330">
        <v>9.1158927377525902</v>
      </c>
      <c r="D17" s="330">
        <f t="shared" si="0"/>
        <v>11.825486350138922</v>
      </c>
      <c r="E17" s="331"/>
      <c r="F17" s="330">
        <v>3.2996738868548867</v>
      </c>
      <c r="G17" s="330">
        <v>8.7850022308221352</v>
      </c>
      <c r="H17" s="330">
        <f t="shared" si="1"/>
        <v>12.084676117677022</v>
      </c>
      <c r="I17" s="331"/>
      <c r="J17" s="330">
        <v>5.7708548989031412</v>
      </c>
      <c r="K17" s="330">
        <v>10.611473832715449</v>
      </c>
      <c r="L17" s="330">
        <f t="shared" si="2"/>
        <v>16.382328731618589</v>
      </c>
      <c r="M17" s="236"/>
      <c r="N17" s="328">
        <f t="shared" si="3"/>
        <v>4.0191671052536737</v>
      </c>
      <c r="O17" s="328">
        <f t="shared" si="4"/>
        <v>3.7969539969275656</v>
      </c>
      <c r="P17" s="328"/>
      <c r="Q17" s="328">
        <f t="shared" si="5"/>
        <v>-0.73674005399194664</v>
      </c>
      <c r="R17" s="328">
        <f t="shared" si="6"/>
        <v>1.2672279866391634</v>
      </c>
      <c r="S17" s="327"/>
      <c r="T17" s="328">
        <f t="shared" si="7"/>
        <v>0.43456452359151854</v>
      </c>
      <c r="U17" s="328">
        <f t="shared" si="8"/>
        <v>2.0491460156483621</v>
      </c>
    </row>
    <row r="18" spans="1:21" x14ac:dyDescent="0.2">
      <c r="A18" s="329" t="str">
        <f>name!D13</f>
        <v>34 Culture, media and sports occupations</v>
      </c>
      <c r="B18" s="330">
        <v>8.7272606144934457</v>
      </c>
      <c r="C18" s="330">
        <v>10.114550342015958</v>
      </c>
      <c r="D18" s="330">
        <f t="shared" si="0"/>
        <v>18.841810956509406</v>
      </c>
      <c r="E18" s="331"/>
      <c r="F18" s="330">
        <v>9.3794026544636466</v>
      </c>
      <c r="G18" s="330">
        <v>8.9244247761277098</v>
      </c>
      <c r="H18" s="330">
        <f t="shared" si="1"/>
        <v>18.303827430591355</v>
      </c>
      <c r="I18" s="331"/>
      <c r="J18" s="330">
        <v>9.7169121458163445</v>
      </c>
      <c r="K18" s="330">
        <v>10.215900147743813</v>
      </c>
      <c r="L18" s="330">
        <f t="shared" si="2"/>
        <v>19.932812293560158</v>
      </c>
      <c r="M18" s="236"/>
      <c r="N18" s="328">
        <f t="shared" si="3"/>
        <v>1.4517276256855283</v>
      </c>
      <c r="O18" s="328">
        <f t="shared" si="4"/>
        <v>0.2359566701729543</v>
      </c>
      <c r="P18" s="327"/>
      <c r="Q18" s="328">
        <f t="shared" si="5"/>
        <v>-2.4725811032500711</v>
      </c>
      <c r="R18" s="328">
        <f t="shared" si="6"/>
        <v>0.90509456470613259</v>
      </c>
      <c r="S18" s="327"/>
      <c r="T18" s="328">
        <f t="shared" si="7"/>
        <v>-0.57768892912138936</v>
      </c>
      <c r="U18" s="328">
        <f t="shared" si="8"/>
        <v>0.5699986497602838</v>
      </c>
    </row>
    <row r="19" spans="1:21" x14ac:dyDescent="0.2">
      <c r="A19" s="329" t="str">
        <f>name!D14</f>
        <v>35 Business and public service associate professionals</v>
      </c>
      <c r="B19" s="330">
        <v>25.009109345161381</v>
      </c>
      <c r="C19" s="330">
        <v>28.104465784645541</v>
      </c>
      <c r="D19" s="330">
        <f t="shared" si="0"/>
        <v>53.113575129806918</v>
      </c>
      <c r="E19" s="331"/>
      <c r="F19" s="330">
        <v>27.656936557846336</v>
      </c>
      <c r="G19" s="330">
        <v>30.093558854218472</v>
      </c>
      <c r="H19" s="330">
        <f t="shared" si="1"/>
        <v>57.750495412064808</v>
      </c>
      <c r="I19" s="331"/>
      <c r="J19" s="330">
        <v>29.699785778407932</v>
      </c>
      <c r="K19" s="330">
        <v>28.77731426737034</v>
      </c>
      <c r="L19" s="330">
        <f t="shared" si="2"/>
        <v>58.477100045778272</v>
      </c>
      <c r="M19" s="236"/>
      <c r="N19" s="328">
        <f t="shared" si="3"/>
        <v>2.0331206513588329</v>
      </c>
      <c r="O19" s="328">
        <f t="shared" si="4"/>
        <v>0.47621877675294577</v>
      </c>
      <c r="P19" s="327"/>
      <c r="Q19" s="328">
        <f t="shared" si="5"/>
        <v>1.377048538386183</v>
      </c>
      <c r="R19" s="328">
        <f t="shared" si="6"/>
        <v>-0.29771447959997532</v>
      </c>
      <c r="S19" s="327"/>
      <c r="T19" s="328">
        <f t="shared" si="7"/>
        <v>1.6880772863887561</v>
      </c>
      <c r="U19" s="328">
        <f t="shared" si="8"/>
        <v>8.3390066615085523E-2</v>
      </c>
    </row>
    <row r="20" spans="1:21" x14ac:dyDescent="0.2">
      <c r="A20" s="329" t="str">
        <f>name!D15</f>
        <v>41 Administrative occupations</v>
      </c>
      <c r="B20" s="330">
        <v>52.953521062494609</v>
      </c>
      <c r="C20" s="330">
        <v>17.748107699117146</v>
      </c>
      <c r="D20" s="330">
        <f t="shared" si="0"/>
        <v>70.701628761611758</v>
      </c>
      <c r="E20" s="331"/>
      <c r="F20" s="330">
        <v>51.588464637608695</v>
      </c>
      <c r="G20" s="330">
        <v>19.103623113929917</v>
      </c>
      <c r="H20" s="330">
        <f t="shared" si="1"/>
        <v>70.692087751538608</v>
      </c>
      <c r="I20" s="331"/>
      <c r="J20" s="330">
        <v>39.968400421754779</v>
      </c>
      <c r="K20" s="330">
        <v>19.020696501572708</v>
      </c>
      <c r="L20" s="330">
        <f t="shared" si="2"/>
        <v>58.989096923327487</v>
      </c>
      <c r="M20" s="236"/>
      <c r="N20" s="328">
        <f t="shared" si="3"/>
        <v>-0.52096770661781422</v>
      </c>
      <c r="O20" s="328">
        <f t="shared" si="4"/>
        <v>-1.687000990473253</v>
      </c>
      <c r="P20" s="327"/>
      <c r="Q20" s="328">
        <f t="shared" si="5"/>
        <v>1.4828691529234606</v>
      </c>
      <c r="R20" s="328">
        <f t="shared" si="6"/>
        <v>-2.8998014860326382E-2</v>
      </c>
      <c r="S20" s="327"/>
      <c r="T20" s="328">
        <f t="shared" si="7"/>
        <v>-2.6990962715522926E-3</v>
      </c>
      <c r="U20" s="328">
        <f t="shared" si="8"/>
        <v>-1.1992906543964343</v>
      </c>
    </row>
    <row r="21" spans="1:21" x14ac:dyDescent="0.2">
      <c r="A21" s="329" t="str">
        <f>name!D16</f>
        <v>42 Secretarial and related occupations</v>
      </c>
      <c r="B21" s="330">
        <v>19.74573552238073</v>
      </c>
      <c r="C21" s="330">
        <v>0.9775822481228762</v>
      </c>
      <c r="D21" s="330">
        <f t="shared" si="0"/>
        <v>20.723317770503606</v>
      </c>
      <c r="E21" s="331"/>
      <c r="F21" s="330">
        <v>17.566831326773087</v>
      </c>
      <c r="G21" s="330">
        <v>0.71448620706692167</v>
      </c>
      <c r="H21" s="330">
        <f t="shared" si="1"/>
        <v>18.28131753384001</v>
      </c>
      <c r="I21" s="331"/>
      <c r="J21" s="330">
        <v>13.736042504435707</v>
      </c>
      <c r="K21" s="330">
        <v>1.1201768993509411</v>
      </c>
      <c r="L21" s="330">
        <f t="shared" si="2"/>
        <v>14.856219403786648</v>
      </c>
      <c r="M21" s="236"/>
      <c r="N21" s="328">
        <f t="shared" si="3"/>
        <v>-2.3113690810357856</v>
      </c>
      <c r="O21" s="328">
        <f t="shared" si="4"/>
        <v>-1.6265551885415785</v>
      </c>
      <c r="P21" s="327"/>
      <c r="Q21" s="328">
        <f t="shared" si="5"/>
        <v>-6.0778320611678982</v>
      </c>
      <c r="R21" s="328">
        <f t="shared" si="6"/>
        <v>3.0432427835610065</v>
      </c>
      <c r="S21" s="327"/>
      <c r="T21" s="328">
        <f t="shared" si="7"/>
        <v>-2.4764187262487858</v>
      </c>
      <c r="U21" s="328">
        <f t="shared" si="8"/>
        <v>-1.3735531186443883</v>
      </c>
    </row>
    <row r="22" spans="1:21" x14ac:dyDescent="0.2">
      <c r="A22" s="329" t="str">
        <f>name!D17</f>
        <v>51 Skilled agricultural and related trades</v>
      </c>
      <c r="B22" s="330">
        <v>2.6715852776219084</v>
      </c>
      <c r="C22" s="330">
        <v>7.7892281087602582</v>
      </c>
      <c r="D22" s="330">
        <f t="shared" si="0"/>
        <v>10.460813386382167</v>
      </c>
      <c r="E22" s="331"/>
      <c r="F22" s="330">
        <v>2.2156891161582486</v>
      </c>
      <c r="G22" s="330">
        <v>6.510441648653102</v>
      </c>
      <c r="H22" s="330">
        <f t="shared" si="1"/>
        <v>8.7261307648113515</v>
      </c>
      <c r="I22" s="331"/>
      <c r="J22" s="330">
        <v>3.1667149364520686</v>
      </c>
      <c r="K22" s="330">
        <v>7.4185645537813674</v>
      </c>
      <c r="L22" s="330">
        <f t="shared" si="2"/>
        <v>10.585279490233436</v>
      </c>
      <c r="M22" s="236"/>
      <c r="N22" s="328">
        <f t="shared" si="3"/>
        <v>-3.6730173659823007</v>
      </c>
      <c r="O22" s="328">
        <f t="shared" si="4"/>
        <v>2.4094443447997937</v>
      </c>
      <c r="P22" s="327"/>
      <c r="Q22" s="328">
        <f t="shared" si="5"/>
        <v>-3.5231298951596823</v>
      </c>
      <c r="R22" s="328">
        <f t="shared" si="6"/>
        <v>0.87432197147629953</v>
      </c>
      <c r="S22" s="327"/>
      <c r="T22" s="328">
        <f t="shared" si="7"/>
        <v>-3.561321095504244</v>
      </c>
      <c r="U22" s="328">
        <f t="shared" si="8"/>
        <v>1.2959404457920209</v>
      </c>
    </row>
    <row r="23" spans="1:21" x14ac:dyDescent="0.2">
      <c r="A23" s="329" t="str">
        <f>name!D18</f>
        <v>52 Skilled metal, electrical and electronic trades</v>
      </c>
      <c r="B23" s="330">
        <v>0.60532571108126099</v>
      </c>
      <c r="C23" s="330">
        <v>27.222056568276457</v>
      </c>
      <c r="D23" s="330">
        <f t="shared" si="0"/>
        <v>27.827382279357717</v>
      </c>
      <c r="E23" s="331"/>
      <c r="F23" s="330">
        <v>0.78007733359484599</v>
      </c>
      <c r="G23" s="330">
        <v>24.76896933588926</v>
      </c>
      <c r="H23" s="330">
        <f t="shared" si="1"/>
        <v>25.549046669484106</v>
      </c>
      <c r="I23" s="331"/>
      <c r="J23" s="330">
        <v>2.4972708769662662</v>
      </c>
      <c r="K23" s="330">
        <v>23.412021867603684</v>
      </c>
      <c r="L23" s="330">
        <f t="shared" si="2"/>
        <v>25.909292744569949</v>
      </c>
      <c r="M23" s="236"/>
      <c r="N23" s="328">
        <f t="shared" si="3"/>
        <v>5.203383501819947</v>
      </c>
      <c r="O23" s="328">
        <f t="shared" si="4"/>
        <v>8.0658647088954751</v>
      </c>
      <c r="P23" s="327"/>
      <c r="Q23" s="328">
        <f t="shared" si="5"/>
        <v>-1.8709937737601545</v>
      </c>
      <c r="R23" s="328">
        <f t="shared" si="6"/>
        <v>-0.37490870783709607</v>
      </c>
      <c r="S23" s="327"/>
      <c r="T23" s="328">
        <f t="shared" si="7"/>
        <v>-1.6938995530767498</v>
      </c>
      <c r="U23" s="328">
        <f t="shared" si="8"/>
        <v>9.3388206165867516E-2</v>
      </c>
    </row>
    <row r="24" spans="1:21" x14ac:dyDescent="0.2">
      <c r="A24" s="329" t="str">
        <f>name!D19</f>
        <v>53 Skilled construction and building trades</v>
      </c>
      <c r="B24" s="330">
        <v>0.41771077895031739</v>
      </c>
      <c r="C24" s="330">
        <v>26.587733105281515</v>
      </c>
      <c r="D24" s="330">
        <f t="shared" si="0"/>
        <v>27.005443884231834</v>
      </c>
      <c r="E24" s="331"/>
      <c r="F24" s="330">
        <v>0.46285252101260649</v>
      </c>
      <c r="G24" s="330">
        <v>23.522157892532189</v>
      </c>
      <c r="H24" s="330">
        <f t="shared" si="1"/>
        <v>23.985010413544796</v>
      </c>
      <c r="I24" s="331"/>
      <c r="J24" s="330">
        <v>0.5279223603145754</v>
      </c>
      <c r="K24" s="330">
        <v>23.061003597663213</v>
      </c>
      <c r="L24" s="330">
        <f t="shared" si="2"/>
        <v>23.588925957977789</v>
      </c>
      <c r="M24" s="236"/>
      <c r="N24" s="328">
        <f t="shared" si="3"/>
        <v>2.0735901799183054</v>
      </c>
      <c r="O24" s="328">
        <f t="shared" si="4"/>
        <v>0.8807947276471495</v>
      </c>
      <c r="P24" s="327"/>
      <c r="Q24" s="328">
        <f t="shared" si="5"/>
        <v>-2.4203693202614618</v>
      </c>
      <c r="R24" s="328">
        <f t="shared" si="6"/>
        <v>-0.13191179255320762</v>
      </c>
      <c r="S24" s="327"/>
      <c r="T24" s="328">
        <f t="shared" si="7"/>
        <v>-2.3442728269797986</v>
      </c>
      <c r="U24" s="328">
        <f t="shared" si="8"/>
        <v>-0.11094978041579218</v>
      </c>
    </row>
    <row r="25" spans="1:21" x14ac:dyDescent="0.2">
      <c r="A25" s="329" t="str">
        <f>name!D20</f>
        <v>54 Textiles, printing and other skilled trades</v>
      </c>
      <c r="B25" s="330">
        <v>7.0698827004630695</v>
      </c>
      <c r="C25" s="330">
        <v>11.689207550359992</v>
      </c>
      <c r="D25" s="330">
        <f t="shared" si="0"/>
        <v>18.759090250823061</v>
      </c>
      <c r="E25" s="331"/>
      <c r="F25" s="330">
        <v>6.8389096691523621</v>
      </c>
      <c r="G25" s="330">
        <v>9.2652573875982611</v>
      </c>
      <c r="H25" s="330">
        <f t="shared" si="1"/>
        <v>16.104167056750622</v>
      </c>
      <c r="I25" s="331"/>
      <c r="J25" s="330">
        <v>7.5038260996057087</v>
      </c>
      <c r="K25" s="330">
        <v>9.8409585266064923</v>
      </c>
      <c r="L25" s="330">
        <f t="shared" si="2"/>
        <v>17.344784626212203</v>
      </c>
      <c r="M25" s="236"/>
      <c r="N25" s="328">
        <f t="shared" si="3"/>
        <v>-0.66210982464742774</v>
      </c>
      <c r="O25" s="328">
        <f t="shared" si="4"/>
        <v>0.62048188452912267</v>
      </c>
      <c r="P25" s="327"/>
      <c r="Q25" s="328">
        <f t="shared" si="5"/>
        <v>-4.5415268221667411</v>
      </c>
      <c r="R25" s="328">
        <f t="shared" si="6"/>
        <v>0.40268512366172793</v>
      </c>
      <c r="S25" s="327"/>
      <c r="T25" s="328">
        <f t="shared" si="7"/>
        <v>-3.0059041905941997</v>
      </c>
      <c r="U25" s="328">
        <f t="shared" si="8"/>
        <v>0.49598462766629048</v>
      </c>
    </row>
    <row r="26" spans="1:21" x14ac:dyDescent="0.2">
      <c r="A26" s="329" t="str">
        <f>name!D21</f>
        <v>61 Caring personal service occupations</v>
      </c>
      <c r="B26" s="330">
        <v>49.737093774020465</v>
      </c>
      <c r="C26" s="330">
        <v>11.643933870895404</v>
      </c>
      <c r="D26" s="330">
        <f t="shared" si="0"/>
        <v>61.381027644915868</v>
      </c>
      <c r="E26" s="331"/>
      <c r="F26" s="330">
        <v>49.316636252463084</v>
      </c>
      <c r="G26" s="330">
        <v>11.40824513851441</v>
      </c>
      <c r="H26" s="330">
        <f t="shared" si="1"/>
        <v>60.724881390977494</v>
      </c>
      <c r="I26" s="331"/>
      <c r="J26" s="330">
        <v>53.250153381654194</v>
      </c>
      <c r="K26" s="330">
        <v>16.068588086147187</v>
      </c>
      <c r="L26" s="330">
        <f t="shared" si="2"/>
        <v>69.318741467801374</v>
      </c>
      <c r="M26" s="236"/>
      <c r="N26" s="328">
        <f t="shared" si="3"/>
        <v>-0.16964663425886872</v>
      </c>
      <c r="O26" s="328">
        <f t="shared" si="4"/>
        <v>0.51290562393031536</v>
      </c>
      <c r="P26" s="327"/>
      <c r="Q26" s="328">
        <f t="shared" si="5"/>
        <v>-0.40814471386851903</v>
      </c>
      <c r="R26" s="328">
        <f t="shared" si="6"/>
        <v>2.3098053068525637</v>
      </c>
      <c r="S26" s="327"/>
      <c r="T26" s="328">
        <f t="shared" si="7"/>
        <v>-0.21471455225569036</v>
      </c>
      <c r="U26" s="328">
        <f t="shared" si="8"/>
        <v>0.88631664820484346</v>
      </c>
    </row>
    <row r="27" spans="1:21" x14ac:dyDescent="0.2">
      <c r="A27" s="329" t="str">
        <f>name!D22</f>
        <v>62 Leisure, travel and related personal service occupations</v>
      </c>
      <c r="B27" s="330">
        <v>14.879471238553252</v>
      </c>
      <c r="C27" s="330">
        <v>6.3232762880658795</v>
      </c>
      <c r="D27" s="330">
        <f t="shared" si="0"/>
        <v>21.202747526619131</v>
      </c>
      <c r="E27" s="331"/>
      <c r="F27" s="330">
        <v>14.18666667491744</v>
      </c>
      <c r="G27" s="330">
        <v>6.3355233719275121</v>
      </c>
      <c r="H27" s="330">
        <f t="shared" si="1"/>
        <v>20.522190046844951</v>
      </c>
      <c r="I27" s="331"/>
      <c r="J27" s="330">
        <v>14.045259521207747</v>
      </c>
      <c r="K27" s="330">
        <v>7.5535605168869306</v>
      </c>
      <c r="L27" s="330">
        <f t="shared" si="2"/>
        <v>21.598820038094679</v>
      </c>
      <c r="M27" s="236"/>
      <c r="N27" s="328">
        <f t="shared" si="3"/>
        <v>-0.94906640112422114</v>
      </c>
      <c r="O27" s="328">
        <f t="shared" si="4"/>
        <v>-6.6761829202222067E-2</v>
      </c>
      <c r="P27" s="327"/>
      <c r="Q27" s="328">
        <f t="shared" si="5"/>
        <v>3.8706537967980736E-2</v>
      </c>
      <c r="R27" s="328">
        <f t="shared" si="6"/>
        <v>1.1792092767313855</v>
      </c>
      <c r="S27" s="327"/>
      <c r="T27" s="328">
        <f t="shared" si="7"/>
        <v>-0.65035659839689508</v>
      </c>
      <c r="U27" s="328">
        <f t="shared" si="8"/>
        <v>0.34146127727894271</v>
      </c>
    </row>
    <row r="28" spans="1:21" x14ac:dyDescent="0.2">
      <c r="A28" s="329" t="str">
        <f>name!D23</f>
        <v>63 Community and civil enforcement occupations</v>
      </c>
      <c r="B28" s="330">
        <v>0.26547854491327699</v>
      </c>
      <c r="C28" s="330">
        <v>0.75571358974827973</v>
      </c>
      <c r="D28" s="330">
        <f t="shared" si="0"/>
        <v>1.0211921346615567</v>
      </c>
      <c r="E28" s="331"/>
      <c r="F28" s="330">
        <v>0.27074576269039019</v>
      </c>
      <c r="G28" s="330">
        <v>0.79187977780626506</v>
      </c>
      <c r="H28" s="330">
        <f t="shared" si="1"/>
        <v>1.0626255404966551</v>
      </c>
      <c r="I28" s="331"/>
      <c r="J28" s="330">
        <v>0.35914779522999851</v>
      </c>
      <c r="K28" s="330">
        <v>0.56880887713161032</v>
      </c>
      <c r="L28" s="330">
        <f>SUM(J28:K28)</f>
        <v>0.92795667236160884</v>
      </c>
      <c r="M28" s="236"/>
      <c r="N28" s="328">
        <f t="shared" si="3"/>
        <v>0.39369712294434756</v>
      </c>
      <c r="O28" s="328">
        <f t="shared" si="4"/>
        <v>1.9015450911510134</v>
      </c>
      <c r="P28" s="327"/>
      <c r="Q28" s="328">
        <f t="shared" si="5"/>
        <v>0.93932683569424302</v>
      </c>
      <c r="R28" s="328">
        <f t="shared" si="6"/>
        <v>-2.1816181661480916</v>
      </c>
      <c r="S28" s="327"/>
      <c r="T28" s="328">
        <f t="shared" si="7"/>
        <v>0.79861336545812289</v>
      </c>
      <c r="U28" s="328">
        <f t="shared" si="8"/>
        <v>-0.8993514700848193</v>
      </c>
    </row>
    <row r="29" spans="1:21" x14ac:dyDescent="0.2">
      <c r="A29" s="329" t="str">
        <f>name!D24</f>
        <v>71 Sales occupations</v>
      </c>
      <c r="B29" s="330">
        <v>30.470565066253741</v>
      </c>
      <c r="C29" s="330">
        <v>23.228735746358844</v>
      </c>
      <c r="D29" s="330">
        <f t="shared" si="0"/>
        <v>53.699300812612584</v>
      </c>
      <c r="E29" s="331"/>
      <c r="F29" s="330">
        <v>28.497042869486304</v>
      </c>
      <c r="G29" s="330">
        <v>23.426279557004683</v>
      </c>
      <c r="H29" s="330">
        <f t="shared" si="1"/>
        <v>51.923322426490984</v>
      </c>
      <c r="I29" s="331"/>
      <c r="J29" s="330">
        <v>23.654023970806673</v>
      </c>
      <c r="K29" s="330">
        <v>22.148625800452383</v>
      </c>
      <c r="L29" s="330">
        <f t="shared" si="2"/>
        <v>45.802649771259055</v>
      </c>
      <c r="M29" s="236"/>
      <c r="N29" s="328">
        <f t="shared" si="3"/>
        <v>-1.3302886943438508</v>
      </c>
      <c r="O29" s="328">
        <f t="shared" si="4"/>
        <v>-1.2341022259029666</v>
      </c>
      <c r="P29" s="327"/>
      <c r="Q29" s="328">
        <f t="shared" si="5"/>
        <v>0.16951007042267374</v>
      </c>
      <c r="R29" s="328">
        <f t="shared" si="6"/>
        <v>-0.37318855580048549</v>
      </c>
      <c r="S29" s="327"/>
      <c r="T29" s="328">
        <f t="shared" si="7"/>
        <v>-0.67038124296424639</v>
      </c>
      <c r="U29" s="328">
        <f t="shared" si="8"/>
        <v>-0.83268790063091291</v>
      </c>
    </row>
    <row r="30" spans="1:21" x14ac:dyDescent="0.2">
      <c r="A30" s="329" t="str">
        <f>name!D25</f>
        <v>72 Customer service occupations</v>
      </c>
      <c r="B30" s="330">
        <v>7.9017137734889769</v>
      </c>
      <c r="C30" s="330">
        <v>4.3663342041058097</v>
      </c>
      <c r="D30" s="330">
        <f t="shared" si="0"/>
        <v>12.268047977594787</v>
      </c>
      <c r="E30" s="331"/>
      <c r="F30" s="330">
        <v>8.8633398673766699</v>
      </c>
      <c r="G30" s="330">
        <v>4.6456064684941198</v>
      </c>
      <c r="H30" s="330">
        <f t="shared" si="1"/>
        <v>13.508946335870789</v>
      </c>
      <c r="I30" s="331"/>
      <c r="J30" s="330">
        <v>11.882716134953878</v>
      </c>
      <c r="K30" s="330">
        <v>7.6968836325777845</v>
      </c>
      <c r="L30" s="330">
        <f t="shared" si="2"/>
        <v>19.579599767531661</v>
      </c>
      <c r="M30" s="236"/>
      <c r="N30" s="328">
        <f t="shared" si="3"/>
        <v>2.3234610954432133</v>
      </c>
      <c r="O30" s="328">
        <f t="shared" si="4"/>
        <v>1.9736320259173157</v>
      </c>
      <c r="P30" s="327"/>
      <c r="Q30" s="328">
        <f t="shared" si="5"/>
        <v>1.2476819138073303</v>
      </c>
      <c r="R30" s="328">
        <f t="shared" si="6"/>
        <v>3.4232466235217807</v>
      </c>
      <c r="S30" s="327"/>
      <c r="T30" s="328">
        <f t="shared" si="7"/>
        <v>1.9457680476910433</v>
      </c>
      <c r="U30" s="328">
        <f t="shared" si="8"/>
        <v>2.5051035996521032</v>
      </c>
    </row>
    <row r="31" spans="1:21" x14ac:dyDescent="0.2">
      <c r="A31" s="329" t="str">
        <f>name!D26</f>
        <v>81 Process, plant and machine operatives</v>
      </c>
      <c r="B31" s="330">
        <v>2.2603224564070756</v>
      </c>
      <c r="C31" s="330">
        <v>11.479040221358968</v>
      </c>
      <c r="D31" s="330">
        <f t="shared" si="0"/>
        <v>13.739362677766044</v>
      </c>
      <c r="E31" s="331"/>
      <c r="F31" s="330">
        <v>1.9809175900375051</v>
      </c>
      <c r="G31" s="330">
        <v>10.275751181212758</v>
      </c>
      <c r="H31" s="330">
        <f t="shared" si="1"/>
        <v>12.256668771250263</v>
      </c>
      <c r="I31" s="331"/>
      <c r="J31" s="330">
        <v>2.422386769103583</v>
      </c>
      <c r="K31" s="330">
        <v>12.87345537105111</v>
      </c>
      <c r="L31" s="330">
        <f t="shared" si="2"/>
        <v>15.295842140154694</v>
      </c>
      <c r="M31" s="236"/>
      <c r="N31" s="328">
        <f t="shared" si="3"/>
        <v>-2.6044304219875691</v>
      </c>
      <c r="O31" s="328">
        <f t="shared" si="4"/>
        <v>1.3503233207545984</v>
      </c>
      <c r="P31" s="327"/>
      <c r="Q31" s="328">
        <f t="shared" si="5"/>
        <v>-2.19037351975363</v>
      </c>
      <c r="R31" s="328">
        <f t="shared" si="6"/>
        <v>1.5138821934244318</v>
      </c>
      <c r="S31" s="327"/>
      <c r="T31" s="328">
        <f t="shared" si="7"/>
        <v>-2.2580110136036446</v>
      </c>
      <c r="U31" s="328">
        <f t="shared" si="8"/>
        <v>1.4876967138128583</v>
      </c>
    </row>
    <row r="32" spans="1:21" x14ac:dyDescent="0.2">
      <c r="A32" s="329" t="str">
        <f>name!D27</f>
        <v>82 Transport and mobile machine drivers and operatives</v>
      </c>
      <c r="B32" s="330">
        <v>2.5451047662424422</v>
      </c>
      <c r="C32" s="330">
        <v>27.140190028254963</v>
      </c>
      <c r="D32" s="330">
        <f t="shared" si="0"/>
        <v>29.685294794497405</v>
      </c>
      <c r="E32" s="331"/>
      <c r="F32" s="330">
        <v>2.1623534336271799</v>
      </c>
      <c r="G32" s="330">
        <v>24.689536662813541</v>
      </c>
      <c r="H32" s="330">
        <f t="shared" si="1"/>
        <v>26.851890096440719</v>
      </c>
      <c r="I32" s="331"/>
      <c r="J32" s="330">
        <v>3.7307550825598161</v>
      </c>
      <c r="K32" s="330">
        <v>24.839309079273672</v>
      </c>
      <c r="L32" s="330">
        <f t="shared" si="2"/>
        <v>28.570064161833489</v>
      </c>
      <c r="M32" s="236"/>
      <c r="N32" s="328">
        <f t="shared" si="3"/>
        <v>-3.2069436984689448</v>
      </c>
      <c r="O32" s="328">
        <f t="shared" si="4"/>
        <v>3.7030040824281185</v>
      </c>
      <c r="P32" s="327"/>
      <c r="Q32" s="328">
        <f t="shared" si="5"/>
        <v>-1.8749228686134378</v>
      </c>
      <c r="R32" s="328">
        <f t="shared" si="6"/>
        <v>4.0327494959235821E-2</v>
      </c>
      <c r="S32" s="327"/>
      <c r="T32" s="328">
        <f t="shared" si="7"/>
        <v>-1.9863191999114016</v>
      </c>
      <c r="U32" s="328">
        <f t="shared" si="8"/>
        <v>0.41434436835716681</v>
      </c>
    </row>
    <row r="33" spans="1:21" x14ac:dyDescent="0.2">
      <c r="A33" s="329" t="str">
        <f>name!D28</f>
        <v>91 Elementary trades and related occupations</v>
      </c>
      <c r="B33" s="330">
        <v>2.4379969345546417</v>
      </c>
      <c r="C33" s="330">
        <v>10.302204476838249</v>
      </c>
      <c r="D33" s="330">
        <f t="shared" si="0"/>
        <v>12.74020141139289</v>
      </c>
      <c r="E33" s="331"/>
      <c r="F33" s="330">
        <v>1.6763535471831226</v>
      </c>
      <c r="G33" s="330">
        <v>8.4269958316043034</v>
      </c>
      <c r="H33" s="330">
        <f t="shared" si="1"/>
        <v>10.103349378787426</v>
      </c>
      <c r="I33" s="331"/>
      <c r="J33" s="330">
        <v>1.4242816845885289</v>
      </c>
      <c r="K33" s="330">
        <v>6.6897446865196057</v>
      </c>
      <c r="L33" s="330">
        <f t="shared" si="2"/>
        <v>8.1140263711081353</v>
      </c>
      <c r="M33" s="236"/>
      <c r="N33" s="328">
        <f t="shared" si="3"/>
        <v>-7.2174097977672496</v>
      </c>
      <c r="O33" s="328">
        <f t="shared" si="4"/>
        <v>-1.0804759435890876</v>
      </c>
      <c r="P33" s="327"/>
      <c r="Q33" s="328">
        <f t="shared" si="5"/>
        <v>-3.9386860499247778</v>
      </c>
      <c r="R33" s="328">
        <f t="shared" si="6"/>
        <v>-1.5273139725906493</v>
      </c>
      <c r="S33" s="327"/>
      <c r="T33" s="328">
        <f t="shared" si="7"/>
        <v>-4.5320019651429622</v>
      </c>
      <c r="U33" s="328">
        <f t="shared" si="8"/>
        <v>-1.4511858111189602</v>
      </c>
    </row>
    <row r="34" spans="1:21" x14ac:dyDescent="0.2">
      <c r="A34" s="329" t="str">
        <f>name!D29</f>
        <v>92 Elementary administration and service occupations</v>
      </c>
      <c r="B34" s="330">
        <v>44.476454970517317</v>
      </c>
      <c r="C34" s="330">
        <v>41.276389711960213</v>
      </c>
      <c r="D34" s="330">
        <f t="shared" ref="D34" si="9">SUM(B34:C34)</f>
        <v>85.75284468247753</v>
      </c>
      <c r="E34" s="331"/>
      <c r="F34" s="330">
        <v>41.635828005569394</v>
      </c>
      <c r="G34" s="330">
        <v>37.972012667267038</v>
      </c>
      <c r="H34" s="330">
        <f t="shared" ref="H34" si="10">SUM(F34:G34)</f>
        <v>79.607840672836431</v>
      </c>
      <c r="I34" s="331"/>
      <c r="J34" s="330">
        <v>41.164648117440933</v>
      </c>
      <c r="K34" s="330">
        <v>38.639773929936212</v>
      </c>
      <c r="L34" s="330">
        <f t="shared" ref="L34" si="11">SUM(J34:K34)</f>
        <v>79.804422047377145</v>
      </c>
      <c r="M34" s="236"/>
      <c r="N34" s="328">
        <f t="shared" si="3"/>
        <v>-1.311304507446942</v>
      </c>
      <c r="O34" s="328">
        <f t="shared" si="4"/>
        <v>-7.5845983213462809E-2</v>
      </c>
      <c r="P34" s="327"/>
      <c r="Q34" s="328">
        <f t="shared" si="5"/>
        <v>-1.6549778286065964</v>
      </c>
      <c r="R34" s="328">
        <f t="shared" si="6"/>
        <v>0.1162860868214155</v>
      </c>
      <c r="S34" s="327"/>
      <c r="T34" s="328">
        <f t="shared" si="7"/>
        <v>-1.4761301971605301</v>
      </c>
      <c r="U34" s="328">
        <f t="shared" si="8"/>
        <v>1.6443539358546033E-2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401.93722268214134</v>
      </c>
      <c r="C36" s="333">
        <f t="shared" ref="C36:D36" si="12">SUM(C9:C34)</f>
        <v>429.17377731785854</v>
      </c>
      <c r="D36" s="333">
        <f t="shared" si="12"/>
        <v>831.11099999999988</v>
      </c>
      <c r="E36" s="333"/>
      <c r="F36" s="333">
        <f>SUM(F9:F34)</f>
        <v>420.93324127556042</v>
      </c>
      <c r="G36" s="333">
        <f t="shared" ref="G36:H36" si="13">SUM(G9:G34)</f>
        <v>432.02675872443945</v>
      </c>
      <c r="H36" s="333">
        <f t="shared" si="13"/>
        <v>852.95999999999992</v>
      </c>
      <c r="I36" s="333"/>
      <c r="J36" s="333">
        <f>SUM(J9:J34)</f>
        <v>446.56739759969332</v>
      </c>
      <c r="K36" s="333">
        <f t="shared" ref="K36:L36" si="14">SUM(K9:K34)</f>
        <v>462.30360240030672</v>
      </c>
      <c r="L36" s="333">
        <f t="shared" si="14"/>
        <v>908.87099999999998</v>
      </c>
      <c r="M36" s="258"/>
      <c r="N36" s="334">
        <f t="shared" si="3"/>
        <v>0.92784474483704749</v>
      </c>
      <c r="O36" s="334">
        <f>IF(F36&gt;0,(EXP(LN(J36/F36)/($J$6-$F$6))-1)*100,0)</f>
        <v>0.39488486434442471</v>
      </c>
      <c r="P36" s="335"/>
      <c r="Q36" s="334">
        <f t="shared" ref="Q36" si="15">IF(C36&gt;0,(EXP(LN(G36/C36)/($F$6-$B$6))-1)*100,0)</f>
        <v>0.13260014790559271</v>
      </c>
      <c r="R36" s="334">
        <f t="shared" ref="R36" si="16">IF(G36&gt;0,(EXP(LN(K36/G36)/($J$6-$F$6))-1)*100,0)</f>
        <v>0.45258304734763222</v>
      </c>
      <c r="S36" s="335"/>
      <c r="T36" s="334">
        <f t="shared" ref="T36" si="17">IF(D36&gt;0,(EXP(LN(H36/D36)/($F$6-$B$6))-1)*100,0)</f>
        <v>0.52033492707621587</v>
      </c>
      <c r="U36" s="334">
        <f t="shared" ref="U36" si="18">IF(H36&gt;0,(EXP(LN(L36/H36)/($J$6-$F$6))-1)*100,0)</f>
        <v>0.42416716541802124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Kent and Medway</v>
      </c>
      <c r="Q1" s="19" t="str">
        <f>CONCATENATE("Occupation Table 5.1  Males: Employment Change by Status (SOC 2020), ",B$5,"-",L$5,", ",Info!B5)</f>
        <v>Occupation Table 5.1  Males: Employment Change by Status (SOC 2020), 2015-2035, Kent and Medway</v>
      </c>
      <c r="AG1" s="19" t="str">
        <f>CONCATENATE("Occupation Table 5.2  Females: Employment Change by Status (SOC 2020), ",R$5,"-",AB$5,", ",Info!B5)</f>
        <v>Occupation Table 5.2  Females: Employment Change by Status (SOC 2020), 2015-2035, Kent and Medway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65.382577409702989</v>
      </c>
      <c r="C8" s="11">
        <v>9.4349029978089867</v>
      </c>
      <c r="D8" s="11">
        <v>16.011050493844149</v>
      </c>
      <c r="E8" s="11">
        <f>SUM(B8:D8)</f>
        <v>90.828530901356132</v>
      </c>
      <c r="F8" s="11"/>
      <c r="G8" s="11">
        <v>72.067720098707483</v>
      </c>
      <c r="H8" s="11">
        <v>14.533289759492149</v>
      </c>
      <c r="I8" s="11">
        <v>17.089165122336656</v>
      </c>
      <c r="J8" s="11">
        <f>SUM(G8:I8)</f>
        <v>103.69017498053628</v>
      </c>
      <c r="K8" s="11"/>
      <c r="L8" s="11">
        <v>81.597625705964404</v>
      </c>
      <c r="M8" s="11">
        <v>18.396128788039217</v>
      </c>
      <c r="N8" s="11">
        <v>19.718054922445496</v>
      </c>
      <c r="O8" s="11">
        <f>SUM(L8:N8)</f>
        <v>119.71180941644911</v>
      </c>
      <c r="Q8" s="10" t="str">
        <f>name!E4</f>
        <v>Managers, directors and senior officials</v>
      </c>
      <c r="R8" s="11">
        <v>45.33796867508314</v>
      </c>
      <c r="S8" s="11">
        <v>3.302338632503997</v>
      </c>
      <c r="T8" s="11">
        <v>10.391026837572937</v>
      </c>
      <c r="U8" s="11">
        <f>SUM(R8:T8)</f>
        <v>59.031334145160073</v>
      </c>
      <c r="V8" s="11"/>
      <c r="W8" s="11">
        <v>48.777195083200631</v>
      </c>
      <c r="X8" s="11">
        <v>5.0940251724066536</v>
      </c>
      <c r="Y8" s="11">
        <v>10.646387321490948</v>
      </c>
      <c r="Z8" s="11">
        <f>SUM(W8:Y8)</f>
        <v>64.517607577098232</v>
      </c>
      <c r="AA8" s="11"/>
      <c r="AB8" s="11">
        <v>51.472173328611056</v>
      </c>
      <c r="AC8" s="11">
        <v>6.591086238952685</v>
      </c>
      <c r="AD8" s="11">
        <v>12.462938345611901</v>
      </c>
      <c r="AE8" s="11">
        <f>SUM(AB8:AD8)</f>
        <v>70.526197913175636</v>
      </c>
      <c r="AG8" s="10" t="str">
        <f>name!E4</f>
        <v>Managers, directors and senior officials</v>
      </c>
      <c r="AH8" s="11">
        <v>20.044608734619857</v>
      </c>
      <c r="AI8" s="11">
        <v>6.1325643653049884</v>
      </c>
      <c r="AJ8" s="11">
        <v>5.6200236562712176</v>
      </c>
      <c r="AK8" s="11">
        <f>SUM(AH8:AJ8)</f>
        <v>31.797196756196062</v>
      </c>
      <c r="AL8" s="11"/>
      <c r="AM8" s="11">
        <v>23.290525015506823</v>
      </c>
      <c r="AN8" s="11">
        <v>9.4392645870854963</v>
      </c>
      <c r="AO8" s="11">
        <v>6.4427778008457022</v>
      </c>
      <c r="AP8" s="11">
        <f>SUM(AM8:AO8)</f>
        <v>39.172567403438023</v>
      </c>
      <c r="AQ8" s="11"/>
      <c r="AR8" s="11">
        <v>30.125452377353312</v>
      </c>
      <c r="AS8" s="11">
        <v>11.805042549086524</v>
      </c>
      <c r="AT8" s="11">
        <v>7.2551165768335846</v>
      </c>
      <c r="AU8" s="11">
        <f>SUM(AR8:AT8)</f>
        <v>49.185611503273421</v>
      </c>
    </row>
    <row r="9" spans="1:47" x14ac:dyDescent="0.2">
      <c r="A9" t="str">
        <f>name!E5</f>
        <v>Professional occupations</v>
      </c>
      <c r="B9" s="11">
        <v>110.48254788748434</v>
      </c>
      <c r="C9" s="11">
        <v>30.423869069664608</v>
      </c>
      <c r="D9" s="11">
        <v>22.599058055516124</v>
      </c>
      <c r="E9" s="11">
        <f t="shared" ref="E9:E18" si="0">SUM(B9:D9)</f>
        <v>163.5054750126651</v>
      </c>
      <c r="F9" s="11"/>
      <c r="G9" s="11">
        <v>128.86772231240528</v>
      </c>
      <c r="H9" s="11">
        <v>38.640802532590868</v>
      </c>
      <c r="I9" s="11">
        <v>22.42509484799659</v>
      </c>
      <c r="J9" s="11">
        <f t="shared" ref="J9:J16" si="1">SUM(G9:I9)</f>
        <v>189.93361969299275</v>
      </c>
      <c r="K9" s="11"/>
      <c r="L9" s="11">
        <v>154.48976539184304</v>
      </c>
      <c r="M9" s="11">
        <v>45.888378556222975</v>
      </c>
      <c r="N9" s="11">
        <v>22.326475802398559</v>
      </c>
      <c r="O9" s="11">
        <f t="shared" ref="O9:O16" si="2">SUM(L9:N9)</f>
        <v>222.70461975046456</v>
      </c>
      <c r="Q9" s="10" t="str">
        <f>name!E5</f>
        <v>Professional occupations</v>
      </c>
      <c r="R9" s="11">
        <v>64.092012093889664</v>
      </c>
      <c r="S9" s="11">
        <v>6.0070662512242041</v>
      </c>
      <c r="T9" s="11">
        <v>12.844911389887404</v>
      </c>
      <c r="U9" s="11">
        <f t="shared" ref="U9:U16" si="3">SUM(R9:T9)</f>
        <v>82.943989735001267</v>
      </c>
      <c r="V9" s="11"/>
      <c r="W9" s="11">
        <v>73.161143687701752</v>
      </c>
      <c r="X9" s="11">
        <v>9.2162527235606735</v>
      </c>
      <c r="Y9" s="11">
        <v>11.536784035445999</v>
      </c>
      <c r="Z9" s="11">
        <f t="shared" ref="Z9:Z16" si="4">SUM(W9:Y9)</f>
        <v>93.914180446708428</v>
      </c>
      <c r="AA9" s="11"/>
      <c r="AB9" s="11">
        <v>85.878424225385075</v>
      </c>
      <c r="AC9" s="11">
        <v>12.44339971751304</v>
      </c>
      <c r="AD9" s="11">
        <v>10.984413151426542</v>
      </c>
      <c r="AE9" s="11">
        <f t="shared" ref="AE9:AE16" si="5">SUM(AB9:AD9)</f>
        <v>109.30623709432466</v>
      </c>
      <c r="AG9" s="10" t="str">
        <f>name!E5</f>
        <v>Professional occupations</v>
      </c>
      <c r="AH9" s="11">
        <v>46.390535793594729</v>
      </c>
      <c r="AI9" s="11">
        <v>24.416802818440395</v>
      </c>
      <c r="AJ9" s="11">
        <v>9.7541466656287188</v>
      </c>
      <c r="AK9" s="11">
        <f t="shared" ref="AK9:AK18" si="6">SUM(AH9:AJ9)</f>
        <v>80.561485277663849</v>
      </c>
      <c r="AL9" s="11"/>
      <c r="AM9" s="11">
        <v>55.706578624703546</v>
      </c>
      <c r="AN9" s="11">
        <v>29.424549809030193</v>
      </c>
      <c r="AO9" s="11">
        <v>10.888310812550593</v>
      </c>
      <c r="AP9" s="11">
        <f t="shared" ref="AP9:AP18" si="7">SUM(AM9:AO9)</f>
        <v>96.019439246284321</v>
      </c>
      <c r="AQ9" s="11"/>
      <c r="AR9" s="11">
        <v>68.611341166458033</v>
      </c>
      <c r="AS9" s="11">
        <v>33.444978838709922</v>
      </c>
      <c r="AT9" s="11">
        <v>11.342062650972016</v>
      </c>
      <c r="AU9" s="11">
        <f t="shared" ref="AU9:AU18" si="8">SUM(AR9:AT9)</f>
        <v>113.39838265613996</v>
      </c>
    </row>
    <row r="10" spans="1:47" x14ac:dyDescent="0.2">
      <c r="A10" t="str">
        <f>name!E6</f>
        <v>Associate professional occupations</v>
      </c>
      <c r="B10" s="11">
        <v>70.878576940443423</v>
      </c>
      <c r="C10" s="11">
        <v>19.135267821860456</v>
      </c>
      <c r="D10" s="11">
        <v>19.795453328226891</v>
      </c>
      <c r="E10" s="11">
        <f t="shared" si="0"/>
        <v>109.80929809053077</v>
      </c>
      <c r="F10" s="11"/>
      <c r="G10" s="11">
        <v>78.656245732723391</v>
      </c>
      <c r="H10" s="11">
        <v>22.842931429027637</v>
      </c>
      <c r="I10" s="11">
        <v>17.937553314754602</v>
      </c>
      <c r="J10" s="11">
        <f t="shared" si="1"/>
        <v>119.43673047650563</v>
      </c>
      <c r="K10" s="11"/>
      <c r="L10" s="11">
        <v>83.694448631498034</v>
      </c>
      <c r="M10" s="11">
        <v>23.545359739167782</v>
      </c>
      <c r="N10" s="11">
        <v>18.929040878790961</v>
      </c>
      <c r="O10" s="11">
        <f t="shared" si="2"/>
        <v>126.16884924945677</v>
      </c>
      <c r="Q10" s="10" t="str">
        <f>name!E6</f>
        <v>Associate professional occupations</v>
      </c>
      <c r="R10" s="11">
        <v>44.410513694970334</v>
      </c>
      <c r="S10" s="11">
        <v>5.060811759310849</v>
      </c>
      <c r="T10" s="11">
        <v>9.1973945659112673</v>
      </c>
      <c r="U10" s="11">
        <f t="shared" si="3"/>
        <v>58.668720020192453</v>
      </c>
      <c r="V10" s="11"/>
      <c r="W10" s="11">
        <v>47.462273132647255</v>
      </c>
      <c r="X10" s="11">
        <v>6.6651563677477794</v>
      </c>
      <c r="Y10" s="11">
        <v>7.6107749579233976</v>
      </c>
      <c r="Z10" s="11">
        <f t="shared" si="4"/>
        <v>61.738204458318428</v>
      </c>
      <c r="AA10" s="11"/>
      <c r="AB10" s="11">
        <v>47.583720815507668</v>
      </c>
      <c r="AC10" s="11">
        <v>6.1959905096270909</v>
      </c>
      <c r="AD10" s="11">
        <v>7.7392841411165803</v>
      </c>
      <c r="AE10" s="11">
        <f t="shared" si="5"/>
        <v>61.518995466251333</v>
      </c>
      <c r="AG10" s="10" t="str">
        <f>name!E6</f>
        <v>Associate professional occupations</v>
      </c>
      <c r="AH10" s="11">
        <v>26.4680632454731</v>
      </c>
      <c r="AI10" s="11">
        <v>14.074456062549602</v>
      </c>
      <c r="AJ10" s="11">
        <v>10.59805876231562</v>
      </c>
      <c r="AK10" s="11">
        <f t="shared" si="6"/>
        <v>51.140578070338321</v>
      </c>
      <c r="AL10" s="11"/>
      <c r="AM10" s="11">
        <v>31.193972600076112</v>
      </c>
      <c r="AN10" s="11">
        <v>16.177775061279853</v>
      </c>
      <c r="AO10" s="11">
        <v>10.326778356831197</v>
      </c>
      <c r="AP10" s="11">
        <f t="shared" si="7"/>
        <v>57.698526018187167</v>
      </c>
      <c r="AQ10" s="11"/>
      <c r="AR10" s="11">
        <v>36.110727815990415</v>
      </c>
      <c r="AS10" s="11">
        <v>17.349369229540695</v>
      </c>
      <c r="AT10" s="11">
        <v>11.189756737674379</v>
      </c>
      <c r="AU10" s="11">
        <f t="shared" si="8"/>
        <v>64.649853783205486</v>
      </c>
    </row>
    <row r="11" spans="1:47" x14ac:dyDescent="0.2">
      <c r="A11" t="str">
        <f>name!E7</f>
        <v>Administrative and secretarial occupations</v>
      </c>
      <c r="B11" s="11">
        <v>49.40649591663113</v>
      </c>
      <c r="C11" s="11">
        <v>36.956871789264682</v>
      </c>
      <c r="D11" s="11">
        <v>5.0615788262195478</v>
      </c>
      <c r="E11" s="11">
        <f t="shared" si="0"/>
        <v>91.424946532115356</v>
      </c>
      <c r="F11" s="11"/>
      <c r="G11" s="11">
        <v>47.763646730545908</v>
      </c>
      <c r="H11" s="11">
        <v>36.908572063828473</v>
      </c>
      <c r="I11" s="11">
        <v>4.3011864910042643</v>
      </c>
      <c r="J11" s="11">
        <f t="shared" si="1"/>
        <v>88.973405285378632</v>
      </c>
      <c r="K11" s="11"/>
      <c r="L11" s="11">
        <v>38.992894386516376</v>
      </c>
      <c r="M11" s="11">
        <v>30.212627134995383</v>
      </c>
      <c r="N11" s="11">
        <v>4.6397948056023912</v>
      </c>
      <c r="O11" s="11">
        <f t="shared" si="2"/>
        <v>73.845316327114148</v>
      </c>
      <c r="Q11" s="10" t="str">
        <f>name!E7</f>
        <v>Administrative and secretarial occupations</v>
      </c>
      <c r="R11" s="11">
        <v>13.897162469256887</v>
      </c>
      <c r="S11" s="11">
        <v>3.4873977742986804</v>
      </c>
      <c r="T11" s="11">
        <v>1.3411297036844601</v>
      </c>
      <c r="U11" s="11">
        <f t="shared" si="3"/>
        <v>18.725689947240028</v>
      </c>
      <c r="V11" s="11"/>
      <c r="W11" s="11">
        <v>14.575433769321744</v>
      </c>
      <c r="X11" s="11">
        <v>4.2173786978260992</v>
      </c>
      <c r="Y11" s="11">
        <v>1.0252968538489915</v>
      </c>
      <c r="Z11" s="11">
        <f t="shared" si="4"/>
        <v>19.818109320996836</v>
      </c>
      <c r="AA11" s="11"/>
      <c r="AB11" s="11">
        <v>14.948854840692094</v>
      </c>
      <c r="AC11" s="11">
        <v>3.6952776293022573</v>
      </c>
      <c r="AD11" s="11">
        <v>1.4967409309293032</v>
      </c>
      <c r="AE11" s="11">
        <f t="shared" si="5"/>
        <v>20.140873400923656</v>
      </c>
      <c r="AG11" s="10" t="str">
        <f>name!E7</f>
        <v>Administrative and secretarial occupations</v>
      </c>
      <c r="AH11" s="11">
        <v>35.509333447374246</v>
      </c>
      <c r="AI11" s="11">
        <v>33.469474014965989</v>
      </c>
      <c r="AJ11" s="11">
        <v>3.7204491225350869</v>
      </c>
      <c r="AK11" s="11">
        <f t="shared" si="6"/>
        <v>72.699256584875315</v>
      </c>
      <c r="AL11" s="11"/>
      <c r="AM11" s="11">
        <v>33.18821296122416</v>
      </c>
      <c r="AN11" s="11">
        <v>32.691193366002381</v>
      </c>
      <c r="AO11" s="11">
        <v>3.275889637155271</v>
      </c>
      <c r="AP11" s="11">
        <f t="shared" si="7"/>
        <v>69.155295964381821</v>
      </c>
      <c r="AQ11" s="11"/>
      <c r="AR11" s="11">
        <v>24.044039545824273</v>
      </c>
      <c r="AS11" s="11">
        <v>26.517349505693133</v>
      </c>
      <c r="AT11" s="11">
        <v>3.1430538746730892</v>
      </c>
      <c r="AU11" s="11">
        <f t="shared" si="8"/>
        <v>53.704442926190495</v>
      </c>
    </row>
    <row r="12" spans="1:47" x14ac:dyDescent="0.2">
      <c r="A12" t="str">
        <f>name!E8</f>
        <v>Skilled trades occupations</v>
      </c>
      <c r="B12" s="11">
        <v>46.157363834726915</v>
      </c>
      <c r="C12" s="11">
        <v>7.8531224832859738</v>
      </c>
      <c r="D12" s="11">
        <v>30.042243482781888</v>
      </c>
      <c r="E12" s="11">
        <f t="shared" si="0"/>
        <v>84.052729800794779</v>
      </c>
      <c r="F12" s="11"/>
      <c r="G12" s="11">
        <v>39.250493608192642</v>
      </c>
      <c r="H12" s="11">
        <v>7.1088699385884784</v>
      </c>
      <c r="I12" s="11">
        <v>28.004991357809747</v>
      </c>
      <c r="J12" s="11">
        <f t="shared" si="1"/>
        <v>74.364354904590869</v>
      </c>
      <c r="K12" s="11"/>
      <c r="L12" s="11">
        <v>36.188604889158107</v>
      </c>
      <c r="M12" s="11">
        <v>8.8668159530224759</v>
      </c>
      <c r="N12" s="11">
        <v>32.372861976812835</v>
      </c>
      <c r="O12" s="11">
        <f t="shared" si="2"/>
        <v>77.428282818993409</v>
      </c>
      <c r="Q12" s="10" t="str">
        <f>name!E8</f>
        <v>Skilled trades occupations</v>
      </c>
      <c r="R12" s="11">
        <v>42.043865564037596</v>
      </c>
      <c r="S12" s="11">
        <v>4.7504161509150178</v>
      </c>
      <c r="T12" s="11">
        <v>26.493943617725606</v>
      </c>
      <c r="U12" s="11">
        <f t="shared" si="3"/>
        <v>73.288225332678223</v>
      </c>
      <c r="V12" s="11"/>
      <c r="W12" s="11">
        <v>35.207860351553869</v>
      </c>
      <c r="X12" s="11">
        <v>4.1036079172181052</v>
      </c>
      <c r="Y12" s="11">
        <v>24.755357995900791</v>
      </c>
      <c r="Z12" s="11">
        <f t="shared" si="4"/>
        <v>64.06682626467277</v>
      </c>
      <c r="AA12" s="11"/>
      <c r="AB12" s="11">
        <v>30.636368573545305</v>
      </c>
      <c r="AC12" s="11">
        <v>5.1879677357131273</v>
      </c>
      <c r="AD12" s="11">
        <v>27.908212236396373</v>
      </c>
      <c r="AE12" s="11">
        <f t="shared" si="5"/>
        <v>63.732548545654808</v>
      </c>
      <c r="AG12" s="10" t="str">
        <f>name!E8</f>
        <v>Skilled trades occupations</v>
      </c>
      <c r="AH12" s="11">
        <v>4.1134982706893153</v>
      </c>
      <c r="AI12" s="11">
        <v>3.1027063323709556</v>
      </c>
      <c r="AJ12" s="11">
        <v>3.5482998650562823</v>
      </c>
      <c r="AK12" s="11">
        <f t="shared" si="6"/>
        <v>10.764504468116554</v>
      </c>
      <c r="AL12" s="11"/>
      <c r="AM12" s="11">
        <v>4.0426332566387471</v>
      </c>
      <c r="AN12" s="11">
        <v>3.0052620213703727</v>
      </c>
      <c r="AO12" s="11">
        <v>3.2496333619089448</v>
      </c>
      <c r="AP12" s="11">
        <f t="shared" si="7"/>
        <v>10.297528639918065</v>
      </c>
      <c r="AQ12" s="11"/>
      <c r="AR12" s="11">
        <v>5.5522363156128058</v>
      </c>
      <c r="AS12" s="11">
        <v>3.6788482173093504</v>
      </c>
      <c r="AT12" s="11">
        <v>4.4646497404164656</v>
      </c>
      <c r="AU12" s="11">
        <f t="shared" si="8"/>
        <v>13.695734273338623</v>
      </c>
    </row>
    <row r="13" spans="1:47" x14ac:dyDescent="0.2">
      <c r="A13" t="str">
        <f>name!E9</f>
        <v>Caring, leisure and other service occupations</v>
      </c>
      <c r="B13" s="11">
        <v>39.064995060492379</v>
      </c>
      <c r="C13" s="11">
        <v>33.908511941071289</v>
      </c>
      <c r="D13" s="11">
        <v>10.631460304632904</v>
      </c>
      <c r="E13" s="11">
        <f t="shared" si="0"/>
        <v>83.604967306196571</v>
      </c>
      <c r="F13" s="11"/>
      <c r="G13" s="11">
        <v>36.959267849244291</v>
      </c>
      <c r="H13" s="11">
        <v>34.615155018417646</v>
      </c>
      <c r="I13" s="11">
        <v>10.735274110657157</v>
      </c>
      <c r="J13" s="11">
        <f t="shared" si="1"/>
        <v>82.309696978319096</v>
      </c>
      <c r="K13" s="11"/>
      <c r="L13" s="11">
        <v>43.64356082492359</v>
      </c>
      <c r="M13" s="11">
        <v>36.029248300497478</v>
      </c>
      <c r="N13" s="11">
        <v>12.172709052836572</v>
      </c>
      <c r="O13" s="11">
        <f t="shared" si="2"/>
        <v>91.845518178257635</v>
      </c>
      <c r="Q13" s="10" t="str">
        <f>name!E9</f>
        <v>Caring, leisure and other service occupations</v>
      </c>
      <c r="R13" s="11">
        <v>12.285732551370959</v>
      </c>
      <c r="S13" s="11">
        <v>5.1000255504825347</v>
      </c>
      <c r="T13" s="11">
        <v>1.3371656468560746</v>
      </c>
      <c r="U13" s="11">
        <f t="shared" si="3"/>
        <v>18.722923748709569</v>
      </c>
      <c r="V13" s="11"/>
      <c r="W13" s="11">
        <v>11.4632303353889</v>
      </c>
      <c r="X13" s="11">
        <v>5.8611859946335754</v>
      </c>
      <c r="Y13" s="11">
        <v>1.2112319582257152</v>
      </c>
      <c r="Z13" s="11">
        <f t="shared" si="4"/>
        <v>18.53564828824819</v>
      </c>
      <c r="AA13" s="11"/>
      <c r="AB13" s="11">
        <v>15.096822825871696</v>
      </c>
      <c r="AC13" s="11">
        <v>7.2885470104893937</v>
      </c>
      <c r="AD13" s="11">
        <v>1.8055876438046425</v>
      </c>
      <c r="AE13" s="11">
        <f t="shared" si="5"/>
        <v>24.190957480165732</v>
      </c>
      <c r="AG13" s="10" t="str">
        <f>name!E9</f>
        <v>Caring, leisure and other service occupations</v>
      </c>
      <c r="AH13" s="11">
        <v>26.779262509121413</v>
      </c>
      <c r="AI13" s="11">
        <v>28.808486390588747</v>
      </c>
      <c r="AJ13" s="11">
        <v>9.2942946577768311</v>
      </c>
      <c r="AK13" s="11">
        <f t="shared" si="6"/>
        <v>64.882043557486995</v>
      </c>
      <c r="AL13" s="11"/>
      <c r="AM13" s="11">
        <v>25.496037513855391</v>
      </c>
      <c r="AN13" s="11">
        <v>28.753969023784073</v>
      </c>
      <c r="AO13" s="11">
        <v>9.5240421524314431</v>
      </c>
      <c r="AP13" s="11">
        <f t="shared" si="7"/>
        <v>63.774048690070906</v>
      </c>
      <c r="AQ13" s="11"/>
      <c r="AR13" s="11">
        <v>28.54673799905191</v>
      </c>
      <c r="AS13" s="11">
        <v>28.740701290008086</v>
      </c>
      <c r="AT13" s="11">
        <v>10.367121409031929</v>
      </c>
      <c r="AU13" s="11">
        <f t="shared" si="8"/>
        <v>67.654560698091927</v>
      </c>
    </row>
    <row r="14" spans="1:47" x14ac:dyDescent="0.2">
      <c r="A14" t="str">
        <f>name!E10</f>
        <v>Sales and customer service occupations</v>
      </c>
      <c r="B14" s="11">
        <v>23.140344352901959</v>
      </c>
      <c r="C14" s="11">
        <v>38.219590216852097</v>
      </c>
      <c r="D14" s="11">
        <v>4.6074142204533421</v>
      </c>
      <c r="E14" s="11">
        <f t="shared" si="0"/>
        <v>65.967348790207396</v>
      </c>
      <c r="F14" s="11"/>
      <c r="G14" s="11">
        <v>21.727888503065333</v>
      </c>
      <c r="H14" s="11">
        <v>40.658630438945778</v>
      </c>
      <c r="I14" s="11">
        <v>3.0457498203506277</v>
      </c>
      <c r="J14" s="11">
        <f t="shared" si="1"/>
        <v>65.43226876236173</v>
      </c>
      <c r="K14" s="11"/>
      <c r="L14" s="11">
        <v>22.276542911120735</v>
      </c>
      <c r="M14" s="11">
        <v>40.329658176104601</v>
      </c>
      <c r="N14" s="11">
        <v>2.7760484515653747</v>
      </c>
      <c r="O14" s="11">
        <f t="shared" si="2"/>
        <v>65.382249538790717</v>
      </c>
      <c r="Q14" s="10" t="str">
        <f>name!E10</f>
        <v>Sales and customer service occupations</v>
      </c>
      <c r="R14" s="11">
        <v>12.418651172211355</v>
      </c>
      <c r="S14" s="11">
        <v>12.615771914425538</v>
      </c>
      <c r="T14" s="11">
        <v>2.5606468638277411</v>
      </c>
      <c r="U14" s="11">
        <f t="shared" si="3"/>
        <v>27.595069950464634</v>
      </c>
      <c r="V14" s="11"/>
      <c r="W14" s="11">
        <v>11.933803906825217</v>
      </c>
      <c r="X14" s="11">
        <v>14.36229832843766</v>
      </c>
      <c r="Y14" s="11">
        <v>1.7757837902359102</v>
      </c>
      <c r="Z14" s="11">
        <f t="shared" si="4"/>
        <v>28.071886025498788</v>
      </c>
      <c r="AA14" s="11"/>
      <c r="AB14" s="11">
        <v>13.096450878100939</v>
      </c>
      <c r="AC14" s="11">
        <v>15.123682587918447</v>
      </c>
      <c r="AD14" s="11">
        <v>1.6253759670107644</v>
      </c>
      <c r="AE14" s="11">
        <f t="shared" si="5"/>
        <v>29.845509433030148</v>
      </c>
      <c r="AG14" s="10" t="str">
        <f>name!E10</f>
        <v>Sales and customer service occupations</v>
      </c>
      <c r="AH14" s="11">
        <v>10.721693180690611</v>
      </c>
      <c r="AI14" s="11">
        <v>25.603818302426525</v>
      </c>
      <c r="AJ14" s="11">
        <v>2.0467673566255966</v>
      </c>
      <c r="AK14" s="11">
        <f t="shared" si="6"/>
        <v>38.372278839742734</v>
      </c>
      <c r="AL14" s="11"/>
      <c r="AM14" s="11">
        <v>9.794084596240122</v>
      </c>
      <c r="AN14" s="11">
        <v>26.296332110508111</v>
      </c>
      <c r="AO14" s="11">
        <v>1.2699660301147202</v>
      </c>
      <c r="AP14" s="11">
        <f t="shared" si="7"/>
        <v>37.360382736862952</v>
      </c>
      <c r="AQ14" s="11"/>
      <c r="AR14" s="11">
        <v>9.1800920330197897</v>
      </c>
      <c r="AS14" s="11">
        <v>25.205975588186163</v>
      </c>
      <c r="AT14" s="11">
        <v>1.1506724845546101</v>
      </c>
      <c r="AU14" s="11">
        <f t="shared" si="8"/>
        <v>35.536740105760565</v>
      </c>
    </row>
    <row r="15" spans="1:47" x14ac:dyDescent="0.2">
      <c r="A15" t="str">
        <f>name!E11</f>
        <v>Process, plant and machine operatives</v>
      </c>
      <c r="B15" s="11">
        <v>29.214627235171253</v>
      </c>
      <c r="C15" s="11">
        <v>6.172018253552995</v>
      </c>
      <c r="D15" s="11">
        <v>8.0380119835392119</v>
      </c>
      <c r="E15" s="11">
        <f t="shared" si="0"/>
        <v>43.424657472263462</v>
      </c>
      <c r="F15" s="11"/>
      <c r="G15" s="11">
        <v>24.438227352850816</v>
      </c>
      <c r="H15" s="11">
        <v>7.3449110718936481</v>
      </c>
      <c r="I15" s="11">
        <v>7.3254204429465171</v>
      </c>
      <c r="J15" s="11">
        <f t="shared" si="1"/>
        <v>39.108558867690981</v>
      </c>
      <c r="K15" s="11"/>
      <c r="L15" s="11">
        <v>24.588739108761846</v>
      </c>
      <c r="M15" s="11">
        <v>10.127875082789823</v>
      </c>
      <c r="N15" s="11">
        <v>9.1492921104365479</v>
      </c>
      <c r="O15" s="11">
        <f t="shared" si="2"/>
        <v>43.865906301988218</v>
      </c>
      <c r="Q15" s="10" t="str">
        <f>name!E11</f>
        <v>Process, plant and machine operatives</v>
      </c>
      <c r="R15" s="11">
        <v>26.895563405745502</v>
      </c>
      <c r="S15" s="11">
        <v>4.7507991901636162</v>
      </c>
      <c r="T15" s="11">
        <v>6.9728676537048102</v>
      </c>
      <c r="U15" s="11">
        <f t="shared" si="3"/>
        <v>38.619230249613928</v>
      </c>
      <c r="V15" s="11"/>
      <c r="W15" s="11">
        <v>22.59872303055274</v>
      </c>
      <c r="X15" s="11">
        <v>6.1156834523535402</v>
      </c>
      <c r="Y15" s="11">
        <v>6.2508813611200207</v>
      </c>
      <c r="Z15" s="11">
        <f t="shared" si="4"/>
        <v>34.9652878440263</v>
      </c>
      <c r="AA15" s="11"/>
      <c r="AB15" s="11">
        <v>22.457608697799277</v>
      </c>
      <c r="AC15" s="11">
        <v>7.4663415509230164</v>
      </c>
      <c r="AD15" s="11">
        <v>7.7888142016025084</v>
      </c>
      <c r="AE15" s="11">
        <f t="shared" si="5"/>
        <v>37.712764450324798</v>
      </c>
      <c r="AG15" s="10" t="str">
        <f>name!E11</f>
        <v>Process, plant and machine operatives</v>
      </c>
      <c r="AH15" s="11">
        <v>2.3190638294257346</v>
      </c>
      <c r="AI15" s="11">
        <v>1.4212190633893806</v>
      </c>
      <c r="AJ15" s="11">
        <v>1.0651443298344005</v>
      </c>
      <c r="AK15" s="11">
        <f t="shared" si="6"/>
        <v>4.8054272226495156</v>
      </c>
      <c r="AL15" s="11"/>
      <c r="AM15" s="11">
        <v>1.8395043222980758</v>
      </c>
      <c r="AN15" s="11">
        <v>1.2292276195401093</v>
      </c>
      <c r="AO15" s="11">
        <v>1.0745390818265028</v>
      </c>
      <c r="AP15" s="11">
        <f t="shared" si="7"/>
        <v>4.1432710236646875</v>
      </c>
      <c r="AQ15" s="11"/>
      <c r="AR15" s="11">
        <v>2.1311304109625531</v>
      </c>
      <c r="AS15" s="11">
        <v>2.6615335318668021</v>
      </c>
      <c r="AT15" s="11">
        <v>1.3604779088340446</v>
      </c>
      <c r="AU15" s="11">
        <f t="shared" si="8"/>
        <v>6.1531418516634</v>
      </c>
    </row>
    <row r="16" spans="1:47" x14ac:dyDescent="0.2">
      <c r="A16" t="str">
        <f>name!E12</f>
        <v>Elementary occupations</v>
      </c>
      <c r="B16" s="11">
        <v>38.731039323942127</v>
      </c>
      <c r="C16" s="11">
        <v>54.260612408732456</v>
      </c>
      <c r="D16" s="11">
        <v>5.5013943611957572</v>
      </c>
      <c r="E16" s="11">
        <f t="shared" si="0"/>
        <v>98.493046093870333</v>
      </c>
      <c r="F16" s="11"/>
      <c r="G16" s="11">
        <v>32.189369706418233</v>
      </c>
      <c r="H16" s="11">
        <v>52.886472504390873</v>
      </c>
      <c r="I16" s="11">
        <v>4.6353478408147728</v>
      </c>
      <c r="J16" s="11">
        <f t="shared" si="1"/>
        <v>89.711190051623873</v>
      </c>
      <c r="K16" s="11"/>
      <c r="L16" s="11">
        <v>30.80446946633289</v>
      </c>
      <c r="M16" s="11">
        <v>50.881655055264559</v>
      </c>
      <c r="N16" s="11">
        <v>6.2323238968878956</v>
      </c>
      <c r="O16" s="11">
        <f t="shared" si="2"/>
        <v>87.91844841848534</v>
      </c>
      <c r="Q16" s="10" t="str">
        <f>name!E12</f>
        <v>Elementary occupations</v>
      </c>
      <c r="R16" s="11">
        <v>28.527338182633965</v>
      </c>
      <c r="S16" s="11">
        <v>19.550774433947581</v>
      </c>
      <c r="T16" s="11">
        <v>3.5004815722169051</v>
      </c>
      <c r="U16" s="11">
        <f t="shared" si="3"/>
        <v>51.578594188798455</v>
      </c>
      <c r="V16" s="11"/>
      <c r="W16" s="11">
        <v>23.309424111346118</v>
      </c>
      <c r="X16" s="11">
        <v>19.780654843914977</v>
      </c>
      <c r="Y16" s="11">
        <v>3.308929543610259</v>
      </c>
      <c r="Z16" s="11">
        <f t="shared" si="4"/>
        <v>46.399008498871353</v>
      </c>
      <c r="AA16" s="11"/>
      <c r="AB16" s="11">
        <v>20.946863426487528</v>
      </c>
      <c r="AC16" s="11">
        <v>19.799227697369243</v>
      </c>
      <c r="AD16" s="11">
        <v>4.5834274925991076</v>
      </c>
      <c r="AE16" s="11">
        <f t="shared" si="5"/>
        <v>45.329518616455879</v>
      </c>
      <c r="AG16" s="10" t="str">
        <f>name!E12</f>
        <v>Elementary occupations</v>
      </c>
      <c r="AH16" s="11">
        <v>10.20370114130816</v>
      </c>
      <c r="AI16" s="11">
        <v>34.709837974784932</v>
      </c>
      <c r="AJ16" s="11">
        <v>2.0009127889788503</v>
      </c>
      <c r="AK16" s="11">
        <f t="shared" si="6"/>
        <v>46.914451905071942</v>
      </c>
      <c r="AL16" s="11"/>
      <c r="AM16" s="11">
        <v>8.8799455950721278</v>
      </c>
      <c r="AN16" s="11">
        <v>33.105817660475907</v>
      </c>
      <c r="AO16" s="11">
        <v>1.3264182972045149</v>
      </c>
      <c r="AP16" s="11">
        <f t="shared" si="7"/>
        <v>43.312181552752548</v>
      </c>
      <c r="AQ16" s="11"/>
      <c r="AR16" s="11">
        <v>9.8576060398453684</v>
      </c>
      <c r="AS16" s="11">
        <v>31.082427357895323</v>
      </c>
      <c r="AT16" s="11">
        <v>1.6488964042887875</v>
      </c>
      <c r="AU16" s="11">
        <f t="shared" si="8"/>
        <v>42.588929802029476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472.4585679614965</v>
      </c>
      <c r="C18" s="34">
        <f t="shared" ref="C18:D18" si="9">SUM(C8:C16)</f>
        <v>236.36476698209356</v>
      </c>
      <c r="D18" s="34">
        <f t="shared" si="9"/>
        <v>122.28766505640982</v>
      </c>
      <c r="E18" s="34">
        <f t="shared" si="0"/>
        <v>831.11099999999988</v>
      </c>
      <c r="F18" s="34"/>
      <c r="G18" s="34">
        <f>SUM(G8:G16)</f>
        <v>481.92058189415343</v>
      </c>
      <c r="H18" s="34">
        <f t="shared" ref="H18:I18" si="10">SUM(H8:H16)</f>
        <v>255.53963475717555</v>
      </c>
      <c r="I18" s="34">
        <f t="shared" si="10"/>
        <v>115.49978334867093</v>
      </c>
      <c r="J18" s="34">
        <f t="shared" ref="J18" si="11">SUM(G18:I18)</f>
        <v>852.95999999999992</v>
      </c>
      <c r="K18" s="34"/>
      <c r="L18" s="34">
        <f>SUM(L8:L16)</f>
        <v>516.276651316119</v>
      </c>
      <c r="M18" s="34">
        <f t="shared" ref="M18:N18" si="12">SUM(M8:M16)</f>
        <v>264.27774678610433</v>
      </c>
      <c r="N18" s="34">
        <f t="shared" si="12"/>
        <v>128.31660189777662</v>
      </c>
      <c r="O18" s="34">
        <f>SUM(L18:N18)</f>
        <v>908.87099999999998</v>
      </c>
      <c r="Q18" s="231" t="str">
        <f>name!E3</f>
        <v>All occupations</v>
      </c>
      <c r="R18" s="34">
        <f>SUM(R8:R16)</f>
        <v>289.9088078091994</v>
      </c>
      <c r="S18" s="34">
        <f t="shared" ref="S18:T18" si="13">SUM(S8:S16)</f>
        <v>64.625401657272022</v>
      </c>
      <c r="T18" s="34">
        <f t="shared" si="13"/>
        <v>74.639567851387184</v>
      </c>
      <c r="U18" s="34">
        <f t="shared" ref="U18" si="14">SUM(R18:T18)</f>
        <v>429.17377731785865</v>
      </c>
      <c r="V18" s="34"/>
      <c r="W18" s="34">
        <f>SUM(W8:W16)</f>
        <v>288.48908740853824</v>
      </c>
      <c r="X18" s="34">
        <f t="shared" ref="X18:Y18" si="15">SUM(X8:X16)</f>
        <v>75.416243498099064</v>
      </c>
      <c r="Y18" s="34">
        <f t="shared" si="15"/>
        <v>68.121427817802044</v>
      </c>
      <c r="Z18" s="34">
        <f t="shared" ref="Z18" si="16">SUM(W18:Y18)</f>
        <v>432.02675872443933</v>
      </c>
      <c r="AA18" s="34"/>
      <c r="AB18" s="34">
        <f>SUM(AB8:AB16)</f>
        <v>302.11728761200061</v>
      </c>
      <c r="AC18" s="34">
        <f t="shared" ref="AC18:AD18" si="17">SUM(AC8:AC16)</f>
        <v>83.791520677808307</v>
      </c>
      <c r="AD18" s="34">
        <f t="shared" si="17"/>
        <v>76.394794110497728</v>
      </c>
      <c r="AE18" s="34">
        <f t="shared" ref="AE18" si="18">SUM(AB18:AD18)</f>
        <v>462.30360240030666</v>
      </c>
      <c r="AG18" s="231" t="str">
        <f>name!E3</f>
        <v>All occupations</v>
      </c>
      <c r="AH18" s="34">
        <f>SUM(AH8:AH16)</f>
        <v>182.54976015229718</v>
      </c>
      <c r="AI18" s="34">
        <f t="shared" ref="AI18:AJ18" si="19">SUM(AI8:AI16)</f>
        <v>171.73936532482151</v>
      </c>
      <c r="AJ18" s="34">
        <f t="shared" si="19"/>
        <v>47.648097205022601</v>
      </c>
      <c r="AK18" s="34">
        <f t="shared" si="6"/>
        <v>401.93722268214128</v>
      </c>
      <c r="AL18" s="34"/>
      <c r="AM18" s="34">
        <f>SUM(AM8:AM16)</f>
        <v>193.43149448561505</v>
      </c>
      <c r="AN18" s="34">
        <f t="shared" ref="AN18:AO18" si="20">SUM(AN8:AN16)</f>
        <v>180.12339125907647</v>
      </c>
      <c r="AO18" s="34">
        <f t="shared" si="20"/>
        <v>47.378355530868888</v>
      </c>
      <c r="AP18" s="34">
        <f t="shared" si="7"/>
        <v>420.93324127556042</v>
      </c>
      <c r="AQ18" s="34"/>
      <c r="AR18" s="34">
        <f>SUM(AR8:AR16)</f>
        <v>214.15936370411848</v>
      </c>
      <c r="AS18" s="34">
        <f t="shared" ref="AS18:AT18" si="21">SUM(AS8:AS16)</f>
        <v>180.48622610829599</v>
      </c>
      <c r="AT18" s="34">
        <f t="shared" si="21"/>
        <v>51.921807787278901</v>
      </c>
      <c r="AU18" s="34">
        <f t="shared" si="8"/>
        <v>446.56739759969338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13.838796001056206</v>
      </c>
      <c r="C26" s="18">
        <f t="shared" ref="C26:O26" si="22">C8/C$18*100</f>
        <v>3.9916706361417025</v>
      </c>
      <c r="D26" s="18">
        <f t="shared" si="22"/>
        <v>13.092939902367458</v>
      </c>
      <c r="E26" s="18">
        <f t="shared" si="22"/>
        <v>10.928568013340714</v>
      </c>
      <c r="F26" s="18"/>
      <c r="G26" s="18">
        <f t="shared" si="22"/>
        <v>14.954273132608407</v>
      </c>
      <c r="H26" s="18">
        <f t="shared" si="22"/>
        <v>5.6872937825485623</v>
      </c>
      <c r="I26" s="18">
        <f t="shared" si="22"/>
        <v>14.795841712315475</v>
      </c>
      <c r="J26" s="18">
        <f t="shared" si="22"/>
        <v>12.156510854030236</v>
      </c>
      <c r="K26" s="18"/>
      <c r="L26" s="18">
        <f t="shared" si="22"/>
        <v>15.805019556462904</v>
      </c>
      <c r="M26" s="18">
        <f t="shared" si="22"/>
        <v>6.9609072317875844</v>
      </c>
      <c r="N26" s="18">
        <f t="shared" si="22"/>
        <v>15.366721554981543</v>
      </c>
      <c r="O26" s="18">
        <f t="shared" si="22"/>
        <v>13.171485218083657</v>
      </c>
      <c r="Q26" t="str">
        <f>$A$8</f>
        <v>Managers, directors and senior officials</v>
      </c>
      <c r="R26" s="18">
        <f>R8/R$18*100</f>
        <v>15.638699982141238</v>
      </c>
      <c r="S26" s="18">
        <f t="shared" ref="S26:U26" si="23">S8/S$18*100</f>
        <v>5.1099699929406919</v>
      </c>
      <c r="T26" s="18">
        <f t="shared" si="23"/>
        <v>13.921606376744073</v>
      </c>
      <c r="U26" s="18">
        <f t="shared" si="23"/>
        <v>13.754646081612703</v>
      </c>
      <c r="V26" s="18"/>
      <c r="W26" s="18">
        <f t="shared" ref="W26:Z26" si="24">W8/W$18*100</f>
        <v>16.907812881714225</v>
      </c>
      <c r="X26" s="18">
        <f t="shared" si="24"/>
        <v>6.7545464161643807</v>
      </c>
      <c r="Y26" s="18">
        <f t="shared" si="24"/>
        <v>15.628544002286382</v>
      </c>
      <c r="Z26" s="18">
        <f t="shared" si="24"/>
        <v>14.933706367537678</v>
      </c>
      <c r="AA26" s="18"/>
      <c r="AB26" s="18">
        <f t="shared" ref="AB26:AE26" si="25">AB8/AB$18*100</f>
        <v>17.037149292401661</v>
      </c>
      <c r="AC26" s="18">
        <f t="shared" si="25"/>
        <v>7.8660539701820866</v>
      </c>
      <c r="AD26" s="18">
        <f t="shared" si="25"/>
        <v>16.313858150576934</v>
      </c>
      <c r="AE26" s="18">
        <f t="shared" si="25"/>
        <v>15.25538575667583</v>
      </c>
      <c r="AG26" t="str">
        <f>$A$8</f>
        <v>Managers, directors and senior officials</v>
      </c>
      <c r="AH26" s="18">
        <f>AH8/AH$18*100</f>
        <v>10.98035336660924</v>
      </c>
      <c r="AI26" s="18">
        <f t="shared" ref="AI26:AK26" si="26">AI8/AI$18*100</f>
        <v>3.5708553794327127</v>
      </c>
      <c r="AJ26" s="18">
        <f t="shared" si="26"/>
        <v>11.7948543298363</v>
      </c>
      <c r="AK26" s="18">
        <f t="shared" si="26"/>
        <v>7.9109858360497807</v>
      </c>
      <c r="AL26" s="18"/>
      <c r="AM26" s="18">
        <f t="shared" ref="AM26:AP26" si="27">AM8/AM$18*100</f>
        <v>12.040709853089036</v>
      </c>
      <c r="AN26" s="18">
        <f t="shared" si="27"/>
        <v>5.240443521024285</v>
      </c>
      <c r="AO26" s="18">
        <f t="shared" si="27"/>
        <v>13.598567803071965</v>
      </c>
      <c r="AP26" s="18">
        <f t="shared" si="27"/>
        <v>9.3061235279810148</v>
      </c>
      <c r="AQ26" s="18"/>
      <c r="AR26" s="18">
        <f t="shared" ref="AR26:AU26" si="28">AR8/AR$18*100</f>
        <v>14.066838757970205</v>
      </c>
      <c r="AS26" s="18">
        <f t="shared" si="28"/>
        <v>6.5406888955632656</v>
      </c>
      <c r="AT26" s="18">
        <f t="shared" si="28"/>
        <v>13.973158651481169</v>
      </c>
      <c r="AU26" s="18">
        <f t="shared" si="28"/>
        <v>11.014151899051933</v>
      </c>
    </row>
    <row r="27" spans="1:47" x14ac:dyDescent="0.2">
      <c r="A27" t="str">
        <f>$A$9</f>
        <v>Professional occupations</v>
      </c>
      <c r="B27" s="18">
        <f t="shared" ref="B27:B34" si="29">B9/B$18*100</f>
        <v>23.384600339492252</v>
      </c>
      <c r="C27" s="18">
        <f t="shared" ref="C27:O27" si="30">C9/C$18*100</f>
        <v>12.8715753443784</v>
      </c>
      <c r="D27" s="18">
        <f t="shared" si="30"/>
        <v>18.480243322244686</v>
      </c>
      <c r="E27" s="18">
        <f t="shared" si="30"/>
        <v>19.673121281352927</v>
      </c>
      <c r="F27" s="18"/>
      <c r="G27" s="18">
        <f t="shared" si="30"/>
        <v>26.740447939762223</v>
      </c>
      <c r="H27" s="18">
        <f t="shared" si="30"/>
        <v>15.121256070240912</v>
      </c>
      <c r="I27" s="18">
        <f t="shared" si="30"/>
        <v>19.415702954437304</v>
      </c>
      <c r="J27" s="18">
        <f t="shared" si="30"/>
        <v>22.267588127578406</v>
      </c>
      <c r="K27" s="18"/>
      <c r="L27" s="18">
        <f t="shared" si="30"/>
        <v>29.92383347145562</v>
      </c>
      <c r="M27" s="18">
        <f t="shared" si="30"/>
        <v>17.363693732928319</v>
      </c>
      <c r="N27" s="18">
        <f t="shared" si="30"/>
        <v>17.399522331634792</v>
      </c>
      <c r="O27" s="18">
        <f t="shared" si="30"/>
        <v>24.503435553611521</v>
      </c>
      <c r="Q27" t="str">
        <f>$A$9</f>
        <v>Professional occupations</v>
      </c>
      <c r="R27" s="18">
        <f t="shared" ref="R27:U27" si="31">R9/R$18*100</f>
        <v>22.107645703565922</v>
      </c>
      <c r="S27" s="18">
        <f t="shared" si="31"/>
        <v>9.2952091548792009</v>
      </c>
      <c r="T27" s="18">
        <f t="shared" si="31"/>
        <v>17.20925208927061</v>
      </c>
      <c r="U27" s="18">
        <f t="shared" si="31"/>
        <v>19.32643467952855</v>
      </c>
      <c r="V27" s="18"/>
      <c r="W27" s="18">
        <f t="shared" ref="W27:Z27" si="32">W9/W$18*100</f>
        <v>25.360107844944586</v>
      </c>
      <c r="X27" s="18">
        <f t="shared" si="32"/>
        <v>12.220514170522135</v>
      </c>
      <c r="Y27" s="18">
        <f t="shared" si="32"/>
        <v>16.935616890330525</v>
      </c>
      <c r="Z27" s="18">
        <f t="shared" si="32"/>
        <v>21.738047134855815</v>
      </c>
      <c r="AA27" s="18"/>
      <c r="AB27" s="18">
        <f t="shared" ref="AB27:AE27" si="33">AB9/AB$18*100</f>
        <v>28.425524704059946</v>
      </c>
      <c r="AC27" s="18">
        <f t="shared" si="33"/>
        <v>14.850428321213894</v>
      </c>
      <c r="AD27" s="18">
        <f t="shared" si="33"/>
        <v>14.378483873572122</v>
      </c>
      <c r="AE27" s="18">
        <f t="shared" si="33"/>
        <v>23.643821187375664</v>
      </c>
      <c r="AG27" t="str">
        <f>$A$9</f>
        <v>Professional occupations</v>
      </c>
      <c r="AH27" s="18">
        <f t="shared" ref="AH27:AK27" si="34">AH9/AH$18*100</f>
        <v>25.412542725277831</v>
      </c>
      <c r="AI27" s="18">
        <f>AI9/AI$18*100</f>
        <v>14.217359411023416</v>
      </c>
      <c r="AJ27" s="18">
        <f t="shared" si="34"/>
        <v>20.471219708224847</v>
      </c>
      <c r="AK27" s="18">
        <f t="shared" si="34"/>
        <v>20.043300478635498</v>
      </c>
      <c r="AL27" s="18"/>
      <c r="AM27" s="18">
        <f t="shared" ref="AM27:AP27" si="35">AM9/AM$18*100</f>
        <v>28.799125381749192</v>
      </c>
      <c r="AN27" s="18">
        <f t="shared" si="35"/>
        <v>16.335773828901569</v>
      </c>
      <c r="AO27" s="18">
        <f t="shared" si="35"/>
        <v>22.981614052552803</v>
      </c>
      <c r="AP27" s="18">
        <f t="shared" si="35"/>
        <v>22.811084949080083</v>
      </c>
      <c r="AQ27" s="18"/>
      <c r="AR27" s="18">
        <f t="shared" ref="AR27:AU27" si="36">AR9/AR$18*100</f>
        <v>32.037516352192348</v>
      </c>
      <c r="AS27" s="18">
        <f t="shared" si="36"/>
        <v>18.530488203926513</v>
      </c>
      <c r="AT27" s="18">
        <f t="shared" si="36"/>
        <v>21.844506449852226</v>
      </c>
      <c r="AU27" s="18">
        <f t="shared" si="36"/>
        <v>25.393341131855575</v>
      </c>
    </row>
    <row r="28" spans="1:47" x14ac:dyDescent="0.2">
      <c r="A28" t="str">
        <f>$A$10</f>
        <v>Associate professional occupations</v>
      </c>
      <c r="B28" s="18">
        <f t="shared" si="29"/>
        <v>15.002072508973896</v>
      </c>
      <c r="C28" s="18">
        <f t="shared" ref="C28:O28" si="37">C10/C$18*100</f>
        <v>8.0956515077012714</v>
      </c>
      <c r="D28" s="18">
        <f t="shared" si="37"/>
        <v>16.187612478409402</v>
      </c>
      <c r="E28" s="18">
        <f t="shared" si="37"/>
        <v>13.21235046708933</v>
      </c>
      <c r="F28" s="18"/>
      <c r="G28" s="18">
        <f t="shared" si="37"/>
        <v>16.321412425169889</v>
      </c>
      <c r="H28" s="18">
        <f t="shared" si="37"/>
        <v>8.9390952799685834</v>
      </c>
      <c r="I28" s="18">
        <f t="shared" si="37"/>
        <v>15.530378321667227</v>
      </c>
      <c r="J28" s="18">
        <f t="shared" si="37"/>
        <v>14.00261799808967</v>
      </c>
      <c r="K28" s="18"/>
      <c r="L28" s="18">
        <f t="shared" si="37"/>
        <v>16.211162836463714</v>
      </c>
      <c r="M28" s="18">
        <f t="shared" si="37"/>
        <v>8.9093236284568604</v>
      </c>
      <c r="N28" s="18">
        <f t="shared" si="37"/>
        <v>14.751825250072297</v>
      </c>
      <c r="O28" s="18">
        <f t="shared" si="37"/>
        <v>13.881931456659609</v>
      </c>
      <c r="Q28" t="str">
        <f>$A$10</f>
        <v>Associate professional occupations</v>
      </c>
      <c r="R28" s="18">
        <f t="shared" ref="R28:U28" si="38">R10/R$18*100</f>
        <v>15.318787321632074</v>
      </c>
      <c r="S28" s="18">
        <f t="shared" si="38"/>
        <v>7.8309946700986997</v>
      </c>
      <c r="T28" s="18">
        <f t="shared" si="38"/>
        <v>12.322411330440644</v>
      </c>
      <c r="U28" s="18">
        <f t="shared" si="38"/>
        <v>13.670154869863049</v>
      </c>
      <c r="V28" s="18"/>
      <c r="W28" s="18">
        <f t="shared" ref="W28:Z28" si="39">W10/W$18*100</f>
        <v>16.45201680208946</v>
      </c>
      <c r="X28" s="18">
        <f t="shared" si="39"/>
        <v>8.8378259889274133</v>
      </c>
      <c r="Y28" s="18">
        <f t="shared" si="39"/>
        <v>11.172365585582291</v>
      </c>
      <c r="Z28" s="18">
        <f t="shared" si="39"/>
        <v>14.290365865438687</v>
      </c>
      <c r="AA28" s="18"/>
      <c r="AB28" s="18">
        <f t="shared" ref="AB28:AE28" si="40">AB10/AB$18*100</f>
        <v>15.750082092825449</v>
      </c>
      <c r="AC28" s="18">
        <f t="shared" si="40"/>
        <v>7.3945316417536526</v>
      </c>
      <c r="AD28" s="18">
        <f t="shared" si="40"/>
        <v>10.130643365466041</v>
      </c>
      <c r="AE28" s="18">
        <f t="shared" si="40"/>
        <v>13.30705517907306</v>
      </c>
      <c r="AG28" t="str">
        <f>$A$10</f>
        <v>Associate professional occupations</v>
      </c>
      <c r="AH28" s="18">
        <f t="shared" ref="AH28:AK28" si="41">AH10/AH$18*100</f>
        <v>14.499095054078071</v>
      </c>
      <c r="AI28" s="18">
        <f t="shared" si="41"/>
        <v>8.1952416884327572</v>
      </c>
      <c r="AJ28" s="18">
        <f t="shared" si="41"/>
        <v>22.242354645797853</v>
      </c>
      <c r="AK28" s="18">
        <f t="shared" si="41"/>
        <v>12.723523770472273</v>
      </c>
      <c r="AL28" s="18"/>
      <c r="AM28" s="18">
        <f t="shared" ref="AM28:AP28" si="42">AM10/AM$18*100</f>
        <v>16.126625440716904</v>
      </c>
      <c r="AN28" s="18">
        <f t="shared" si="42"/>
        <v>8.9814959335353119</v>
      </c>
      <c r="AO28" s="18">
        <f t="shared" si="42"/>
        <v>21.796405217363208</v>
      </c>
      <c r="AP28" s="18">
        <f t="shared" si="42"/>
        <v>13.707286657461987</v>
      </c>
      <c r="AQ28" s="18"/>
      <c r="AR28" s="18">
        <f t="shared" ref="AR28:AU28" si="43">AR10/AR$18*100</f>
        <v>16.861615196933823</v>
      </c>
      <c r="AS28" s="18">
        <f t="shared" si="43"/>
        <v>9.6125724403648753</v>
      </c>
      <c r="AT28" s="18">
        <f t="shared" si="43"/>
        <v>21.551169372835137</v>
      </c>
      <c r="AU28" s="18">
        <f t="shared" si="43"/>
        <v>14.477065305416259</v>
      </c>
    </row>
    <row r="29" spans="1:47" x14ac:dyDescent="0.2">
      <c r="A29" t="str">
        <f>$A$11</f>
        <v>Administrative and secretarial occupations</v>
      </c>
      <c r="B29" s="18">
        <f t="shared" si="29"/>
        <v>10.457318221532933</v>
      </c>
      <c r="C29" s="18">
        <f t="shared" ref="C29:O29" si="44">C11/C$18*100</f>
        <v>15.635524812403384</v>
      </c>
      <c r="D29" s="18">
        <f t="shared" si="44"/>
        <v>4.1390755346295167</v>
      </c>
      <c r="E29" s="18">
        <f t="shared" si="44"/>
        <v>11.000329261929558</v>
      </c>
      <c r="F29" s="18"/>
      <c r="G29" s="18">
        <f t="shared" si="44"/>
        <v>9.9111033072740753</v>
      </c>
      <c r="H29" s="18">
        <f t="shared" si="44"/>
        <v>14.443384525809682</v>
      </c>
      <c r="I29" s="18">
        <f t="shared" si="44"/>
        <v>3.7239779732052272</v>
      </c>
      <c r="J29" s="18">
        <f t="shared" si="44"/>
        <v>10.431134553247356</v>
      </c>
      <c r="K29" s="18"/>
      <c r="L29" s="18">
        <f t="shared" si="44"/>
        <v>7.5527131213688783</v>
      </c>
      <c r="M29" s="18">
        <f t="shared" si="44"/>
        <v>11.432149510283306</v>
      </c>
      <c r="N29" s="18">
        <f t="shared" si="44"/>
        <v>3.6158959456381821</v>
      </c>
      <c r="O29" s="18">
        <f t="shared" si="44"/>
        <v>8.1249502214411233</v>
      </c>
      <c r="Q29" t="str">
        <f>$A$11</f>
        <v>Administrative and secretarial occupations</v>
      </c>
      <c r="R29" s="18">
        <f t="shared" ref="R29:U29" si="45">R11/R$18*100</f>
        <v>4.7936323750478005</v>
      </c>
      <c r="S29" s="18">
        <f t="shared" si="45"/>
        <v>5.3963266530913057</v>
      </c>
      <c r="T29" s="18">
        <f t="shared" si="45"/>
        <v>1.796807969674673</v>
      </c>
      <c r="U29" s="18">
        <f t="shared" si="45"/>
        <v>4.3631952688878366</v>
      </c>
      <c r="V29" s="18"/>
      <c r="W29" s="18">
        <f t="shared" ref="W29:Z29" si="46">W11/W$18*100</f>
        <v>5.0523345268450397</v>
      </c>
      <c r="X29" s="18">
        <f t="shared" si="46"/>
        <v>5.592135728601229</v>
      </c>
      <c r="Y29" s="18">
        <f t="shared" si="46"/>
        <v>1.5051018258032645</v>
      </c>
      <c r="Z29" s="18">
        <f t="shared" si="46"/>
        <v>4.5872411652254783</v>
      </c>
      <c r="AA29" s="18"/>
      <c r="AB29" s="18">
        <f t="shared" ref="AB29:AE29" si="47">AB11/AB$18*100</f>
        <v>4.9480302695853746</v>
      </c>
      <c r="AC29" s="18">
        <f t="shared" si="47"/>
        <v>4.4100854112806784</v>
      </c>
      <c r="AD29" s="18">
        <f t="shared" si="47"/>
        <v>1.9592184891085787</v>
      </c>
      <c r="AE29" s="18">
        <f t="shared" si="47"/>
        <v>4.3566334539361344</v>
      </c>
      <c r="AG29" t="str">
        <f>$A$11</f>
        <v>Administrative and secretarial occupations</v>
      </c>
      <c r="AH29" s="18">
        <f t="shared" ref="AH29:AK29" si="48">AH11/AH$18*100</f>
        <v>19.45186529839842</v>
      </c>
      <c r="AI29" s="18">
        <f t="shared" si="48"/>
        <v>19.488527834991739</v>
      </c>
      <c r="AJ29" s="18">
        <f t="shared" si="48"/>
        <v>7.808179845097599</v>
      </c>
      <c r="AK29" s="18">
        <f t="shared" si="48"/>
        <v>18.087216729953649</v>
      </c>
      <c r="AL29" s="18"/>
      <c r="AM29" s="18">
        <f t="shared" ref="AM29:AP29" si="49">AM11/AM$18*100</f>
        <v>17.157605616127974</v>
      </c>
      <c r="AN29" s="18">
        <f t="shared" si="49"/>
        <v>18.149332597775562</v>
      </c>
      <c r="AO29" s="18">
        <f t="shared" si="49"/>
        <v>6.9143168867921103</v>
      </c>
      <c r="AP29" s="18">
        <f t="shared" si="49"/>
        <v>16.429041278569372</v>
      </c>
      <c r="AQ29" s="18"/>
      <c r="AR29" s="18">
        <f t="shared" ref="AR29:AU29" si="50">AR11/AR$18*100</f>
        <v>11.22717173321611</v>
      </c>
      <c r="AS29" s="18">
        <f t="shared" si="50"/>
        <v>14.692173512333346</v>
      </c>
      <c r="AT29" s="18">
        <f t="shared" si="50"/>
        <v>6.0534369056447854</v>
      </c>
      <c r="AU29" s="18">
        <f t="shared" si="50"/>
        <v>12.026055465502566</v>
      </c>
    </row>
    <row r="30" spans="1:47" x14ac:dyDescent="0.2">
      <c r="A30" t="str">
        <f>$A$12</f>
        <v>Skilled trades occupations</v>
      </c>
      <c r="B30" s="18">
        <f t="shared" si="29"/>
        <v>9.7696109171817493</v>
      </c>
      <c r="C30" s="18">
        <f t="shared" ref="C30:O30" si="51">C12/C$18*100</f>
        <v>3.3224590041716788</v>
      </c>
      <c r="D30" s="18">
        <f t="shared" si="51"/>
        <v>24.566863280056715</v>
      </c>
      <c r="E30" s="18">
        <f t="shared" si="51"/>
        <v>10.113297718450939</v>
      </c>
      <c r="F30" s="18"/>
      <c r="G30" s="18">
        <f t="shared" si="51"/>
        <v>8.1445979032315776</v>
      </c>
      <c r="H30" s="18">
        <f t="shared" si="51"/>
        <v>2.7819050243785561</v>
      </c>
      <c r="I30" s="18">
        <f t="shared" si="51"/>
        <v>24.246791245718821</v>
      </c>
      <c r="J30" s="18">
        <f t="shared" si="51"/>
        <v>8.7183871347531969</v>
      </c>
      <c r="K30" s="18"/>
      <c r="L30" s="18">
        <f t="shared" si="51"/>
        <v>7.0095373859933918</v>
      </c>
      <c r="M30" s="18">
        <f t="shared" si="51"/>
        <v>3.3551125892559228</v>
      </c>
      <c r="N30" s="18">
        <f t="shared" si="51"/>
        <v>25.228895948010425</v>
      </c>
      <c r="O30" s="18">
        <f t="shared" si="51"/>
        <v>8.5191718977713471</v>
      </c>
      <c r="Q30" t="str">
        <f>$A$12</f>
        <v>Skilled trades occupations</v>
      </c>
      <c r="R30" s="18">
        <f t="shared" ref="R30:U30" si="52">R12/R$18*100</f>
        <v>14.502445055656379</v>
      </c>
      <c r="S30" s="18">
        <f t="shared" si="52"/>
        <v>7.3506949730199072</v>
      </c>
      <c r="T30" s="18">
        <f t="shared" si="52"/>
        <v>35.495842728453326</v>
      </c>
      <c r="U30" s="18">
        <f t="shared" si="52"/>
        <v>17.076585105151665</v>
      </c>
      <c r="V30" s="18"/>
      <c r="W30" s="18">
        <f t="shared" ref="W30:Z30" si="53">W12/W$18*100</f>
        <v>12.204226048139887</v>
      </c>
      <c r="X30" s="18">
        <f t="shared" si="53"/>
        <v>5.4412785984514596</v>
      </c>
      <c r="Y30" s="18">
        <f t="shared" si="53"/>
        <v>36.340045693275272</v>
      </c>
      <c r="Z30" s="18">
        <f t="shared" si="53"/>
        <v>14.829365304554356</v>
      </c>
      <c r="AA30" s="18"/>
      <c r="AB30" s="18">
        <f t="shared" ref="AB30:AE30" si="54">AB12/AB$18*100</f>
        <v>10.140554622246773</v>
      </c>
      <c r="AC30" s="18">
        <f t="shared" si="54"/>
        <v>6.1915187762991994</v>
      </c>
      <c r="AD30" s="18">
        <f t="shared" si="54"/>
        <v>36.53156286543534</v>
      </c>
      <c r="AE30" s="18">
        <f t="shared" si="54"/>
        <v>13.785864573572818</v>
      </c>
      <c r="AG30" t="str">
        <f>$A$12</f>
        <v>Skilled trades occupations</v>
      </c>
      <c r="AH30" s="18">
        <f t="shared" ref="AH30:AK30" si="55">AH12/AH$18*100</f>
        <v>2.2533572584579216</v>
      </c>
      <c r="AI30" s="18">
        <f t="shared" si="55"/>
        <v>1.8066366592787919</v>
      </c>
      <c r="AJ30" s="18">
        <f t="shared" si="55"/>
        <v>7.4468868080680775</v>
      </c>
      <c r="AK30" s="18">
        <f t="shared" si="55"/>
        <v>2.6781556573149996</v>
      </c>
      <c r="AL30" s="18"/>
      <c r="AM30" s="18">
        <f t="shared" ref="AM30:AP30" si="56">AM12/AM$18*100</f>
        <v>2.0899560681104008</v>
      </c>
      <c r="AN30" s="18">
        <f t="shared" si="56"/>
        <v>1.6684462802767359</v>
      </c>
      <c r="AO30" s="18">
        <f t="shared" si="56"/>
        <v>6.8588985951436809</v>
      </c>
      <c r="AP30" s="18">
        <f t="shared" si="56"/>
        <v>2.4463567212495043</v>
      </c>
      <c r="AQ30" s="18"/>
      <c r="AR30" s="18">
        <f t="shared" ref="AR30:AU30" si="57">AR12/AR$18*100</f>
        <v>2.592572288029277</v>
      </c>
      <c r="AS30" s="18">
        <f t="shared" si="57"/>
        <v>2.0382985985323638</v>
      </c>
      <c r="AT30" s="18">
        <f t="shared" si="57"/>
        <v>8.5987948622819843</v>
      </c>
      <c r="AU30" s="18">
        <f t="shared" si="57"/>
        <v>3.0668907642952452</v>
      </c>
    </row>
    <row r="31" spans="1:47" x14ac:dyDescent="0.2">
      <c r="A31" t="str">
        <f>$A$13</f>
        <v>Caring, leisure and other service occupations</v>
      </c>
      <c r="B31" s="18">
        <f t="shared" si="29"/>
        <v>8.2684488565939223</v>
      </c>
      <c r="C31" s="18">
        <f t="shared" ref="C31:O31" si="58">C13/C$18*100</f>
        <v>14.345840276457158</v>
      </c>
      <c r="D31" s="18">
        <f t="shared" si="58"/>
        <v>8.6938124950940381</v>
      </c>
      <c r="E31" s="18">
        <f t="shared" si="58"/>
        <v>10.059422544786026</v>
      </c>
      <c r="F31" s="18"/>
      <c r="G31" s="18">
        <f t="shared" si="58"/>
        <v>7.6691615253240695</v>
      </c>
      <c r="H31" s="18">
        <f t="shared" si="58"/>
        <v>13.545904552657914</v>
      </c>
      <c r="I31" s="18">
        <f t="shared" si="58"/>
        <v>9.2946270541906504</v>
      </c>
      <c r="J31" s="18">
        <f t="shared" si="58"/>
        <v>9.6498894412773293</v>
      </c>
      <c r="K31" s="18"/>
      <c r="L31" s="18">
        <f t="shared" si="58"/>
        <v>8.4535221016997735</v>
      </c>
      <c r="M31" s="18">
        <f t="shared" si="58"/>
        <v>13.633099547219194</v>
      </c>
      <c r="N31" s="18">
        <f t="shared" si="58"/>
        <v>9.4864646295215618</v>
      </c>
      <c r="O31" s="18">
        <f t="shared" si="58"/>
        <v>10.105451508328205</v>
      </c>
      <c r="Q31" t="str">
        <f>$A$13</f>
        <v>Caring, leisure and other service occupations</v>
      </c>
      <c r="R31" s="18">
        <f t="shared" ref="R31:U31" si="59">R13/R$18*100</f>
        <v>4.237792098906044</v>
      </c>
      <c r="S31" s="18">
        <f t="shared" si="59"/>
        <v>7.8916732735055284</v>
      </c>
      <c r="T31" s="18">
        <f t="shared" si="59"/>
        <v>1.7914970374942001</v>
      </c>
      <c r="U31" s="18">
        <f t="shared" si="59"/>
        <v>4.3625507284530167</v>
      </c>
      <c r="V31" s="18"/>
      <c r="W31" s="18">
        <f t="shared" ref="W31:Z31" si="60">W13/W$18*100</f>
        <v>3.97354036451142</v>
      </c>
      <c r="X31" s="18">
        <f t="shared" si="60"/>
        <v>7.7717819434765563</v>
      </c>
      <c r="Y31" s="18">
        <f t="shared" si="60"/>
        <v>1.7780484012538362</v>
      </c>
      <c r="Z31" s="18">
        <f t="shared" si="60"/>
        <v>4.2903935726052627</v>
      </c>
      <c r="AA31" s="18"/>
      <c r="AB31" s="18">
        <f t="shared" ref="AB31:AE31" si="61">AB13/AB$18*100</f>
        <v>4.9970072699911352</v>
      </c>
      <c r="AC31" s="18">
        <f t="shared" si="61"/>
        <v>8.6984302845093531</v>
      </c>
      <c r="AD31" s="18">
        <f t="shared" si="61"/>
        <v>2.3634956607030495</v>
      </c>
      <c r="AE31" s="18">
        <f t="shared" si="61"/>
        <v>5.2326993245488254</v>
      </c>
      <c r="AG31" t="str">
        <f>$A$13</f>
        <v>Caring, leisure and other service occupations</v>
      </c>
      <c r="AH31" s="18">
        <f t="shared" ref="AH31:AK31" si="62">AH13/AH$18*100</f>
        <v>14.669568717471924</v>
      </c>
      <c r="AI31" s="18">
        <f t="shared" si="62"/>
        <v>16.774538753011832</v>
      </c>
      <c r="AJ31" s="18">
        <f t="shared" si="62"/>
        <v>19.506119242883674</v>
      </c>
      <c r="AK31" s="18">
        <f t="shared" si="62"/>
        <v>16.142332656957429</v>
      </c>
      <c r="AL31" s="18"/>
      <c r="AM31" s="18">
        <f t="shared" ref="AM31:AP31" si="63">AM13/AM$18*100</f>
        <v>13.180913264231364</v>
      </c>
      <c r="AN31" s="18">
        <f t="shared" si="63"/>
        <v>15.963484155384593</v>
      </c>
      <c r="AO31" s="18">
        <f t="shared" si="63"/>
        <v>20.102095240992799</v>
      </c>
      <c r="AP31" s="18">
        <f t="shared" si="63"/>
        <v>15.15063255560797</v>
      </c>
      <c r="AQ31" s="18"/>
      <c r="AR31" s="18">
        <f t="shared" ref="AR31:AU31" si="64">AR13/AR$18*100</f>
        <v>13.32967072058168</v>
      </c>
      <c r="AS31" s="18">
        <f t="shared" si="64"/>
        <v>15.924041357462363</v>
      </c>
      <c r="AT31" s="18">
        <f t="shared" si="64"/>
        <v>19.96679593958962</v>
      </c>
      <c r="AU31" s="18">
        <f t="shared" si="64"/>
        <v>15.149910419286366</v>
      </c>
    </row>
    <row r="32" spans="1:47" x14ac:dyDescent="0.2">
      <c r="A32" t="str">
        <f>$A$14</f>
        <v>Sales and customer service occupations</v>
      </c>
      <c r="B32" s="18">
        <f t="shared" si="29"/>
        <v>4.8978568539342922</v>
      </c>
      <c r="C32" s="18">
        <f t="shared" ref="C32:O32" si="65">C14/C$18*100</f>
        <v>16.169749284057858</v>
      </c>
      <c r="D32" s="18">
        <f t="shared" si="65"/>
        <v>3.7676851694960387</v>
      </c>
      <c r="E32" s="18">
        <f t="shared" si="65"/>
        <v>7.9372489102186599</v>
      </c>
      <c r="F32" s="18"/>
      <c r="G32" s="18">
        <f t="shared" si="65"/>
        <v>4.508603558218133</v>
      </c>
      <c r="H32" s="18">
        <f t="shared" si="65"/>
        <v>15.91089009639593</v>
      </c>
      <c r="I32" s="18">
        <f t="shared" si="65"/>
        <v>2.6370177779088237</v>
      </c>
      <c r="J32" s="18">
        <f t="shared" si="65"/>
        <v>7.6712001456529881</v>
      </c>
      <c r="K32" s="18"/>
      <c r="L32" s="18">
        <f t="shared" si="65"/>
        <v>4.3148460915929912</v>
      </c>
      <c r="M32" s="18">
        <f t="shared" si="65"/>
        <v>15.260330718933284</v>
      </c>
      <c r="N32" s="18">
        <f t="shared" si="65"/>
        <v>2.1634366952585857</v>
      </c>
      <c r="O32" s="18">
        <f t="shared" si="65"/>
        <v>7.1937876264938279</v>
      </c>
      <c r="Q32" t="str">
        <f>$A$14</f>
        <v>Sales and customer service occupations</v>
      </c>
      <c r="R32" s="18">
        <f t="shared" ref="R32:U32" si="66">R14/R$18*100</f>
        <v>4.2836405233967803</v>
      </c>
      <c r="S32" s="18">
        <f t="shared" si="66"/>
        <v>19.521382600189906</v>
      </c>
      <c r="T32" s="18">
        <f t="shared" si="66"/>
        <v>3.4306828637140225</v>
      </c>
      <c r="U32" s="18">
        <f t="shared" si="66"/>
        <v>6.4298126793583004</v>
      </c>
      <c r="V32" s="18"/>
      <c r="W32" s="18">
        <f t="shared" ref="W32:Z32" si="67">W14/W$18*100</f>
        <v>4.1366569578160126</v>
      </c>
      <c r="X32" s="18">
        <f t="shared" si="67"/>
        <v>19.04403834274731</v>
      </c>
      <c r="Y32" s="18">
        <f t="shared" si="67"/>
        <v>2.6067917938910963</v>
      </c>
      <c r="Z32" s="18">
        <f t="shared" si="67"/>
        <v>6.4977192867361131</v>
      </c>
      <c r="AA32" s="18"/>
      <c r="AB32" s="18">
        <f>AB14/AB$18*100</f>
        <v>4.3348895992076706</v>
      </c>
      <c r="AC32" s="18">
        <f t="shared" ref="AC32:AE32" si="68">AC14/AC$18*100</f>
        <v>18.049180233965924</v>
      </c>
      <c r="AD32" s="18">
        <f t="shared" si="68"/>
        <v>2.127600428714834</v>
      </c>
      <c r="AE32" s="18">
        <f t="shared" si="68"/>
        <v>6.4558245443190501</v>
      </c>
      <c r="AG32" t="str">
        <f>$A$14</f>
        <v>Sales and customer service occupations</v>
      </c>
      <c r="AH32" s="18">
        <f t="shared" ref="AH32:AK32" si="69">AH14/AH$18*100</f>
        <v>5.8732989688651145</v>
      </c>
      <c r="AI32" s="18">
        <f t="shared" si="69"/>
        <v>14.908532038650781</v>
      </c>
      <c r="AJ32" s="18">
        <f t="shared" si="69"/>
        <v>4.2955909609961225</v>
      </c>
      <c r="AK32" s="18">
        <f t="shared" si="69"/>
        <v>9.5468338522327354</v>
      </c>
      <c r="AL32" s="18"/>
      <c r="AM32" s="18">
        <f t="shared" ref="AM32:AP32" si="70">AM14/AM$18*100</f>
        <v>5.0633350180564731</v>
      </c>
      <c r="AN32" s="18">
        <f t="shared" si="70"/>
        <v>14.59906563311667</v>
      </c>
      <c r="AO32" s="18">
        <f t="shared" si="70"/>
        <v>2.6804772261191858</v>
      </c>
      <c r="AP32" s="18">
        <f t="shared" si="70"/>
        <v>8.8756075960285798</v>
      </c>
      <c r="AQ32" s="18"/>
      <c r="AR32" s="18">
        <f t="shared" ref="AR32:AU32" si="71">AR14/AR$18*100</f>
        <v>4.2865704652087775</v>
      </c>
      <c r="AS32" s="18">
        <f t="shared" si="71"/>
        <v>13.965595121403881</v>
      </c>
      <c r="AT32" s="18">
        <f t="shared" si="71"/>
        <v>2.2161641391009708</v>
      </c>
      <c r="AU32" s="18">
        <f t="shared" si="71"/>
        <v>7.957755155609453</v>
      </c>
    </row>
    <row r="33" spans="1:47" x14ac:dyDescent="0.2">
      <c r="A33" t="str">
        <f>$A$15</f>
        <v>Process, plant and machine operatives</v>
      </c>
      <c r="B33" s="18">
        <f t="shared" si="29"/>
        <v>6.1835321055183252</v>
      </c>
      <c r="C33" s="18">
        <f t="shared" ref="C33:O33" si="72">C15/C$18*100</f>
        <v>2.611226001386481</v>
      </c>
      <c r="D33" s="18">
        <f t="shared" si="72"/>
        <v>6.5730357839700133</v>
      </c>
      <c r="E33" s="18">
        <f t="shared" si="72"/>
        <v>5.2248926403649412</v>
      </c>
      <c r="F33" s="18"/>
      <c r="G33" s="18">
        <f t="shared" si="72"/>
        <v>5.07100718894349</v>
      </c>
      <c r="H33" s="18">
        <f t="shared" si="72"/>
        <v>2.8742747006244609</v>
      </c>
      <c r="I33" s="18">
        <f t="shared" si="72"/>
        <v>6.3423672586748721</v>
      </c>
      <c r="J33" s="18">
        <f t="shared" si="72"/>
        <v>4.585040197393897</v>
      </c>
      <c r="K33" s="18"/>
      <c r="L33" s="18">
        <f t="shared" si="72"/>
        <v>4.7627060116081106</v>
      </c>
      <c r="M33" s="18">
        <f t="shared" si="72"/>
        <v>3.8322844832587863</v>
      </c>
      <c r="N33" s="18">
        <f t="shared" si="72"/>
        <v>7.1302481324476847</v>
      </c>
      <c r="O33" s="18">
        <f t="shared" si="72"/>
        <v>4.8264172035402408</v>
      </c>
      <c r="Q33" t="str">
        <f>$A$15</f>
        <v>Process, plant and machine operatives</v>
      </c>
      <c r="R33" s="18">
        <f t="shared" ref="R33:U33" si="73">R15/R$18*100</f>
        <v>9.2772494940707517</v>
      </c>
      <c r="S33" s="18">
        <f t="shared" si="73"/>
        <v>7.3512876799722431</v>
      </c>
      <c r="T33" s="18">
        <f t="shared" si="73"/>
        <v>9.3420525525928788</v>
      </c>
      <c r="U33" s="18">
        <f t="shared" si="73"/>
        <v>8.9985065003194258</v>
      </c>
      <c r="V33" s="18"/>
      <c r="W33" s="18">
        <f t="shared" ref="W33:Z33" si="74">W15/W$18*100</f>
        <v>7.8334758633521533</v>
      </c>
      <c r="X33" s="18">
        <f t="shared" si="74"/>
        <v>8.1092390295304106</v>
      </c>
      <c r="Y33" s="18">
        <f t="shared" si="74"/>
        <v>9.1760868222531435</v>
      </c>
      <c r="Z33" s="18">
        <f t="shared" si="74"/>
        <v>8.093315318537547</v>
      </c>
      <c r="AA33" s="18"/>
      <c r="AB33" s="18">
        <f t="shared" ref="AB33:AE33" si="75">AB15/AB$18*100</f>
        <v>7.4334073615280341</v>
      </c>
      <c r="AC33" s="18">
        <f t="shared" si="75"/>
        <v>8.9106170773917395</v>
      </c>
      <c r="AD33" s="18">
        <f t="shared" si="75"/>
        <v>10.195477705374449</v>
      </c>
      <c r="AE33" s="18">
        <f t="shared" si="75"/>
        <v>8.1575752934906784</v>
      </c>
      <c r="AG33" t="str">
        <f>$A$15</f>
        <v>Process, plant and machine operatives</v>
      </c>
      <c r="AH33" s="18">
        <f t="shared" ref="AH33:AK33" si="76">AH15/AH$18*100</f>
        <v>1.2703735285606466</v>
      </c>
      <c r="AI33" s="18">
        <f t="shared" si="76"/>
        <v>0.82754414557276323</v>
      </c>
      <c r="AJ33" s="18">
        <f t="shared" si="76"/>
        <v>2.2354393822931575</v>
      </c>
      <c r="AK33" s="18">
        <f t="shared" si="76"/>
        <v>1.1955666087810255</v>
      </c>
      <c r="AL33" s="18"/>
      <c r="AM33" s="18">
        <f t="shared" ref="AM33:AP33" si="77">AM15/AM$18*100</f>
        <v>0.95098490925161849</v>
      </c>
      <c r="AN33" s="18">
        <f t="shared" si="77"/>
        <v>0.68243641813965028</v>
      </c>
      <c r="AO33" s="18">
        <f t="shared" si="77"/>
        <v>2.2679957330439589</v>
      </c>
      <c r="AP33" s="18">
        <f t="shared" si="77"/>
        <v>0.98430597001778009</v>
      </c>
      <c r="AQ33" s="18"/>
      <c r="AR33" s="18">
        <f t="shared" ref="AR33:AU33" si="78">AR15/AR$18*100</f>
        <v>0.99511428036689176</v>
      </c>
      <c r="AS33" s="18">
        <f t="shared" si="78"/>
        <v>1.4746463424138634</v>
      </c>
      <c r="AT33" s="18">
        <f t="shared" si="78"/>
        <v>2.6202437218824426</v>
      </c>
      <c r="AU33" s="18">
        <f t="shared" si="78"/>
        <v>1.3778752960329463</v>
      </c>
    </row>
    <row r="34" spans="1:47" x14ac:dyDescent="0.2">
      <c r="A34" t="str">
        <f>$A$16</f>
        <v>Elementary occupations</v>
      </c>
      <c r="B34" s="18">
        <f t="shared" si="29"/>
        <v>8.1977641957164273</v>
      </c>
      <c r="C34" s="18">
        <f t="shared" ref="C34:O34" si="79">C16/C$18*100</f>
        <v>22.956303133302061</v>
      </c>
      <c r="D34" s="18">
        <f t="shared" si="79"/>
        <v>4.4987320337321268</v>
      </c>
      <c r="E34" s="18">
        <f t="shared" si="79"/>
        <v>11.850769162466907</v>
      </c>
      <c r="F34" s="18"/>
      <c r="G34" s="18">
        <f t="shared" si="79"/>
        <v>6.6793930194681206</v>
      </c>
      <c r="H34" s="18">
        <f t="shared" si="79"/>
        <v>20.695995967375399</v>
      </c>
      <c r="I34" s="18">
        <f t="shared" si="79"/>
        <v>4.013295701881602</v>
      </c>
      <c r="J34" s="18">
        <f t="shared" si="79"/>
        <v>10.517631547976913</v>
      </c>
      <c r="K34" s="18"/>
      <c r="L34" s="18">
        <f t="shared" si="79"/>
        <v>5.9666594233546206</v>
      </c>
      <c r="M34" s="18">
        <f t="shared" si="79"/>
        <v>19.253098557876726</v>
      </c>
      <c r="N34" s="18">
        <f t="shared" si="79"/>
        <v>4.856989512434934</v>
      </c>
      <c r="O34" s="18">
        <f t="shared" si="79"/>
        <v>9.6733693140704613</v>
      </c>
      <c r="Q34" t="str">
        <f>$A$16</f>
        <v>Elementary occupations</v>
      </c>
      <c r="R34" s="18">
        <f t="shared" ref="R34:U34" si="80">R16/R$18*100</f>
        <v>9.8401074455830084</v>
      </c>
      <c r="S34" s="18">
        <f t="shared" si="80"/>
        <v>30.25246100230251</v>
      </c>
      <c r="T34" s="18">
        <f t="shared" si="80"/>
        <v>4.6898470516155975</v>
      </c>
      <c r="U34" s="18">
        <f t="shared" si="80"/>
        <v>12.018114086825449</v>
      </c>
      <c r="V34" s="18"/>
      <c r="W34" s="18">
        <f t="shared" ref="W34:Z34" si="81">W16/W$18*100</f>
        <v>8.0798287105872149</v>
      </c>
      <c r="X34" s="18">
        <f t="shared" si="81"/>
        <v>26.228639781579105</v>
      </c>
      <c r="Y34" s="18">
        <f t="shared" si="81"/>
        <v>4.8573989853241777</v>
      </c>
      <c r="Z34" s="18">
        <f t="shared" si="81"/>
        <v>10.739845984509062</v>
      </c>
      <c r="AA34" s="18"/>
      <c r="AB34" s="18">
        <f t="shared" ref="AB34:AE34" si="82">AB16/AB$18*100</f>
        <v>6.9333547881539639</v>
      </c>
      <c r="AC34" s="18">
        <f t="shared" si="82"/>
        <v>23.629154283403466</v>
      </c>
      <c r="AD34" s="18">
        <f t="shared" si="82"/>
        <v>5.9996594610486422</v>
      </c>
      <c r="AE34" s="18">
        <f t="shared" si="82"/>
        <v>9.8051406870079383</v>
      </c>
      <c r="AG34" t="str">
        <f>$A$16</f>
        <v>Elementary occupations</v>
      </c>
      <c r="AH34" s="18">
        <f t="shared" ref="AH34:AK34" si="83">AH16/AH$18*100</f>
        <v>5.5895450822808206</v>
      </c>
      <c r="AI34" s="18">
        <f t="shared" si="83"/>
        <v>20.210764089605213</v>
      </c>
      <c r="AJ34" s="18">
        <f t="shared" si="83"/>
        <v>4.199355076802382</v>
      </c>
      <c r="AK34" s="18">
        <f t="shared" si="83"/>
        <v>11.672084409602611</v>
      </c>
      <c r="AL34" s="18"/>
      <c r="AM34" s="18">
        <f t="shared" ref="AM34:AP34" si="84">AM16/AM$18*100</f>
        <v>4.5907444486670732</v>
      </c>
      <c r="AN34" s="18">
        <f t="shared" si="84"/>
        <v>18.379521631845634</v>
      </c>
      <c r="AO34" s="18">
        <f t="shared" si="84"/>
        <v>2.7996292449202898</v>
      </c>
      <c r="AP34" s="18">
        <f t="shared" si="84"/>
        <v>10.289560744003724</v>
      </c>
      <c r="AQ34" s="18"/>
      <c r="AR34" s="18">
        <f t="shared" ref="AR34:AU34" si="85">AR16/AR$18*100</f>
        <v>4.6029302055008854</v>
      </c>
      <c r="AS34" s="18">
        <f t="shared" si="85"/>
        <v>17.221495527999533</v>
      </c>
      <c r="AT34" s="18">
        <f t="shared" si="85"/>
        <v>3.1757299573316766</v>
      </c>
      <c r="AU34" s="18">
        <f t="shared" si="85"/>
        <v>9.5369545629496528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6.6851426890044934</v>
      </c>
      <c r="C44" s="27">
        <f t="shared" ref="C44:E44" si="93">H8-C8</f>
        <v>5.0983867616831624</v>
      </c>
      <c r="D44" s="27">
        <f t="shared" si="93"/>
        <v>1.0781146284925072</v>
      </c>
      <c r="E44" s="27">
        <f t="shared" si="93"/>
        <v>12.861644079180152</v>
      </c>
      <c r="F44" s="27"/>
      <c r="G44" s="27">
        <f>L8-G8</f>
        <v>9.5299056072569215</v>
      </c>
      <c r="H44" s="27">
        <f t="shared" ref="H44:J44" si="94">M8-H8</f>
        <v>3.862839028547068</v>
      </c>
      <c r="I44" s="27">
        <f t="shared" si="94"/>
        <v>2.6288898001088405</v>
      </c>
      <c r="J44" s="27">
        <f t="shared" si="94"/>
        <v>16.02163443591283</v>
      </c>
      <c r="K44" s="27"/>
      <c r="L44" s="27">
        <f>L8-B8</f>
        <v>16.215048296261415</v>
      </c>
      <c r="M44" s="27">
        <f t="shared" ref="M44:O44" si="95">M8-C8</f>
        <v>8.9612257902302304</v>
      </c>
      <c r="N44" s="27">
        <f t="shared" si="95"/>
        <v>3.7070044286013477</v>
      </c>
      <c r="O44" s="27">
        <f t="shared" si="95"/>
        <v>28.883278515092982</v>
      </c>
      <c r="Q44" t="str">
        <f>$A$8</f>
        <v>Managers, directors and senior officials</v>
      </c>
      <c r="R44" s="27">
        <f>W8-R8</f>
        <v>3.4392264081174915</v>
      </c>
      <c r="S44" s="27">
        <f t="shared" ref="S44:S52" si="96">X8-S8</f>
        <v>1.7916865399026567</v>
      </c>
      <c r="T44" s="27">
        <f t="shared" ref="T44:T52" si="97">Y8-T8</f>
        <v>0.25536048391801103</v>
      </c>
      <c r="U44" s="27">
        <f t="shared" ref="U44:U52" si="98">Z8-U8</f>
        <v>5.4862734319381588</v>
      </c>
      <c r="V44" s="27"/>
      <c r="W44" s="27">
        <f>AB8-W8</f>
        <v>2.6949782454104252</v>
      </c>
      <c r="X44" s="27">
        <f t="shared" ref="X44:X52" si="99">AC8-X8</f>
        <v>1.4970610665460313</v>
      </c>
      <c r="Y44" s="27">
        <f t="shared" ref="Y44:Y52" si="100">AD8-Y8</f>
        <v>1.8165510241209528</v>
      </c>
      <c r="Z44" s="27">
        <f t="shared" ref="Z44:Z52" si="101">AE8-Z8</f>
        <v>6.008590336077404</v>
      </c>
      <c r="AA44" s="27"/>
      <c r="AB44" s="27">
        <f>AB8-R8</f>
        <v>6.1342046535279167</v>
      </c>
      <c r="AC44" s="27">
        <f t="shared" ref="AC44:AC52" si="102">AC8-S8</f>
        <v>3.288747606448688</v>
      </c>
      <c r="AD44" s="27">
        <f t="shared" ref="AD44:AD52" si="103">AD8-T8</f>
        <v>2.0719115080389638</v>
      </c>
      <c r="AE44" s="27">
        <f t="shared" ref="AE44:AE52" si="104">AE8-U8</f>
        <v>11.494863768015563</v>
      </c>
      <c r="AG44" t="str">
        <f>$A$8</f>
        <v>Managers, directors and senior officials</v>
      </c>
      <c r="AH44" s="27">
        <f>AM8-AH8</f>
        <v>3.2459162808869664</v>
      </c>
      <c r="AI44" s="27">
        <f t="shared" ref="AI44:AI52" si="105">AN8-AI8</f>
        <v>3.3067002217805079</v>
      </c>
      <c r="AJ44" s="27">
        <f t="shared" ref="AJ44:AJ52" si="106">AO8-AJ8</f>
        <v>0.82275414457448459</v>
      </c>
      <c r="AK44" s="27">
        <f t="shared" ref="AK44:AK52" si="107">AP8-AK8</f>
        <v>7.3753706472419616</v>
      </c>
      <c r="AL44" s="27"/>
      <c r="AM44" s="27">
        <f>AR8-AM8</f>
        <v>6.8349273618464892</v>
      </c>
      <c r="AN44" s="27">
        <f t="shared" ref="AN44:AN52" si="108">AS8-AN8</f>
        <v>2.3657779620010277</v>
      </c>
      <c r="AO44" s="27">
        <f t="shared" ref="AO44:AO52" si="109">AT8-AO8</f>
        <v>0.8123387759878824</v>
      </c>
      <c r="AP44" s="27">
        <f t="shared" ref="AP44:AP52" si="110">AU8-AP8</f>
        <v>10.013044099835398</v>
      </c>
      <c r="AQ44" s="27"/>
      <c r="AR44" s="27">
        <f>AR8-AH8</f>
        <v>10.080843642733456</v>
      </c>
      <c r="AS44" s="27">
        <f t="shared" ref="AS44:AS52" si="111">AS8-AI8</f>
        <v>5.6724781837815357</v>
      </c>
      <c r="AT44" s="27">
        <f t="shared" ref="AT44:AT52" si="112">AT8-AJ8</f>
        <v>1.635092920562367</v>
      </c>
      <c r="AU44" s="27">
        <f t="shared" ref="AU44:AU52" si="113">AU8-AK8</f>
        <v>17.388414747077359</v>
      </c>
    </row>
    <row r="45" spans="1:47" x14ac:dyDescent="0.2">
      <c r="A45" t="str">
        <f>$A$9</f>
        <v>Professional occupations</v>
      </c>
      <c r="B45" s="27">
        <f t="shared" ref="B45:B54" si="114">G9-B9</f>
        <v>18.385174424920933</v>
      </c>
      <c r="C45" s="27">
        <f t="shared" ref="C45:C54" si="115">H9-C9</f>
        <v>8.21693346292626</v>
      </c>
      <c r="D45" s="27">
        <f t="shared" ref="D45:D54" si="116">I9-D9</f>
        <v>-0.17396320751953454</v>
      </c>
      <c r="E45" s="27">
        <f t="shared" ref="E45:E54" si="117">J9-E9</f>
        <v>26.428144680327648</v>
      </c>
      <c r="F45" s="27"/>
      <c r="G45" s="27">
        <f t="shared" ref="G45:G54" si="118">L9-G9</f>
        <v>25.622043079437759</v>
      </c>
      <c r="H45" s="27">
        <f t="shared" ref="H45:H54" si="119">M9-H9</f>
        <v>7.2475760236321065</v>
      </c>
      <c r="I45" s="27">
        <f t="shared" ref="I45:I54" si="120">N9-I9</f>
        <v>-9.8619045598031363E-2</v>
      </c>
      <c r="J45" s="27">
        <f t="shared" ref="J45:J54" si="121">O9-J9</f>
        <v>32.771000057471809</v>
      </c>
      <c r="K45" s="27"/>
      <c r="L45" s="27">
        <f t="shared" ref="L45:L54" si="122">L9-B9</f>
        <v>44.007217504358692</v>
      </c>
      <c r="M45" s="27">
        <f t="shared" ref="M45:M54" si="123">M9-C9</f>
        <v>15.464509486558367</v>
      </c>
      <c r="N45" s="27">
        <f t="shared" ref="N45:N54" si="124">N9-D9</f>
        <v>-0.2725822531175659</v>
      </c>
      <c r="O45" s="27">
        <f t="shared" ref="O45:O54" si="125">O9-E9</f>
        <v>59.199144737799458</v>
      </c>
      <c r="Q45" t="str">
        <f>$A$9</f>
        <v>Professional occupations</v>
      </c>
      <c r="R45" s="27">
        <f t="shared" ref="R45:R52" si="126">W9-R9</f>
        <v>9.069131593812088</v>
      </c>
      <c r="S45" s="27">
        <f t="shared" si="96"/>
        <v>3.2091864723364694</v>
      </c>
      <c r="T45" s="27">
        <f t="shared" si="97"/>
        <v>-1.3081273544414049</v>
      </c>
      <c r="U45" s="27">
        <f t="shared" si="98"/>
        <v>10.970190711707161</v>
      </c>
      <c r="V45" s="27"/>
      <c r="W45" s="27">
        <f t="shared" ref="W45:W52" si="127">AB9-W9</f>
        <v>12.717280537683322</v>
      </c>
      <c r="X45" s="27">
        <f t="shared" si="99"/>
        <v>3.2271469939523669</v>
      </c>
      <c r="Y45" s="27">
        <f t="shared" si="100"/>
        <v>-0.55237088401945655</v>
      </c>
      <c r="Z45" s="27">
        <f t="shared" si="101"/>
        <v>15.392056647616229</v>
      </c>
      <c r="AA45" s="27"/>
      <c r="AB45" s="27">
        <f t="shared" ref="AB45:AB52" si="128">AB9-R9</f>
        <v>21.78641213149541</v>
      </c>
      <c r="AC45" s="27">
        <f t="shared" si="102"/>
        <v>6.4363334662888363</v>
      </c>
      <c r="AD45" s="27">
        <f t="shared" si="103"/>
        <v>-1.8604982384608615</v>
      </c>
      <c r="AE45" s="27">
        <f t="shared" si="104"/>
        <v>26.362247359323391</v>
      </c>
      <c r="AG45" t="str">
        <f>$A$9</f>
        <v>Professional occupations</v>
      </c>
      <c r="AH45" s="27">
        <f t="shared" ref="AH45:AH52" si="129">AM9-AH9</f>
        <v>9.3160428311088168</v>
      </c>
      <c r="AI45" s="27">
        <f t="shared" si="105"/>
        <v>5.0077469905897978</v>
      </c>
      <c r="AJ45" s="27">
        <f t="shared" si="106"/>
        <v>1.134164146921874</v>
      </c>
      <c r="AK45" s="27">
        <f t="shared" si="107"/>
        <v>15.457953968620473</v>
      </c>
      <c r="AL45" s="27"/>
      <c r="AM45" s="27">
        <f t="shared" ref="AM45:AM52" si="130">AR9-AM9</f>
        <v>12.904762541754486</v>
      </c>
      <c r="AN45" s="27">
        <f t="shared" si="108"/>
        <v>4.0204290296797289</v>
      </c>
      <c r="AO45" s="27">
        <f t="shared" si="109"/>
        <v>0.45375183842142341</v>
      </c>
      <c r="AP45" s="27">
        <f t="shared" si="110"/>
        <v>17.378943409855637</v>
      </c>
      <c r="AQ45" s="27"/>
      <c r="AR45" s="27">
        <f t="shared" ref="AR45:AR52" si="131">AR9-AH9</f>
        <v>22.220805372863303</v>
      </c>
      <c r="AS45" s="27">
        <f t="shared" si="111"/>
        <v>9.0281760202695267</v>
      </c>
      <c r="AT45" s="27">
        <f t="shared" si="112"/>
        <v>1.5879159853432974</v>
      </c>
      <c r="AU45" s="27">
        <f t="shared" si="113"/>
        <v>32.83689737847611</v>
      </c>
    </row>
    <row r="46" spans="1:47" x14ac:dyDescent="0.2">
      <c r="A46" t="str">
        <f>$A$10</f>
        <v>Associate professional occupations</v>
      </c>
      <c r="B46" s="27">
        <f t="shared" si="114"/>
        <v>7.7776687922799681</v>
      </c>
      <c r="C46" s="27">
        <f t="shared" si="115"/>
        <v>3.7076636071671807</v>
      </c>
      <c r="D46" s="27">
        <f t="shared" si="116"/>
        <v>-1.8579000134722889</v>
      </c>
      <c r="E46" s="27">
        <f t="shared" si="117"/>
        <v>9.6274323859748563</v>
      </c>
      <c r="F46" s="27"/>
      <c r="G46" s="27">
        <f t="shared" si="118"/>
        <v>5.0382028987746423</v>
      </c>
      <c r="H46" s="27">
        <f t="shared" si="119"/>
        <v>0.70242831014014584</v>
      </c>
      <c r="I46" s="27">
        <f t="shared" si="120"/>
        <v>0.99148756403635829</v>
      </c>
      <c r="J46" s="27">
        <f t="shared" si="121"/>
        <v>6.7321187729511394</v>
      </c>
      <c r="K46" s="27"/>
      <c r="L46" s="27">
        <f t="shared" si="122"/>
        <v>12.81587169105461</v>
      </c>
      <c r="M46" s="27">
        <f t="shared" si="123"/>
        <v>4.4100919173073265</v>
      </c>
      <c r="N46" s="27">
        <f t="shared" si="124"/>
        <v>-0.86641244943593065</v>
      </c>
      <c r="O46" s="27">
        <f t="shared" si="125"/>
        <v>16.359551158925996</v>
      </c>
      <c r="Q46" t="str">
        <f>$A$10</f>
        <v>Associate professional occupations</v>
      </c>
      <c r="R46" s="27">
        <f t="shared" si="126"/>
        <v>3.051759437676921</v>
      </c>
      <c r="S46" s="27">
        <f t="shared" si="96"/>
        <v>1.6043446084369304</v>
      </c>
      <c r="T46" s="27">
        <f t="shared" si="97"/>
        <v>-1.5866196079878696</v>
      </c>
      <c r="U46" s="27">
        <f t="shared" si="98"/>
        <v>3.0694844381259756</v>
      </c>
      <c r="V46" s="27"/>
      <c r="W46" s="27">
        <f>AB10-W10</f>
        <v>0.12144768286041341</v>
      </c>
      <c r="X46" s="27">
        <f t="shared" si="99"/>
        <v>-0.46916585812068856</v>
      </c>
      <c r="Y46" s="27">
        <f t="shared" si="100"/>
        <v>0.12850918319318261</v>
      </c>
      <c r="Z46" s="27">
        <f t="shared" si="101"/>
        <v>-0.21920899206709521</v>
      </c>
      <c r="AA46" s="27"/>
      <c r="AB46" s="27">
        <f t="shared" si="128"/>
        <v>3.1732071205373344</v>
      </c>
      <c r="AC46" s="27">
        <f t="shared" si="102"/>
        <v>1.1351787503162418</v>
      </c>
      <c r="AD46" s="27">
        <f t="shared" si="103"/>
        <v>-1.458110424794687</v>
      </c>
      <c r="AE46" s="27">
        <f t="shared" si="104"/>
        <v>2.8502754460588804</v>
      </c>
      <c r="AG46" t="str">
        <f>$A$10</f>
        <v>Associate professional occupations</v>
      </c>
      <c r="AH46" s="27">
        <f t="shared" si="129"/>
        <v>4.7259093546030115</v>
      </c>
      <c r="AI46" s="27">
        <f t="shared" si="105"/>
        <v>2.1033189987302503</v>
      </c>
      <c r="AJ46" s="27">
        <f t="shared" si="106"/>
        <v>-0.27128040548442378</v>
      </c>
      <c r="AK46" s="27">
        <f t="shared" si="107"/>
        <v>6.5579479478488452</v>
      </c>
      <c r="AL46" s="27"/>
      <c r="AM46" s="27">
        <f t="shared" si="130"/>
        <v>4.9167552159143035</v>
      </c>
      <c r="AN46" s="27">
        <f t="shared" si="108"/>
        <v>1.1715941682608424</v>
      </c>
      <c r="AO46" s="27">
        <f t="shared" si="109"/>
        <v>0.86297838084318279</v>
      </c>
      <c r="AP46" s="27">
        <f t="shared" si="110"/>
        <v>6.9513277650183198</v>
      </c>
      <c r="AQ46" s="27"/>
      <c r="AR46" s="27">
        <f t="shared" si="131"/>
        <v>9.6426645705173151</v>
      </c>
      <c r="AS46" s="27">
        <f t="shared" si="111"/>
        <v>3.2749131669910927</v>
      </c>
      <c r="AT46" s="27">
        <f t="shared" si="112"/>
        <v>0.59169797535875901</v>
      </c>
      <c r="AU46" s="27">
        <f t="shared" si="113"/>
        <v>13.509275712867165</v>
      </c>
    </row>
    <row r="47" spans="1:47" x14ac:dyDescent="0.2">
      <c r="A47" t="str">
        <f>$A$11</f>
        <v>Administrative and secretarial occupations</v>
      </c>
      <c r="B47" s="27">
        <f t="shared" si="114"/>
        <v>-1.6428491860852219</v>
      </c>
      <c r="C47" s="27">
        <f t="shared" si="115"/>
        <v>-4.8299725436208973E-2</v>
      </c>
      <c r="D47" s="27">
        <f t="shared" si="116"/>
        <v>-0.76039233521528349</v>
      </c>
      <c r="E47" s="27">
        <f t="shared" si="117"/>
        <v>-2.4515412467367241</v>
      </c>
      <c r="F47" s="27"/>
      <c r="G47" s="27">
        <f t="shared" si="118"/>
        <v>-8.7707523440295319</v>
      </c>
      <c r="H47" s="27">
        <f t="shared" si="119"/>
        <v>-6.6959449288330894</v>
      </c>
      <c r="I47" s="27">
        <f t="shared" si="120"/>
        <v>0.3386083145981269</v>
      </c>
      <c r="J47" s="27">
        <f t="shared" si="121"/>
        <v>-15.128088958264485</v>
      </c>
      <c r="K47" s="27"/>
      <c r="L47" s="27">
        <f t="shared" si="122"/>
        <v>-10.413601530114754</v>
      </c>
      <c r="M47" s="27">
        <f t="shared" si="123"/>
        <v>-6.7442446542692984</v>
      </c>
      <c r="N47" s="27">
        <f t="shared" si="124"/>
        <v>-0.42178402061715659</v>
      </c>
      <c r="O47" s="27">
        <f t="shared" si="125"/>
        <v>-17.579630205001209</v>
      </c>
      <c r="Q47" t="str">
        <f>$A$11</f>
        <v>Administrative and secretarial occupations</v>
      </c>
      <c r="R47" s="27">
        <f t="shared" si="126"/>
        <v>0.67827130006485703</v>
      </c>
      <c r="S47" s="27">
        <f t="shared" si="96"/>
        <v>0.72998092352741883</v>
      </c>
      <c r="T47" s="27">
        <f t="shared" si="97"/>
        <v>-0.31583284983546855</v>
      </c>
      <c r="U47" s="27">
        <f t="shared" si="98"/>
        <v>1.0924193737568082</v>
      </c>
      <c r="V47" s="27"/>
      <c r="W47" s="27">
        <f t="shared" si="127"/>
        <v>0.37342107137035008</v>
      </c>
      <c r="X47" s="27">
        <f t="shared" si="99"/>
        <v>-0.52210106852384186</v>
      </c>
      <c r="Y47" s="27">
        <f t="shared" si="100"/>
        <v>0.47144407708031166</v>
      </c>
      <c r="Z47" s="27">
        <f t="shared" si="101"/>
        <v>0.3227640799268201</v>
      </c>
      <c r="AA47" s="27"/>
      <c r="AB47" s="27">
        <f t="shared" si="128"/>
        <v>1.0516923714352071</v>
      </c>
      <c r="AC47" s="27">
        <f t="shared" si="102"/>
        <v>0.20787985500357697</v>
      </c>
      <c r="AD47" s="27">
        <f t="shared" si="103"/>
        <v>0.15561122724484311</v>
      </c>
      <c r="AE47" s="27">
        <f t="shared" si="104"/>
        <v>1.4151834536836283</v>
      </c>
      <c r="AG47" t="str">
        <f>$A$11</f>
        <v>Administrative and secretarial occupations</v>
      </c>
      <c r="AH47" s="27">
        <f t="shared" si="129"/>
        <v>-2.321120486150086</v>
      </c>
      <c r="AI47" s="27">
        <f t="shared" si="105"/>
        <v>-0.77828064896360871</v>
      </c>
      <c r="AJ47" s="27">
        <f t="shared" si="106"/>
        <v>-0.44455948537981582</v>
      </c>
      <c r="AK47" s="27">
        <f t="shared" si="107"/>
        <v>-3.5439606204934933</v>
      </c>
      <c r="AL47" s="27"/>
      <c r="AM47" s="27">
        <f t="shared" si="130"/>
        <v>-9.1441734153998873</v>
      </c>
      <c r="AN47" s="27">
        <f t="shared" si="108"/>
        <v>-6.1738438603092476</v>
      </c>
      <c r="AO47" s="27">
        <f t="shared" si="109"/>
        <v>-0.13283576248218187</v>
      </c>
      <c r="AP47" s="27">
        <f>AU11-AP11</f>
        <v>-15.450853038191326</v>
      </c>
      <c r="AQ47" s="27"/>
      <c r="AR47" s="27">
        <f t="shared" si="131"/>
        <v>-11.465293901549973</v>
      </c>
      <c r="AS47" s="27">
        <f t="shared" si="111"/>
        <v>-6.9521245092728563</v>
      </c>
      <c r="AT47" s="27">
        <f t="shared" si="112"/>
        <v>-0.5773952478619977</v>
      </c>
      <c r="AU47" s="27">
        <f t="shared" si="113"/>
        <v>-18.994813658684819</v>
      </c>
    </row>
    <row r="48" spans="1:47" x14ac:dyDescent="0.2">
      <c r="A48" t="str">
        <f>$A$12</f>
        <v>Skilled trades occupations</v>
      </c>
      <c r="B48" s="27">
        <f t="shared" si="114"/>
        <v>-6.9068702265342736</v>
      </c>
      <c r="C48" s="27">
        <f t="shared" si="115"/>
        <v>-0.74425254469749547</v>
      </c>
      <c r="D48" s="27">
        <f t="shared" si="116"/>
        <v>-2.0372521249721416</v>
      </c>
      <c r="E48" s="27">
        <f t="shared" si="117"/>
        <v>-9.6883748962039107</v>
      </c>
      <c r="F48" s="27"/>
      <c r="G48" s="27">
        <f t="shared" si="118"/>
        <v>-3.0618887190345347</v>
      </c>
      <c r="H48" s="27">
        <f t="shared" si="119"/>
        <v>1.7579460144339976</v>
      </c>
      <c r="I48" s="27">
        <f t="shared" si="120"/>
        <v>4.3678706190030887</v>
      </c>
      <c r="J48" s="27">
        <f t="shared" si="121"/>
        <v>3.0639279144025409</v>
      </c>
      <c r="K48" s="27"/>
      <c r="L48" s="27">
        <f t="shared" si="122"/>
        <v>-9.9687589455688084</v>
      </c>
      <c r="M48" s="27">
        <f t="shared" si="123"/>
        <v>1.0136934697365021</v>
      </c>
      <c r="N48" s="27">
        <f t="shared" si="124"/>
        <v>2.3306184940309471</v>
      </c>
      <c r="O48" s="27">
        <f t="shared" si="125"/>
        <v>-6.6244469818013698</v>
      </c>
      <c r="Q48" t="str">
        <f>$A$12</f>
        <v>Skilled trades occupations</v>
      </c>
      <c r="R48" s="27">
        <f t="shared" si="126"/>
        <v>-6.8360052124837267</v>
      </c>
      <c r="S48" s="27">
        <f t="shared" si="96"/>
        <v>-0.64680823369691254</v>
      </c>
      <c r="T48" s="27">
        <f t="shared" si="97"/>
        <v>-1.7385856218248144</v>
      </c>
      <c r="U48" s="27">
        <f t="shared" si="98"/>
        <v>-9.2213990680054536</v>
      </c>
      <c r="V48" s="27"/>
      <c r="W48" s="27">
        <f t="shared" si="127"/>
        <v>-4.5714917780085642</v>
      </c>
      <c r="X48" s="27">
        <f t="shared" si="99"/>
        <v>1.0843598184950221</v>
      </c>
      <c r="Y48" s="27">
        <f t="shared" si="100"/>
        <v>3.1528542404955822</v>
      </c>
      <c r="Z48" s="27">
        <f t="shared" si="101"/>
        <v>-0.33427771901796177</v>
      </c>
      <c r="AA48" s="27"/>
      <c r="AB48" s="27">
        <f t="shared" si="128"/>
        <v>-11.407496990492291</v>
      </c>
      <c r="AC48" s="27">
        <f t="shared" si="102"/>
        <v>0.43755158479810952</v>
      </c>
      <c r="AD48" s="27">
        <f t="shared" si="103"/>
        <v>1.4142686186707678</v>
      </c>
      <c r="AE48" s="27">
        <f t="shared" si="104"/>
        <v>-9.5556767870234154</v>
      </c>
      <c r="AG48" t="str">
        <f>$A$12</f>
        <v>Skilled trades occupations</v>
      </c>
      <c r="AH48" s="27">
        <f t="shared" si="129"/>
        <v>-7.086501405056822E-2</v>
      </c>
      <c r="AI48" s="27">
        <f t="shared" si="105"/>
        <v>-9.7444311000582928E-2</v>
      </c>
      <c r="AJ48" s="27">
        <f t="shared" si="106"/>
        <v>-0.29866650314733745</v>
      </c>
      <c r="AK48" s="27">
        <f t="shared" si="107"/>
        <v>-0.46697582819848904</v>
      </c>
      <c r="AL48" s="27"/>
      <c r="AM48" s="27">
        <f t="shared" si="130"/>
        <v>1.5096030589740588</v>
      </c>
      <c r="AN48" s="27">
        <f t="shared" si="108"/>
        <v>0.67358619593897773</v>
      </c>
      <c r="AO48" s="27">
        <f t="shared" si="109"/>
        <v>1.2150163785075208</v>
      </c>
      <c r="AP48" s="27">
        <f t="shared" si="110"/>
        <v>3.3982056334205577</v>
      </c>
      <c r="AQ48" s="27"/>
      <c r="AR48" s="27">
        <f t="shared" si="131"/>
        <v>1.4387380449234906</v>
      </c>
      <c r="AS48" s="27">
        <f t="shared" si="111"/>
        <v>0.5761418849383948</v>
      </c>
      <c r="AT48" s="27">
        <f t="shared" si="112"/>
        <v>0.91634987536018331</v>
      </c>
      <c r="AU48" s="27">
        <f t="shared" si="113"/>
        <v>2.9312298052220687</v>
      </c>
    </row>
    <row r="49" spans="1:47" x14ac:dyDescent="0.2">
      <c r="A49" t="str">
        <f>$A$13</f>
        <v>Caring, leisure and other service occupations</v>
      </c>
      <c r="B49" s="27">
        <f t="shared" si="114"/>
        <v>-2.1057272112480874</v>
      </c>
      <c r="C49" s="27">
        <f t="shared" si="115"/>
        <v>0.70664307734635656</v>
      </c>
      <c r="D49" s="27">
        <f t="shared" si="116"/>
        <v>0.10381380602425239</v>
      </c>
      <c r="E49" s="27">
        <f t="shared" si="117"/>
        <v>-1.2952703278774749</v>
      </c>
      <c r="F49" s="27"/>
      <c r="G49" s="27">
        <f t="shared" si="118"/>
        <v>6.6842929756792984</v>
      </c>
      <c r="H49" s="27">
        <f t="shared" si="119"/>
        <v>1.4140932820798326</v>
      </c>
      <c r="I49" s="27">
        <f t="shared" si="120"/>
        <v>1.437434942179415</v>
      </c>
      <c r="J49" s="27">
        <f t="shared" si="121"/>
        <v>9.5358211999385389</v>
      </c>
      <c r="K49" s="27"/>
      <c r="L49" s="27">
        <f t="shared" si="122"/>
        <v>4.578565764431211</v>
      </c>
      <c r="M49" s="27">
        <f t="shared" si="123"/>
        <v>2.1207363594261892</v>
      </c>
      <c r="N49" s="27">
        <f t="shared" si="124"/>
        <v>1.5412487482036674</v>
      </c>
      <c r="O49" s="27">
        <f t="shared" si="125"/>
        <v>8.2405508720610641</v>
      </c>
      <c r="Q49" t="str">
        <f>$A$13</f>
        <v>Caring, leisure and other service occupations</v>
      </c>
      <c r="R49" s="27">
        <f t="shared" si="126"/>
        <v>-0.82250221598205897</v>
      </c>
      <c r="S49" s="27">
        <f t="shared" si="96"/>
        <v>0.76116044415104067</v>
      </c>
      <c r="T49" s="27">
        <f t="shared" si="97"/>
        <v>-0.12593368863035947</v>
      </c>
      <c r="U49" s="27">
        <f t="shared" si="98"/>
        <v>-0.18727546046137888</v>
      </c>
      <c r="V49" s="27"/>
      <c r="W49" s="27">
        <f t="shared" si="127"/>
        <v>3.6335924904827959</v>
      </c>
      <c r="X49" s="27">
        <f t="shared" si="99"/>
        <v>1.4273610158558183</v>
      </c>
      <c r="Y49" s="27">
        <f t="shared" si="100"/>
        <v>0.59435568557892737</v>
      </c>
      <c r="Z49" s="27">
        <f t="shared" si="101"/>
        <v>5.6553091919175422</v>
      </c>
      <c r="AA49" s="27"/>
      <c r="AB49" s="27">
        <f t="shared" si="128"/>
        <v>2.8110902745007369</v>
      </c>
      <c r="AC49" s="27">
        <f t="shared" si="102"/>
        <v>2.188521460006859</v>
      </c>
      <c r="AD49" s="27">
        <f t="shared" si="103"/>
        <v>0.4684219969485679</v>
      </c>
      <c r="AE49" s="27">
        <f t="shared" si="104"/>
        <v>5.4680337314561633</v>
      </c>
      <c r="AG49" t="str">
        <f>$A$13</f>
        <v>Caring, leisure and other service occupations</v>
      </c>
      <c r="AH49" s="27">
        <f t="shared" si="129"/>
        <v>-1.2832249952660213</v>
      </c>
      <c r="AI49" s="27">
        <f t="shared" si="105"/>
        <v>-5.4517366804674339E-2</v>
      </c>
      <c r="AJ49" s="27">
        <f t="shared" si="106"/>
        <v>0.22974749465461208</v>
      </c>
      <c r="AK49" s="27">
        <f t="shared" si="107"/>
        <v>-1.1079948674160889</v>
      </c>
      <c r="AL49" s="27"/>
      <c r="AM49" s="27">
        <f t="shared" si="130"/>
        <v>3.0507004851965185</v>
      </c>
      <c r="AN49" s="27">
        <f t="shared" si="108"/>
        <v>-1.3267733775986557E-2</v>
      </c>
      <c r="AO49" s="27">
        <f t="shared" si="109"/>
        <v>0.8430792566004861</v>
      </c>
      <c r="AP49" s="27">
        <f t="shared" si="110"/>
        <v>3.8805120080210216</v>
      </c>
      <c r="AQ49" s="27"/>
      <c r="AR49" s="27">
        <f t="shared" si="131"/>
        <v>1.7674754899304972</v>
      </c>
      <c r="AS49" s="27">
        <f t="shared" si="111"/>
        <v>-6.7785100580660895E-2</v>
      </c>
      <c r="AT49" s="27">
        <f t="shared" si="112"/>
        <v>1.0728267512550982</v>
      </c>
      <c r="AU49" s="27">
        <f t="shared" si="113"/>
        <v>2.7725171406049327</v>
      </c>
    </row>
    <row r="50" spans="1:47" x14ac:dyDescent="0.2">
      <c r="A50" t="str">
        <f>$A$14</f>
        <v>Sales and customer service occupations</v>
      </c>
      <c r="B50" s="27">
        <f t="shared" si="114"/>
        <v>-1.4124558498366255</v>
      </c>
      <c r="C50" s="27">
        <f t="shared" si="115"/>
        <v>2.4390402220936807</v>
      </c>
      <c r="D50" s="27">
        <f t="shared" si="116"/>
        <v>-1.5616644001027145</v>
      </c>
      <c r="E50" s="27">
        <f t="shared" si="117"/>
        <v>-0.535080027845666</v>
      </c>
      <c r="F50" s="27"/>
      <c r="G50" s="27">
        <f t="shared" si="118"/>
        <v>0.54865440805540189</v>
      </c>
      <c r="H50" s="27">
        <f t="shared" si="119"/>
        <v>-0.32897226284117664</v>
      </c>
      <c r="I50" s="27">
        <f t="shared" si="120"/>
        <v>-0.26970136878525297</v>
      </c>
      <c r="J50" s="27">
        <f t="shared" si="121"/>
        <v>-5.0019223571013072E-2</v>
      </c>
      <c r="K50" s="27"/>
      <c r="L50" s="27">
        <f t="shared" si="122"/>
        <v>-0.86380144178122364</v>
      </c>
      <c r="M50" s="27">
        <f t="shared" si="123"/>
        <v>2.110067959252504</v>
      </c>
      <c r="N50" s="27">
        <f t="shared" si="124"/>
        <v>-1.8313657688879674</v>
      </c>
      <c r="O50" s="27">
        <f t="shared" si="125"/>
        <v>-0.58509925141667907</v>
      </c>
      <c r="Q50" t="str">
        <f>$A$14</f>
        <v>Sales and customer service occupations</v>
      </c>
      <c r="R50" s="27">
        <f t="shared" si="126"/>
        <v>-0.4848472653861382</v>
      </c>
      <c r="S50" s="27">
        <f t="shared" si="96"/>
        <v>1.7465264140121217</v>
      </c>
      <c r="T50" s="27">
        <f t="shared" si="97"/>
        <v>-0.78486307359183094</v>
      </c>
      <c r="U50" s="27">
        <f t="shared" si="98"/>
        <v>0.47681607503415435</v>
      </c>
      <c r="V50" s="27"/>
      <c r="W50" s="27">
        <f t="shared" si="127"/>
        <v>1.1626469712757217</v>
      </c>
      <c r="X50" s="27">
        <f t="shared" si="99"/>
        <v>0.7613842594807867</v>
      </c>
      <c r="Y50" s="27">
        <f t="shared" si="100"/>
        <v>-0.15040782322514579</v>
      </c>
      <c r="Z50" s="27">
        <f t="shared" si="101"/>
        <v>1.7736234075313604</v>
      </c>
      <c r="AA50" s="27"/>
      <c r="AB50" s="27">
        <f t="shared" si="128"/>
        <v>0.67779970588958349</v>
      </c>
      <c r="AC50" s="27">
        <f t="shared" si="102"/>
        <v>2.5079106734929084</v>
      </c>
      <c r="AD50" s="27">
        <f t="shared" si="103"/>
        <v>-0.93527089681697673</v>
      </c>
      <c r="AE50" s="27">
        <f t="shared" si="104"/>
        <v>2.2504394825655147</v>
      </c>
      <c r="AG50" t="str">
        <f>$A$14</f>
        <v>Sales and customer service occupations</v>
      </c>
      <c r="AH50" s="27">
        <f t="shared" si="129"/>
        <v>-0.9276085844504891</v>
      </c>
      <c r="AI50" s="27">
        <f t="shared" si="105"/>
        <v>0.69251380808158558</v>
      </c>
      <c r="AJ50" s="27">
        <f t="shared" si="106"/>
        <v>-0.77680132651087641</v>
      </c>
      <c r="AK50" s="27">
        <f t="shared" si="107"/>
        <v>-1.0118961028797813</v>
      </c>
      <c r="AL50" s="27"/>
      <c r="AM50" s="27">
        <f t="shared" si="130"/>
        <v>-0.61399256322033224</v>
      </c>
      <c r="AN50" s="27">
        <f t="shared" si="108"/>
        <v>-1.0903565223219474</v>
      </c>
      <c r="AO50" s="27">
        <f t="shared" si="109"/>
        <v>-0.11929354556011007</v>
      </c>
      <c r="AP50" s="27">
        <f t="shared" si="110"/>
        <v>-1.8236426311023877</v>
      </c>
      <c r="AQ50" s="27"/>
      <c r="AR50" s="27">
        <f t="shared" si="131"/>
        <v>-1.5416011476708213</v>
      </c>
      <c r="AS50" s="27">
        <f t="shared" si="111"/>
        <v>-0.39784271424036177</v>
      </c>
      <c r="AT50" s="27">
        <f t="shared" si="112"/>
        <v>-0.89609487207098648</v>
      </c>
      <c r="AU50" s="27">
        <f t="shared" si="113"/>
        <v>-2.8355387339821689</v>
      </c>
    </row>
    <row r="51" spans="1:47" x14ac:dyDescent="0.2">
      <c r="A51" t="str">
        <f>$A$15</f>
        <v>Process, plant and machine operatives</v>
      </c>
      <c r="B51" s="27">
        <f t="shared" si="114"/>
        <v>-4.7763998823204368</v>
      </c>
      <c r="C51" s="27">
        <f t="shared" si="115"/>
        <v>1.1728928183406531</v>
      </c>
      <c r="D51" s="27">
        <f t="shared" si="116"/>
        <v>-0.71259154059269481</v>
      </c>
      <c r="E51" s="27">
        <f t="shared" si="117"/>
        <v>-4.3160986045724812</v>
      </c>
      <c r="F51" s="27"/>
      <c r="G51" s="27">
        <f t="shared" si="118"/>
        <v>0.15051175591102961</v>
      </c>
      <c r="H51" s="27">
        <f t="shared" si="119"/>
        <v>2.7829640108961744</v>
      </c>
      <c r="I51" s="27">
        <f t="shared" si="120"/>
        <v>1.8238716674900308</v>
      </c>
      <c r="J51" s="27">
        <f t="shared" si="121"/>
        <v>4.7573474342972375</v>
      </c>
      <c r="K51" s="27"/>
      <c r="L51" s="27">
        <f t="shared" si="122"/>
        <v>-4.6258881264094072</v>
      </c>
      <c r="M51" s="27">
        <f t="shared" si="123"/>
        <v>3.9558568292368275</v>
      </c>
      <c r="N51" s="27">
        <f t="shared" si="124"/>
        <v>1.111280126897336</v>
      </c>
      <c r="O51" s="27">
        <f t="shared" si="125"/>
        <v>0.44124882972475632</v>
      </c>
      <c r="Q51" t="str">
        <f>$A$15</f>
        <v>Process, plant and machine operatives</v>
      </c>
      <c r="R51" s="27">
        <f t="shared" si="126"/>
        <v>-4.2968403751927617</v>
      </c>
      <c r="S51" s="27">
        <f t="shared" si="96"/>
        <v>1.364884262189924</v>
      </c>
      <c r="T51" s="27">
        <f t="shared" si="97"/>
        <v>-0.72198629258478952</v>
      </c>
      <c r="U51" s="27">
        <f t="shared" si="98"/>
        <v>-3.6539424055876282</v>
      </c>
      <c r="V51" s="27"/>
      <c r="W51" s="27">
        <f t="shared" si="127"/>
        <v>-0.14111433275346386</v>
      </c>
      <c r="X51" s="27">
        <f t="shared" si="99"/>
        <v>1.3506580985694763</v>
      </c>
      <c r="Y51" s="27">
        <f t="shared" si="100"/>
        <v>1.5379328404824877</v>
      </c>
      <c r="Z51" s="27">
        <f t="shared" si="101"/>
        <v>2.7474766062984983</v>
      </c>
      <c r="AA51" s="27"/>
      <c r="AB51" s="27">
        <f t="shared" si="128"/>
        <v>-4.4379547079462256</v>
      </c>
      <c r="AC51" s="27">
        <f t="shared" si="102"/>
        <v>2.7155423607594003</v>
      </c>
      <c r="AD51" s="27">
        <f t="shared" si="103"/>
        <v>0.81594654789769816</v>
      </c>
      <c r="AE51" s="27">
        <f t="shared" si="104"/>
        <v>-0.90646579928912985</v>
      </c>
      <c r="AG51" t="str">
        <f>$A$15</f>
        <v>Process, plant and machine operatives</v>
      </c>
      <c r="AH51" s="27">
        <f t="shared" si="129"/>
        <v>-0.47955950712765882</v>
      </c>
      <c r="AI51" s="27">
        <f t="shared" si="105"/>
        <v>-0.19199144384927136</v>
      </c>
      <c r="AJ51" s="27">
        <f t="shared" si="106"/>
        <v>9.3947519921022682E-3</v>
      </c>
      <c r="AK51" s="27">
        <f t="shared" si="107"/>
        <v>-0.66215619898482814</v>
      </c>
      <c r="AL51" s="27"/>
      <c r="AM51" s="27">
        <f t="shared" si="130"/>
        <v>0.29162608866447726</v>
      </c>
      <c r="AN51" s="27">
        <f t="shared" si="108"/>
        <v>1.4323059123266928</v>
      </c>
      <c r="AO51" s="27">
        <f t="shared" si="109"/>
        <v>0.28593882700754181</v>
      </c>
      <c r="AP51" s="27">
        <f t="shared" si="110"/>
        <v>2.0098708279987125</v>
      </c>
      <c r="AQ51" s="27"/>
      <c r="AR51" s="27">
        <f t="shared" si="131"/>
        <v>-0.18793341846318157</v>
      </c>
      <c r="AS51" s="27">
        <f t="shared" si="111"/>
        <v>1.2403144684774214</v>
      </c>
      <c r="AT51" s="27">
        <f t="shared" si="112"/>
        <v>0.29533357899964408</v>
      </c>
      <c r="AU51" s="27">
        <f t="shared" si="113"/>
        <v>1.3477146290138844</v>
      </c>
    </row>
    <row r="52" spans="1:47" x14ac:dyDescent="0.2">
      <c r="A52" t="str">
        <f>$A$16</f>
        <v>Elementary occupations</v>
      </c>
      <c r="B52" s="27">
        <f t="shared" si="114"/>
        <v>-6.541669617523894</v>
      </c>
      <c r="C52" s="27">
        <f t="shared" si="115"/>
        <v>-1.3741399043415825</v>
      </c>
      <c r="D52" s="27">
        <f t="shared" si="116"/>
        <v>-0.8660465203809844</v>
      </c>
      <c r="E52" s="27">
        <f t="shared" si="117"/>
        <v>-8.78185604224646</v>
      </c>
      <c r="F52" s="27"/>
      <c r="G52" s="27">
        <f t="shared" si="118"/>
        <v>-1.3849002400853436</v>
      </c>
      <c r="H52" s="27">
        <f t="shared" si="119"/>
        <v>-2.004817449126314</v>
      </c>
      <c r="I52" s="27">
        <f t="shared" si="120"/>
        <v>1.5969760560731228</v>
      </c>
      <c r="J52" s="27">
        <f t="shared" si="121"/>
        <v>-1.7927416331385331</v>
      </c>
      <c r="K52" s="27"/>
      <c r="L52" s="27">
        <f t="shared" si="122"/>
        <v>-7.9265698576092376</v>
      </c>
      <c r="M52" s="27">
        <f t="shared" si="123"/>
        <v>-3.3789573534678965</v>
      </c>
      <c r="N52" s="27">
        <f t="shared" si="124"/>
        <v>0.73092953569213837</v>
      </c>
      <c r="O52" s="27">
        <f t="shared" si="125"/>
        <v>-10.574597675384993</v>
      </c>
      <c r="Q52" t="str">
        <f>$A$16</f>
        <v>Elementary occupations</v>
      </c>
      <c r="R52" s="27">
        <f t="shared" si="126"/>
        <v>-5.2179140712878471</v>
      </c>
      <c r="S52" s="27">
        <f t="shared" si="96"/>
        <v>0.22988040996739656</v>
      </c>
      <c r="T52" s="27">
        <f t="shared" si="97"/>
        <v>-0.19155202860664611</v>
      </c>
      <c r="U52" s="27">
        <f t="shared" si="98"/>
        <v>-5.1795856899271016</v>
      </c>
      <c r="V52" s="27"/>
      <c r="W52" s="27">
        <f t="shared" si="127"/>
        <v>-2.3625606848585896</v>
      </c>
      <c r="X52" s="27">
        <f t="shared" si="99"/>
        <v>1.8572853454266181E-2</v>
      </c>
      <c r="Y52" s="27">
        <f t="shared" si="100"/>
        <v>1.2744979489888486</v>
      </c>
      <c r="Z52" s="27">
        <f t="shared" si="101"/>
        <v>-1.0694898824154748</v>
      </c>
      <c r="AA52" s="27"/>
      <c r="AB52" s="27">
        <f t="shared" si="128"/>
        <v>-7.5804747561464367</v>
      </c>
      <c r="AC52" s="27">
        <f t="shared" si="102"/>
        <v>0.24845326342166274</v>
      </c>
      <c r="AD52" s="27">
        <f t="shared" si="103"/>
        <v>1.0829459203822025</v>
      </c>
      <c r="AE52" s="27">
        <f t="shared" si="104"/>
        <v>-6.2490755723425764</v>
      </c>
      <c r="AG52" t="str">
        <f>$A$16</f>
        <v>Elementary occupations</v>
      </c>
      <c r="AH52" s="27">
        <f t="shared" si="129"/>
        <v>-1.3237555462360326</v>
      </c>
      <c r="AI52" s="27">
        <f t="shared" si="105"/>
        <v>-1.6040203143090253</v>
      </c>
      <c r="AJ52" s="27">
        <f t="shared" si="106"/>
        <v>-0.6744944917743354</v>
      </c>
      <c r="AK52" s="27">
        <f t="shared" si="107"/>
        <v>-3.602270352319394</v>
      </c>
      <c r="AL52" s="27"/>
      <c r="AM52" s="27">
        <f t="shared" si="130"/>
        <v>0.97766044477324066</v>
      </c>
      <c r="AN52" s="27">
        <f t="shared" si="108"/>
        <v>-2.0233903025805837</v>
      </c>
      <c r="AO52" s="27">
        <f t="shared" si="109"/>
        <v>0.3224781070842726</v>
      </c>
      <c r="AP52" s="27">
        <f t="shared" si="110"/>
        <v>-0.72325175072307246</v>
      </c>
      <c r="AQ52" s="27"/>
      <c r="AR52" s="27">
        <f t="shared" si="131"/>
        <v>-0.34609510146279199</v>
      </c>
      <c r="AS52" s="27">
        <f t="shared" si="111"/>
        <v>-3.627410616889609</v>
      </c>
      <c r="AT52" s="27">
        <f t="shared" si="112"/>
        <v>-0.3520163846900628</v>
      </c>
      <c r="AU52" s="27">
        <f t="shared" si="113"/>
        <v>-4.3255221030424664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9.4620139326569301</v>
      </c>
      <c r="C54" s="29">
        <f t="shared" si="115"/>
        <v>19.174867775081992</v>
      </c>
      <c r="D54" s="29">
        <f t="shared" si="116"/>
        <v>-6.7878817077388902</v>
      </c>
      <c r="E54" s="29">
        <f t="shared" si="117"/>
        <v>21.849000000000046</v>
      </c>
      <c r="F54" s="29"/>
      <c r="G54" s="29">
        <f t="shared" si="118"/>
        <v>34.356069421965572</v>
      </c>
      <c r="H54" s="29">
        <f t="shared" si="119"/>
        <v>8.7381120289287821</v>
      </c>
      <c r="I54" s="29">
        <f t="shared" si="120"/>
        <v>12.81681854910569</v>
      </c>
      <c r="J54" s="29">
        <f t="shared" si="121"/>
        <v>55.911000000000058</v>
      </c>
      <c r="K54" s="29"/>
      <c r="L54" s="29">
        <f t="shared" si="122"/>
        <v>43.818083354622502</v>
      </c>
      <c r="M54" s="29">
        <f t="shared" si="123"/>
        <v>27.912979804010774</v>
      </c>
      <c r="N54" s="29">
        <f t="shared" si="124"/>
        <v>6.0289368413668001</v>
      </c>
      <c r="O54" s="29">
        <f t="shared" si="125"/>
        <v>77.760000000000105</v>
      </c>
      <c r="Q54" s="24" t="str">
        <f>$A$18</f>
        <v>All occupations</v>
      </c>
      <c r="R54" s="29">
        <f t="shared" ref="R54" si="132">W18-R18</f>
        <v>-1.4197204006611628</v>
      </c>
      <c r="S54" s="29">
        <f t="shared" ref="S54" si="133">X18-S18</f>
        <v>10.790841840827042</v>
      </c>
      <c r="T54" s="29">
        <f t="shared" ref="T54" si="134">Y18-T18</f>
        <v>-6.5181400335851407</v>
      </c>
      <c r="U54" s="29">
        <f t="shared" ref="U54" si="135">Z18-U18</f>
        <v>2.8529814065806818</v>
      </c>
      <c r="V54" s="29"/>
      <c r="W54" s="29">
        <f t="shared" ref="W54" si="136">AB18-W18</f>
        <v>13.62820020346237</v>
      </c>
      <c r="X54" s="29">
        <f t="shared" ref="X54" si="137">AC18-X18</f>
        <v>8.3752771797092436</v>
      </c>
      <c r="Y54" s="29">
        <f t="shared" ref="Y54" si="138">AD18-Y18</f>
        <v>8.2733662926956839</v>
      </c>
      <c r="Z54" s="29">
        <f t="shared" ref="Z54" si="139">AE18-Z18</f>
        <v>30.276843675867326</v>
      </c>
      <c r="AA54" s="29"/>
      <c r="AB54" s="29">
        <f t="shared" ref="AB54" si="140">AB18-R18</f>
        <v>12.208479802801207</v>
      </c>
      <c r="AC54" s="29">
        <f t="shared" ref="AC54" si="141">AC18-S18</f>
        <v>19.166119020536286</v>
      </c>
      <c r="AD54" s="29">
        <f t="shared" ref="AD54" si="142">AD18-T18</f>
        <v>1.7552262591105432</v>
      </c>
      <c r="AE54" s="29">
        <f t="shared" ref="AE54" si="143">AE18-U18</f>
        <v>33.129825082448008</v>
      </c>
      <c r="AG54" s="24" t="str">
        <f>$A$18</f>
        <v>All occupations</v>
      </c>
      <c r="AH54" s="29">
        <f t="shared" ref="AH54" si="144">AM18-AH18</f>
        <v>10.881734333317866</v>
      </c>
      <c r="AI54" s="29">
        <f t="shared" ref="AI54" si="145">AN18-AI18</f>
        <v>8.3840259342549643</v>
      </c>
      <c r="AJ54" s="29">
        <f t="shared" ref="AJ54" si="146">AO18-AJ18</f>
        <v>-0.26974167415371397</v>
      </c>
      <c r="AK54" s="29">
        <f t="shared" ref="AK54" si="147">AP18-AK18</f>
        <v>18.996018593419137</v>
      </c>
      <c r="AL54" s="29"/>
      <c r="AM54" s="29">
        <f t="shared" ref="AM54" si="148">AR18-AM18</f>
        <v>20.727869218503429</v>
      </c>
      <c r="AN54" s="29">
        <f t="shared" ref="AN54" si="149">AS18-AN18</f>
        <v>0.36283484921952436</v>
      </c>
      <c r="AO54" s="29">
        <f t="shared" ref="AO54" si="150">AT18-AO18</f>
        <v>4.5434522564100135</v>
      </c>
      <c r="AP54" s="29">
        <f t="shared" ref="AP54" si="151">AU18-AP18</f>
        <v>25.63415632413296</v>
      </c>
      <c r="AQ54" s="29"/>
      <c r="AR54" s="29">
        <f t="shared" ref="AR54" si="152">AR18-AH18</f>
        <v>31.609603551821294</v>
      </c>
      <c r="AS54" s="29">
        <f t="shared" ref="AS54" si="153">AS18-AI18</f>
        <v>8.7468607834744887</v>
      </c>
      <c r="AT54" s="29">
        <f t="shared" ref="AT54" si="154">AT18-AJ18</f>
        <v>4.2737105822562995</v>
      </c>
      <c r="AU54" s="29">
        <f t="shared" ref="AU54" si="155">AU18-AK18</f>
        <v>44.630174917552097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Kent and Medway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0.52033492707621587</v>
      </c>
      <c r="N7" s="91">
        <f>'Occ T2'!I180</f>
        <v>0.42416716541802124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-1.4761301971605079</v>
      </c>
      <c r="N9" s="91">
        <f>'Occ T2'!I178</f>
        <v>1.6443539358523829E-2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-4.5320019651430066</v>
      </c>
      <c r="N10" s="91">
        <f>'Occ T2'!I177</f>
        <v>-1.451185811118938</v>
      </c>
    </row>
    <row r="11" spans="1:14" x14ac:dyDescent="0.2">
      <c r="L11" s="114" t="str">
        <f>"["&amp;'Occ T3'!A47&amp;"]"</f>
        <v>[Elementary occupations]</v>
      </c>
      <c r="M11" s="91">
        <f>'Occ T1'!H88</f>
        <v>-1.8504732840961879</v>
      </c>
      <c r="N11" s="91">
        <f>'Occ T1'!I88</f>
        <v>-0.1344818169532469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-1.9863191999113905</v>
      </c>
      <c r="N13" s="91">
        <f>'Occ T2'!I176</f>
        <v>0.41434436835714461</v>
      </c>
    </row>
    <row r="14" spans="1:14" x14ac:dyDescent="0.2">
      <c r="L14" s="91" t="str">
        <f>'Occ T3'!A44</f>
        <v>81 Process, plant and machine operatives</v>
      </c>
      <c r="M14" s="91">
        <f>'Occ T2'!H175</f>
        <v>-2.2580110136036002</v>
      </c>
      <c r="N14" s="91">
        <f>'Occ T2'!I175</f>
        <v>1.4876967138128361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-2.0719555076247342</v>
      </c>
      <c r="N15" s="91">
        <f>'Occ T1'!I87</f>
        <v>0.76824300343307783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1.9457680476909989</v>
      </c>
      <c r="N17" s="91">
        <f>'Occ T2'!I174</f>
        <v>2.5051035996521032</v>
      </c>
    </row>
    <row r="18" spans="12:14" x14ac:dyDescent="0.2">
      <c r="L18" s="91" t="str">
        <f>'Occ T3'!A40</f>
        <v>71 Sales occupations</v>
      </c>
      <c r="M18" s="91">
        <f>'Occ T2'!H173</f>
        <v>-0.67038124296424639</v>
      </c>
      <c r="N18" s="91">
        <f>'Occ T2'!I173</f>
        <v>-0.83268790063092402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-0.16275463843270499</v>
      </c>
      <c r="N19" s="91">
        <f>'Occ T1'!I86</f>
        <v>-5.0981039547592921E-3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0.7986133654581673</v>
      </c>
      <c r="N21" s="91">
        <f>'Occ T2'!I172</f>
        <v>-0.89935147008483041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-0.65035659839687288</v>
      </c>
      <c r="N22" s="91">
        <f>'Occ T2'!I171</f>
        <v>0.34146127727892051</v>
      </c>
    </row>
    <row r="23" spans="12:14" x14ac:dyDescent="0.2">
      <c r="L23" s="91" t="str">
        <f>'Occ T3'!A35</f>
        <v>61 Caring personal service occupations</v>
      </c>
      <c r="M23" s="91">
        <f>'Occ T2'!H170</f>
        <v>-0.21471455225569036</v>
      </c>
      <c r="N23" s="91">
        <f>'Occ T2'!I170</f>
        <v>0.88631664820486566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-0.31179311961053724</v>
      </c>
      <c r="N24" s="91">
        <f>'Occ T1'!I85</f>
        <v>0.73347074856244809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-3.0059041905941886</v>
      </c>
      <c r="N26" s="91">
        <f>'Occ T2'!I169</f>
        <v>0.49598462766629048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-2.3442728269798208</v>
      </c>
      <c r="N27" s="91">
        <f>'Occ T2'!I168</f>
        <v>-0.11094978041580328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-1.6938995530767276</v>
      </c>
      <c r="N28" s="91">
        <f>'Occ T2'!I167</f>
        <v>9.3388206165845311E-2</v>
      </c>
    </row>
    <row r="29" spans="12:14" x14ac:dyDescent="0.2">
      <c r="L29" s="91" t="str">
        <f>'Occ T3'!A29</f>
        <v>51 Skilled agricultural and related trades</v>
      </c>
      <c r="M29" s="91">
        <f>'Occ T2'!H166</f>
        <v>-3.5613210955042662</v>
      </c>
      <c r="N29" s="91">
        <f>'Occ T2'!I166</f>
        <v>1.2959404457920431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-2.4195990104138976</v>
      </c>
      <c r="N30" s="91">
        <f>'Occ T1'!I84</f>
        <v>0.26953191026657386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-2.4764187262487858</v>
      </c>
      <c r="N32" s="91">
        <f>'Occ T2'!I165</f>
        <v>-1.3735531186443883</v>
      </c>
    </row>
    <row r="33" spans="12:14" x14ac:dyDescent="0.2">
      <c r="L33" s="91" t="str">
        <f>'Occ T3'!A25</f>
        <v>41 Administrative occupations</v>
      </c>
      <c r="M33" s="91">
        <f>'Occ T2'!H164</f>
        <v>-2.6990962715300881E-3</v>
      </c>
      <c r="N33" s="91">
        <f>'Occ T2'!I164</f>
        <v>-1.1992906543964454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-0.54214249731288078</v>
      </c>
      <c r="N34" s="91">
        <f>'Occ T1'!I83</f>
        <v>-1.2347464857545676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1.6880772863887339</v>
      </c>
      <c r="N36" s="91">
        <f>'Occ T2'!I163</f>
        <v>8.3390066615085523E-2</v>
      </c>
    </row>
    <row r="37" spans="12:14" x14ac:dyDescent="0.2">
      <c r="L37" s="91" t="str">
        <f>'Occ T3'!A21</f>
        <v>34 Culture, media and sports occupations</v>
      </c>
      <c r="M37" s="91">
        <f>'Occ T2'!H162</f>
        <v>-0.57768892912137826</v>
      </c>
      <c r="N37" s="91">
        <f>'Occ T2'!I162</f>
        <v>0.5699986497602838</v>
      </c>
    </row>
    <row r="38" spans="12:14" x14ac:dyDescent="0.2">
      <c r="L38" s="91" t="str">
        <f>'Occ T3'!A20</f>
        <v>33 Protective service occupations</v>
      </c>
      <c r="M38" s="91">
        <f>'Occ T2'!H161</f>
        <v>0.43456452359156295</v>
      </c>
      <c r="N38" s="91">
        <f>'Occ T2'!I161</f>
        <v>2.0491460156483621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2.9445375503104332</v>
      </c>
      <c r="N39" s="91">
        <f>'Occ T2'!I160</f>
        <v>0.30800944151458953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4.6096436358848969</v>
      </c>
      <c r="N40" s="91">
        <f>'Occ T2'!I159</f>
        <v>-0.28765614781967042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1.6950368803656746</v>
      </c>
      <c r="N41" s="91">
        <f>'Occ T1'!I82</f>
        <v>0.3662310207939834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4.0434754485795921</v>
      </c>
      <c r="N43" s="91">
        <f>'Occ T2'!I158</f>
        <v>1.5199005238610841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1.5403269753907711</v>
      </c>
      <c r="N44" s="91">
        <f>'Occ T2'!I157</f>
        <v>0.71461033135959973</v>
      </c>
    </row>
    <row r="45" spans="12:14" x14ac:dyDescent="0.2">
      <c r="L45" s="91" t="str">
        <f>'Occ T3'!A13</f>
        <v>22 Health professionals</v>
      </c>
      <c r="M45" s="91">
        <f>'Occ T2'!H156</f>
        <v>3.332470433416912</v>
      </c>
      <c r="N45" s="91">
        <f>'Occ T2'!I156</f>
        <v>0.59906333576407178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2.9710334209217759</v>
      </c>
      <c r="N46" s="91">
        <f>'Occ T2'!I155</f>
        <v>1.1088623286960919</v>
      </c>
    </row>
    <row r="47" spans="12:14" x14ac:dyDescent="0.2">
      <c r="L47" s="114" t="str">
        <f>"["&amp;'Occ T3'!A11&amp;"]"</f>
        <v>[Professional occupations]</v>
      </c>
      <c r="M47" s="91">
        <f>'Occ T1'!H81</f>
        <v>3.0419120928397936</v>
      </c>
      <c r="N47" s="91">
        <f>'Occ T1'!I81</f>
        <v>1.0667946209555135</v>
      </c>
    </row>
    <row r="49" spans="12:14" x14ac:dyDescent="0.2">
      <c r="L49" s="107" t="str">
        <f>'Occ T3'!A9</f>
        <v>12 Other managers and proprietors</v>
      </c>
      <c r="M49" s="91">
        <f>'Occ T2'!H154</f>
        <v>0.78055966958117118</v>
      </c>
      <c r="N49" s="91">
        <f>'Occ T2'!I154</f>
        <v>2.5840851430051659</v>
      </c>
    </row>
    <row r="50" spans="12:14" x14ac:dyDescent="0.2">
      <c r="L50" s="107" t="str">
        <f>'Occ T3'!A8</f>
        <v>11 Corporate managers and directors</v>
      </c>
      <c r="M50" s="91">
        <f>'Occ T2'!H153</f>
        <v>3.5270569783178995</v>
      </c>
      <c r="N50" s="91">
        <f>'Occ T2'!I153</f>
        <v>0.17910330396277985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2.6840674982861357</v>
      </c>
      <c r="N51" s="91">
        <f>'Occ T1'!I80</f>
        <v>0.96246821928804849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Kent and Medway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11.715104970181748</v>
      </c>
      <c r="N82" s="94">
        <f>'Occ T2'!F119</f>
        <v>2.0028639584143093</v>
      </c>
    </row>
    <row r="83" spans="12:14" x14ac:dyDescent="0.2">
      <c r="L83" s="10" t="str">
        <f>name!D5</f>
        <v>12 Other managers and proprietors</v>
      </c>
      <c r="M83" s="94">
        <f>'Occ T2'!D9-'Occ T2'!B9</f>
        <v>1.1465391089982973</v>
      </c>
      <c r="N83" s="94">
        <f>'Occ T2'!F120</f>
        <v>14.018770477498695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7.2801432620542599</v>
      </c>
      <c r="N84" s="94">
        <f>'Occ T2'!F121</f>
        <v>9.6166026230438391</v>
      </c>
    </row>
    <row r="85" spans="12:14" x14ac:dyDescent="0.2">
      <c r="L85" s="10" t="str">
        <f>name!D7</f>
        <v>22 Health professionals</v>
      </c>
      <c r="M85" s="94">
        <f>'Occ T2'!D11-'Occ T2'!B11</f>
        <v>5.3648790049405584</v>
      </c>
      <c r="N85" s="94">
        <f>'Occ T2'!F122</f>
        <v>3.3260870790985706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3.0296732603556293</v>
      </c>
      <c r="N86" s="94">
        <f>'Occ T2'!F123</f>
        <v>4.6413087869896188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10.753449152977019</v>
      </c>
      <c r="N87" s="94">
        <f>'Occ T2'!F124</f>
        <v>15.187001568339994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3.152863304186269</v>
      </c>
      <c r="N88" s="94">
        <f>'Occ T2'!F125</f>
        <v>-0.66091005800607938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2.1164425579106698</v>
      </c>
      <c r="N89" s="94">
        <f>'Occ T2'!F126</f>
        <v>0.73978672033351778</v>
      </c>
    </row>
    <row r="90" spans="12:14" x14ac:dyDescent="0.2">
      <c r="L90" s="10" t="str">
        <f>name!D12</f>
        <v>33 Protective service occupations</v>
      </c>
      <c r="M90" s="94">
        <f>'Occ T2'!D16-'Occ T2'!B16</f>
        <v>0.2591897675381265</v>
      </c>
      <c r="N90" s="94">
        <f>'Occ T2'!F127</f>
        <v>4.2976526139415743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-0.53798352591804388</v>
      </c>
      <c r="N91" s="94">
        <f>'Occ T2'!F128</f>
        <v>1.6289848629688137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4.6369202822578259</v>
      </c>
      <c r="N92" s="94">
        <f>'Occ T2'!F129</f>
        <v>0.72660463371345685</v>
      </c>
    </row>
    <row r="93" spans="12:14" x14ac:dyDescent="0.2">
      <c r="L93" s="10" t="str">
        <f>name!D15</f>
        <v>41 Administrative occupations</v>
      </c>
      <c r="M93" s="94">
        <f>'Occ T2'!D19-'Occ T2'!B19</f>
        <v>-9.5410100730788372E-3</v>
      </c>
      <c r="N93" s="94">
        <f>'Occ T2'!F130</f>
        <v>-11.702990828211213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-2.442000236663592</v>
      </c>
      <c r="N94" s="94">
        <f>'Occ T2'!F131</f>
        <v>-3.4250981300533638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-1.7346826215708262</v>
      </c>
      <c r="N95" s="94">
        <f>'Occ T2'!F132</f>
        <v>1.8591487254220951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-2.2783356098735794</v>
      </c>
      <c r="N96" s="94">
        <f>'Occ T2'!F133</f>
        <v>0.36024607508578299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-3.0204334706870561</v>
      </c>
      <c r="N97" s="94">
        <f>'Occ T2'!F134</f>
        <v>-0.39608445556701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-2.6549231940724312</v>
      </c>
      <c r="N98" s="94">
        <f>'Occ T2'!F135</f>
        <v>1.2406175694615769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-0.6561462539383669</v>
      </c>
      <c r="N99" s="94">
        <f>'Occ T2'!F136</f>
        <v>8.5938600768238871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-0.68055747977415848</v>
      </c>
      <c r="N100" s="94">
        <f>'Occ T2'!F137</f>
        <v>1.0766299912496642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4.1433405835100245E-2</v>
      </c>
      <c r="N101" s="94">
        <f>'Occ T2'!F138</f>
        <v>-0.13466886813504764</v>
      </c>
    </row>
    <row r="102" spans="12:14" x14ac:dyDescent="0.2">
      <c r="L102" s="10" t="str">
        <f>name!D24</f>
        <v>71 Sales occupations</v>
      </c>
      <c r="M102" s="94">
        <f>'Occ T2'!D28-'Occ T2'!B28</f>
        <v>-1.7759783861216007</v>
      </c>
      <c r="N102" s="94">
        <f>'Occ T2'!F139</f>
        <v>-6.1206726552319779</v>
      </c>
    </row>
    <row r="103" spans="12:14" x14ac:dyDescent="0.2">
      <c r="L103" s="10" t="str">
        <f>name!D25</f>
        <v>72 Customer service occupations</v>
      </c>
      <c r="M103" s="94">
        <f>'Occ T2'!D29-'Occ T2'!B29</f>
        <v>1.2408983582759809</v>
      </c>
      <c r="N103" s="94">
        <f>'Occ T2'!F140</f>
        <v>6.070653431660892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-1.4826939065157525</v>
      </c>
      <c r="N104" s="94">
        <f>'Occ T2'!F141</f>
        <v>3.0391733689044198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-2.8334046980566647</v>
      </c>
      <c r="N105" s="94">
        <f>'Occ T2'!F142</f>
        <v>1.7181740653927235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-2.6368520326054838</v>
      </c>
      <c r="N106" s="94">
        <f>'Occ T2'!F143</f>
        <v>-1.9893230076792552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-6.1450040096409992</v>
      </c>
      <c r="N107" s="94">
        <f>'Occ T2'!F144</f>
        <v>0.19658137454058533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21.848999999999705</v>
      </c>
      <c r="N109" s="94">
        <f>'Occ T2'!F146</f>
        <v>55.911000000000286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Kent and Medway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12.861644079180053</v>
      </c>
      <c r="N153" s="94">
        <f>'Occ T1'!H8</f>
        <v>16.021634435913001</v>
      </c>
    </row>
    <row r="154" spans="1:14" x14ac:dyDescent="0.2">
      <c r="L154" s="10" t="str">
        <f>name!E5</f>
        <v>Professional occupations</v>
      </c>
      <c r="M154" s="94">
        <f>'Occ T1'!D9-'Occ T1'!B9</f>
        <v>26.428144680327421</v>
      </c>
      <c r="N154" s="94">
        <f>'Occ T1'!H9</f>
        <v>32.771000057472037</v>
      </c>
    </row>
    <row r="155" spans="1:14" x14ac:dyDescent="0.2">
      <c r="L155" s="10" t="str">
        <f>name!E6</f>
        <v>Associate professional occupations</v>
      </c>
      <c r="M155" s="94">
        <f>'Occ T1'!D10-'Occ T1'!B10</f>
        <v>9.6274323859748421</v>
      </c>
      <c r="N155" s="94">
        <f>'Occ T1'!H10</f>
        <v>6.7321187729512815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-2.4515412467366673</v>
      </c>
      <c r="N156" s="94">
        <f>'Occ T1'!H11</f>
        <v>-15.12808895826457</v>
      </c>
    </row>
    <row r="157" spans="1:14" x14ac:dyDescent="0.2">
      <c r="L157" s="10" t="str">
        <f>name!E8</f>
        <v>Skilled trades occupations</v>
      </c>
      <c r="M157" s="94">
        <f>'Occ T1'!D12-'Occ T1'!B12</f>
        <v>-9.6883748962038823</v>
      </c>
      <c r="N157" s="94">
        <f>'Occ T1'!H12</f>
        <v>3.0639279144024414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-1.2952703278774464</v>
      </c>
      <c r="N158" s="94">
        <f>'Occ T1'!H13</f>
        <v>9.5358211999385105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-0.53508002784562336</v>
      </c>
      <c r="N159" s="94">
        <f>'Occ T1'!H14</f>
        <v>-5.0019223571084126E-2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-4.3160986045724172</v>
      </c>
      <c r="N160" s="94">
        <f>'Occ T1'!H15</f>
        <v>4.7573474342971451</v>
      </c>
    </row>
    <row r="161" spans="12:14" x14ac:dyDescent="0.2">
      <c r="L161" s="10" t="str">
        <f>name!E12</f>
        <v>Elementary occupations</v>
      </c>
      <c r="M161" s="94">
        <f>'Occ T1'!D16-'Occ T1'!B16</f>
        <v>-8.7818560422464884</v>
      </c>
      <c r="N161" s="94">
        <f>'Occ T1'!H16</f>
        <v>-1.792741633138661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21.848999999999705</v>
      </c>
      <c r="N163" s="94">
        <f>'Occ T1'!H18</f>
        <v>55.911000000000101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Kent and Medway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72.590750486944501</v>
      </c>
      <c r="N5" s="87">
        <f>SUM(N6:N7)</f>
        <v>81.460300338790972</v>
      </c>
      <c r="O5" s="87">
        <f t="shared" ref="O5:AL5" si="1">SUM(O6:O7)</f>
        <v>84.341399192468558</v>
      </c>
      <c r="P5" s="87">
        <f t="shared" si="1"/>
        <v>85.969687203149618</v>
      </c>
      <c r="Q5" s="87">
        <f t="shared" si="1"/>
        <v>88.687741556580733</v>
      </c>
      <c r="R5" s="87">
        <f t="shared" si="1"/>
        <v>90.828530901356231</v>
      </c>
      <c r="S5" s="87">
        <f t="shared" si="1"/>
        <v>97.006423648236776</v>
      </c>
      <c r="T5" s="87">
        <f t="shared" si="1"/>
        <v>98.063350171365329</v>
      </c>
      <c r="U5" s="87">
        <f t="shared" si="1"/>
        <v>95.748113039129663</v>
      </c>
      <c r="V5" s="87">
        <f t="shared" si="1"/>
        <v>103.47580645761076</v>
      </c>
      <c r="W5" s="87">
        <f t="shared" si="1"/>
        <v>103.69017498053628</v>
      </c>
      <c r="X5" s="87">
        <f t="shared" si="1"/>
        <v>101.07422160560024</v>
      </c>
      <c r="Y5" s="87">
        <f t="shared" si="1"/>
        <v>102.46346232803567</v>
      </c>
      <c r="Z5" s="87">
        <f t="shared" si="1"/>
        <v>104.09290373320951</v>
      </c>
      <c r="AA5" s="87">
        <f t="shared" si="1"/>
        <v>105.8082895988306</v>
      </c>
      <c r="AB5" s="87">
        <f t="shared" si="1"/>
        <v>107.16683814236873</v>
      </c>
      <c r="AC5" s="87">
        <f t="shared" si="1"/>
        <v>108.43962628181438</v>
      </c>
      <c r="AD5" s="87">
        <f t="shared" si="1"/>
        <v>109.67496683856353</v>
      </c>
      <c r="AE5" s="87">
        <f t="shared" si="1"/>
        <v>110.88118471645211</v>
      </c>
      <c r="AF5" s="87">
        <f t="shared" si="1"/>
        <v>112.07182269584871</v>
      </c>
      <c r="AG5" s="87">
        <f t="shared" si="1"/>
        <v>113.31193550328624</v>
      </c>
      <c r="AH5" s="87">
        <f t="shared" si="1"/>
        <v>114.53015937025262</v>
      </c>
      <c r="AI5" s="87">
        <f t="shared" si="1"/>
        <v>115.79262757862503</v>
      </c>
      <c r="AJ5" s="87">
        <f t="shared" si="1"/>
        <v>117.04035435425357</v>
      </c>
      <c r="AK5" s="87">
        <f t="shared" si="1"/>
        <v>118.40302910984786</v>
      </c>
      <c r="AL5" s="87">
        <f t="shared" si="1"/>
        <v>119.71180941644928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51.194286586123951</v>
      </c>
      <c r="N6" s="11">
        <v>56.647397101770053</v>
      </c>
      <c r="O6" s="11">
        <v>58.342890138106952</v>
      </c>
      <c r="P6" s="11">
        <v>59.288013896153934</v>
      </c>
      <c r="Q6" s="11">
        <v>58.815554584280811</v>
      </c>
      <c r="R6" s="11">
        <v>61.906221069263786</v>
      </c>
      <c r="S6" s="11">
        <v>69.252801701787845</v>
      </c>
      <c r="T6" s="11">
        <v>69.046666840635609</v>
      </c>
      <c r="U6" s="11">
        <v>67.173938173939561</v>
      </c>
      <c r="V6" s="11">
        <v>72.86264646646768</v>
      </c>
      <c r="W6" s="11">
        <v>73.621326039445535</v>
      </c>
      <c r="X6" s="11">
        <v>65.984722251258304</v>
      </c>
      <c r="Y6" s="11">
        <v>66.710108594895047</v>
      </c>
      <c r="Z6" s="11">
        <v>67.60584818899197</v>
      </c>
      <c r="AA6" s="11">
        <v>68.555742133424047</v>
      </c>
      <c r="AB6" s="11">
        <v>69.26733758699811</v>
      </c>
      <c r="AC6" s="11">
        <v>69.913229068170594</v>
      </c>
      <c r="AD6" s="11">
        <v>70.524610787272593</v>
      </c>
      <c r="AE6" s="11">
        <v>71.134017399351848</v>
      </c>
      <c r="AF6" s="11">
        <v>71.733811243918282</v>
      </c>
      <c r="AG6" s="11">
        <v>72.364496433492889</v>
      </c>
      <c r="AH6" s="11">
        <v>72.97988922841509</v>
      </c>
      <c r="AI6" s="11">
        <v>73.621937432602479</v>
      </c>
      <c r="AJ6" s="11">
        <v>74.26087009574438</v>
      </c>
      <c r="AK6" s="11">
        <v>74.966007525694323</v>
      </c>
      <c r="AL6" s="11">
        <v>75.624189997859844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21.396463900820542</v>
      </c>
      <c r="N7" s="11">
        <v>24.812903237020912</v>
      </c>
      <c r="O7" s="11">
        <v>25.998509054361609</v>
      </c>
      <c r="P7" s="11">
        <v>26.681673306995688</v>
      </c>
      <c r="Q7" s="11">
        <v>29.872186972299925</v>
      </c>
      <c r="R7" s="11">
        <v>28.922309832092449</v>
      </c>
      <c r="S7" s="11">
        <v>27.753621946448927</v>
      </c>
      <c r="T7" s="11">
        <v>29.016683330729723</v>
      </c>
      <c r="U7" s="11">
        <v>28.574174865190106</v>
      </c>
      <c r="V7" s="11">
        <v>30.613159991143071</v>
      </c>
      <c r="W7" s="11">
        <v>30.068848941090746</v>
      </c>
      <c r="X7" s="11">
        <v>35.089499354341939</v>
      </c>
      <c r="Y7" s="11">
        <v>35.753353733140628</v>
      </c>
      <c r="Z7" s="11">
        <v>36.487055544217533</v>
      </c>
      <c r="AA7" s="11">
        <v>37.25254746540655</v>
      </c>
      <c r="AB7" s="11">
        <v>37.899500555370629</v>
      </c>
      <c r="AC7" s="11">
        <v>38.526397213643797</v>
      </c>
      <c r="AD7" s="11">
        <v>39.150356051290935</v>
      </c>
      <c r="AE7" s="11">
        <v>39.747167317100256</v>
      </c>
      <c r="AF7" s="11">
        <v>40.338011451930434</v>
      </c>
      <c r="AG7" s="11">
        <v>40.94743906979334</v>
      </c>
      <c r="AH7" s="11">
        <v>41.550270141837522</v>
      </c>
      <c r="AI7" s="11">
        <v>42.170690146022558</v>
      </c>
      <c r="AJ7" s="11">
        <v>42.779484258509186</v>
      </c>
      <c r="AK7" s="11">
        <v>43.437021584153534</v>
      </c>
      <c r="AL7" s="11">
        <v>44.087619418589441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158.89978913553725</v>
      </c>
      <c r="N9" s="87">
        <f>SUM(N10:N13)</f>
        <v>157.31736338663404</v>
      </c>
      <c r="O9" s="87">
        <f t="shared" ref="O9:AL9" si="3">SUM(O10:O13)</f>
        <v>155.70208289418778</v>
      </c>
      <c r="P9" s="87">
        <f t="shared" si="3"/>
        <v>157.70246776103147</v>
      </c>
      <c r="Q9" s="87">
        <f t="shared" si="3"/>
        <v>161.3306058720236</v>
      </c>
      <c r="R9" s="87">
        <f t="shared" si="3"/>
        <v>163.50547501266516</v>
      </c>
      <c r="S9" s="87">
        <f t="shared" si="3"/>
        <v>177.46883926927325</v>
      </c>
      <c r="T9" s="87">
        <f t="shared" si="3"/>
        <v>171.02135791352714</v>
      </c>
      <c r="U9" s="87">
        <f t="shared" si="3"/>
        <v>170.78291661720525</v>
      </c>
      <c r="V9" s="87">
        <f t="shared" si="3"/>
        <v>185.31047293259408</v>
      </c>
      <c r="W9" s="87">
        <f t="shared" si="3"/>
        <v>189.93361969299258</v>
      </c>
      <c r="X9" s="87">
        <f t="shared" si="3"/>
        <v>194.94223237118746</v>
      </c>
      <c r="Y9" s="87">
        <f t="shared" si="3"/>
        <v>196.553133531676</v>
      </c>
      <c r="Z9" s="87">
        <f t="shared" si="3"/>
        <v>198.87540533378592</v>
      </c>
      <c r="AA9" s="87">
        <f t="shared" si="3"/>
        <v>201.43547879894157</v>
      </c>
      <c r="AB9" s="87">
        <f t="shared" si="3"/>
        <v>203.51204590585701</v>
      </c>
      <c r="AC9" s="87">
        <f t="shared" si="3"/>
        <v>205.47962118457502</v>
      </c>
      <c r="AD9" s="87">
        <f t="shared" si="3"/>
        <v>207.36151819485022</v>
      </c>
      <c r="AE9" s="87">
        <f t="shared" si="3"/>
        <v>209.22847319044905</v>
      </c>
      <c r="AF9" s="87">
        <f t="shared" si="3"/>
        <v>211.07401269200483</v>
      </c>
      <c r="AG9" s="87">
        <f t="shared" si="3"/>
        <v>213.02042227630722</v>
      </c>
      <c r="AH9" s="87">
        <f t="shared" si="3"/>
        <v>214.89786297571445</v>
      </c>
      <c r="AI9" s="87">
        <f t="shared" si="3"/>
        <v>216.79590185751249</v>
      </c>
      <c r="AJ9" s="87">
        <f t="shared" si="3"/>
        <v>218.74118176648867</v>
      </c>
      <c r="AK9" s="87">
        <f t="shared" si="3"/>
        <v>220.77184558704352</v>
      </c>
      <c r="AL9" s="87">
        <f t="shared" si="3"/>
        <v>222.70461975046462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42.016584396463067</v>
      </c>
      <c r="N10" s="11">
        <v>41.019911332779465</v>
      </c>
      <c r="O10" s="11">
        <v>42.050474600792327</v>
      </c>
      <c r="P10" s="11">
        <v>41.448222143011257</v>
      </c>
      <c r="Q10" s="11">
        <v>44.117939849560976</v>
      </c>
      <c r="R10" s="11">
        <v>46.180650341641638</v>
      </c>
      <c r="S10" s="11">
        <v>50.235311096289045</v>
      </c>
      <c r="T10" s="11">
        <v>47.117867564272139</v>
      </c>
      <c r="U10" s="11">
        <v>48.016553479029461</v>
      </c>
      <c r="V10" s="11">
        <v>51.662154958670683</v>
      </c>
      <c r="W10" s="11">
        <v>53.460793603695898</v>
      </c>
      <c r="X10" s="11">
        <v>54.118556755504528</v>
      </c>
      <c r="Y10" s="11">
        <v>54.726820942574825</v>
      </c>
      <c r="Z10" s="11">
        <v>55.48366873817745</v>
      </c>
      <c r="AA10" s="11">
        <v>56.307557638663624</v>
      </c>
      <c r="AB10" s="11">
        <v>56.943752273903748</v>
      </c>
      <c r="AC10" s="11">
        <v>57.554460987125161</v>
      </c>
      <c r="AD10" s="11">
        <v>58.145927777556729</v>
      </c>
      <c r="AE10" s="11">
        <v>58.745770014453676</v>
      </c>
      <c r="AF10" s="11">
        <v>59.324996997512386</v>
      </c>
      <c r="AG10" s="11">
        <v>59.938432589756765</v>
      </c>
      <c r="AH10" s="11">
        <v>60.549681252977685</v>
      </c>
      <c r="AI10" s="11">
        <v>61.179189511003564</v>
      </c>
      <c r="AJ10" s="11">
        <v>61.802522482170154</v>
      </c>
      <c r="AK10" s="11">
        <v>62.450291117581713</v>
      </c>
      <c r="AL10" s="11">
        <v>63.077396226739737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28.454190377727883</v>
      </c>
      <c r="N11" s="11">
        <v>30.727690024567003</v>
      </c>
      <c r="O11" s="11">
        <v>29.743451831447153</v>
      </c>
      <c r="P11" s="11">
        <v>29.646016071584043</v>
      </c>
      <c r="Q11" s="11">
        <v>28.692915111102046</v>
      </c>
      <c r="R11" s="11">
        <v>30.121972136787999</v>
      </c>
      <c r="S11" s="11">
        <v>32.355530613733286</v>
      </c>
      <c r="T11" s="11">
        <v>33.196938410962588</v>
      </c>
      <c r="U11" s="11">
        <v>31.735497110949694</v>
      </c>
      <c r="V11" s="11">
        <v>35.738931588157776</v>
      </c>
      <c r="W11" s="11">
        <v>35.486851141728557</v>
      </c>
      <c r="X11" s="11">
        <v>36.407939778064311</v>
      </c>
      <c r="Y11" s="11">
        <v>36.525445179926855</v>
      </c>
      <c r="Z11" s="11">
        <v>36.765119268672684</v>
      </c>
      <c r="AA11" s="11">
        <v>37.017258772826708</v>
      </c>
      <c r="AB11" s="11">
        <v>37.207553232226857</v>
      </c>
      <c r="AC11" s="11">
        <v>37.379096332544073</v>
      </c>
      <c r="AD11" s="11">
        <v>37.529342621547094</v>
      </c>
      <c r="AE11" s="11">
        <v>37.66637608249669</v>
      </c>
      <c r="AF11" s="11">
        <v>37.818539251370552</v>
      </c>
      <c r="AG11" s="11">
        <v>37.992826565917944</v>
      </c>
      <c r="AH11" s="11">
        <v>38.162733422879903</v>
      </c>
      <c r="AI11" s="11">
        <v>38.333432550786235</v>
      </c>
      <c r="AJ11" s="11">
        <v>38.509717380352718</v>
      </c>
      <c r="AK11" s="11">
        <v>38.67741433056878</v>
      </c>
      <c r="AL11" s="11">
        <v>38.812938220827128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38.734441830855587</v>
      </c>
      <c r="N12" s="11">
        <v>38.433010153331793</v>
      </c>
      <c r="O12" s="11">
        <v>36.468671803441431</v>
      </c>
      <c r="P12" s="11">
        <v>38.353495049195189</v>
      </c>
      <c r="Q12" s="11">
        <v>38.666202373690773</v>
      </c>
      <c r="R12" s="11">
        <v>38.144706922161525</v>
      </c>
      <c r="S12" s="11">
        <v>41.137962516476613</v>
      </c>
      <c r="T12" s="11">
        <v>39.357811771792683</v>
      </c>
      <c r="U12" s="11">
        <v>39.671239226668831</v>
      </c>
      <c r="V12" s="11">
        <v>41.294697734427622</v>
      </c>
      <c r="W12" s="11">
        <v>41.174380182517154</v>
      </c>
      <c r="X12" s="11">
        <v>41.131252009831265</v>
      </c>
      <c r="Y12" s="11">
        <v>41.229786554918761</v>
      </c>
      <c r="Z12" s="11">
        <v>41.579804271965401</v>
      </c>
      <c r="AA12" s="11">
        <v>42.010240062367188</v>
      </c>
      <c r="AB12" s="11">
        <v>42.385553413028703</v>
      </c>
      <c r="AC12" s="11">
        <v>42.746853959332974</v>
      </c>
      <c r="AD12" s="11">
        <v>43.093858734317337</v>
      </c>
      <c r="AE12" s="11">
        <v>43.429974080310899</v>
      </c>
      <c r="AF12" s="11">
        <v>43.764698805656074</v>
      </c>
      <c r="AG12" s="11">
        <v>44.126388472502541</v>
      </c>
      <c r="AH12" s="11">
        <v>44.453887209490972</v>
      </c>
      <c r="AI12" s="11">
        <v>44.789153463280293</v>
      </c>
      <c r="AJ12" s="11">
        <v>45.130258087840609</v>
      </c>
      <c r="AK12" s="11">
        <v>45.483453903859647</v>
      </c>
      <c r="AL12" s="11">
        <v>45.815688969506773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49.69457253049071</v>
      </c>
      <c r="N13" s="11">
        <v>47.136751875955767</v>
      </c>
      <c r="O13" s="11">
        <v>47.439484658506863</v>
      </c>
      <c r="P13" s="11">
        <v>48.254734497240996</v>
      </c>
      <c r="Q13" s="11">
        <v>49.853548537669809</v>
      </c>
      <c r="R13" s="11">
        <v>49.058145612073979</v>
      </c>
      <c r="S13" s="11">
        <v>53.740035042774295</v>
      </c>
      <c r="T13" s="11">
        <v>51.348740166499724</v>
      </c>
      <c r="U13" s="11">
        <v>51.359626800557265</v>
      </c>
      <c r="V13" s="11">
        <v>56.614688651338021</v>
      </c>
      <c r="W13" s="11">
        <v>59.811594765050998</v>
      </c>
      <c r="X13" s="11">
        <v>63.284483827787362</v>
      </c>
      <c r="Y13" s="11">
        <v>64.071080854255584</v>
      </c>
      <c r="Z13" s="11">
        <v>65.046813054970386</v>
      </c>
      <c r="AA13" s="11">
        <v>66.100422325084068</v>
      </c>
      <c r="AB13" s="11">
        <v>66.975186986697722</v>
      </c>
      <c r="AC13" s="11">
        <v>67.799209905572795</v>
      </c>
      <c r="AD13" s="11">
        <v>68.59238906142906</v>
      </c>
      <c r="AE13" s="11">
        <v>69.386353013187787</v>
      </c>
      <c r="AF13" s="11">
        <v>70.165777637465808</v>
      </c>
      <c r="AG13" s="11">
        <v>70.962774648129965</v>
      </c>
      <c r="AH13" s="11">
        <v>71.731561090365886</v>
      </c>
      <c r="AI13" s="11">
        <v>72.494126332442406</v>
      </c>
      <c r="AJ13" s="11">
        <v>73.298683816125191</v>
      </c>
      <c r="AK13" s="11">
        <v>74.160686235033367</v>
      </c>
      <c r="AL13" s="11">
        <v>74.998596333390992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98.771375563640433</v>
      </c>
      <c r="N15" s="87">
        <f>SUM(N16:N20)</f>
        <v>102.35686160961072</v>
      </c>
      <c r="O15" s="87">
        <f t="shared" ref="O15:AL15" si="5">SUM(O16:O20)</f>
        <v>104.25519639940927</v>
      </c>
      <c r="P15" s="87">
        <f t="shared" si="5"/>
        <v>101.63906923511776</v>
      </c>
      <c r="Q15" s="87">
        <f t="shared" si="5"/>
        <v>106.40912614429826</v>
      </c>
      <c r="R15" s="87">
        <f t="shared" si="5"/>
        <v>109.80929809053073</v>
      </c>
      <c r="S15" s="87">
        <f t="shared" si="5"/>
        <v>113.75692298153658</v>
      </c>
      <c r="T15" s="87">
        <f t="shared" si="5"/>
        <v>114.81751650152916</v>
      </c>
      <c r="U15" s="87">
        <f t="shared" si="5"/>
        <v>110.94305088818086</v>
      </c>
      <c r="V15" s="87">
        <f t="shared" si="5"/>
        <v>115.39760412448831</v>
      </c>
      <c r="W15" s="87">
        <f t="shared" si="5"/>
        <v>119.43673047650557</v>
      </c>
      <c r="X15" s="87">
        <f t="shared" si="5"/>
        <v>113.61852229451341</v>
      </c>
      <c r="Y15" s="87">
        <f t="shared" si="5"/>
        <v>114.59037494456726</v>
      </c>
      <c r="Z15" s="87">
        <f t="shared" si="5"/>
        <v>115.7373155205857</v>
      </c>
      <c r="AA15" s="87">
        <f t="shared" si="5"/>
        <v>117.03435875870295</v>
      </c>
      <c r="AB15" s="87">
        <f t="shared" si="5"/>
        <v>117.97208202621536</v>
      </c>
      <c r="AC15" s="87">
        <f t="shared" si="5"/>
        <v>118.82051846594686</v>
      </c>
      <c r="AD15" s="87">
        <f t="shared" si="5"/>
        <v>119.58661967339053</v>
      </c>
      <c r="AE15" s="87">
        <f t="shared" si="5"/>
        <v>120.36307815143232</v>
      </c>
      <c r="AF15" s="87">
        <f t="shared" si="5"/>
        <v>121.17326983007897</v>
      </c>
      <c r="AG15" s="87">
        <f t="shared" si="5"/>
        <v>122.02979352883411</v>
      </c>
      <c r="AH15" s="87">
        <f t="shared" si="5"/>
        <v>122.83671480086198</v>
      </c>
      <c r="AI15" s="87">
        <f t="shared" si="5"/>
        <v>123.66479974781168</v>
      </c>
      <c r="AJ15" s="87">
        <f t="shared" si="5"/>
        <v>124.50074714947051</v>
      </c>
      <c r="AK15" s="87">
        <f t="shared" si="5"/>
        <v>125.36528378529304</v>
      </c>
      <c r="AL15" s="87">
        <f t="shared" si="5"/>
        <v>126.16884924945685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13.014174454529631</v>
      </c>
      <c r="N16" s="11">
        <v>12.739295957517799</v>
      </c>
      <c r="O16" s="11">
        <v>13.163009276360627</v>
      </c>
      <c r="P16" s="11">
        <v>13.053535294930086</v>
      </c>
      <c r="Q16" s="11">
        <v>12.482419172885187</v>
      </c>
      <c r="R16" s="11">
        <v>12.475062134687871</v>
      </c>
      <c r="S16" s="11">
        <v>13.664309079893863</v>
      </c>
      <c r="T16" s="11">
        <v>14.458554019952983</v>
      </c>
      <c r="U16" s="11">
        <v>14.270821785691895</v>
      </c>
      <c r="V16" s="11">
        <v>14.444257596138552</v>
      </c>
      <c r="W16" s="11">
        <v>15.62792543887414</v>
      </c>
      <c r="X16" s="11">
        <v>13.391159335529597</v>
      </c>
      <c r="Y16" s="11">
        <v>13.493465046534169</v>
      </c>
      <c r="Z16" s="11">
        <v>13.63152956184218</v>
      </c>
      <c r="AA16" s="11">
        <v>13.785328001484805</v>
      </c>
      <c r="AB16" s="11">
        <v>13.89155665326679</v>
      </c>
      <c r="AC16" s="11">
        <v>13.997440506524397</v>
      </c>
      <c r="AD16" s="11">
        <v>14.094895005905308</v>
      </c>
      <c r="AE16" s="11">
        <v>14.195379646714962</v>
      </c>
      <c r="AF16" s="11">
        <v>14.306359946087802</v>
      </c>
      <c r="AG16" s="11">
        <v>14.416949820279239</v>
      </c>
      <c r="AH16" s="11">
        <v>14.527640695705689</v>
      </c>
      <c r="AI16" s="11">
        <v>14.641476372859156</v>
      </c>
      <c r="AJ16" s="11">
        <v>14.749991083533574</v>
      </c>
      <c r="AK16" s="11">
        <v>14.86228200889232</v>
      </c>
      <c r="AL16" s="11">
        <v>14.967015380868061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11.333926163415308</v>
      </c>
      <c r="N17" s="11">
        <v>14.314155573606829</v>
      </c>
      <c r="O17" s="11">
        <v>13.245140733157056</v>
      </c>
      <c r="P17" s="11">
        <v>12.708969588748356</v>
      </c>
      <c r="Q17" s="11">
        <v>12.288485501264427</v>
      </c>
      <c r="R17" s="11">
        <v>13.553363519387618</v>
      </c>
      <c r="S17" s="11">
        <v>13.977278830646506</v>
      </c>
      <c r="T17" s="11">
        <v>13.869302906388734</v>
      </c>
      <c r="U17" s="11">
        <v>14.334554292781634</v>
      </c>
      <c r="V17" s="11">
        <v>15.348886802680827</v>
      </c>
      <c r="W17" s="11">
        <v>15.669806077298288</v>
      </c>
      <c r="X17" s="11">
        <v>15.126492325020292</v>
      </c>
      <c r="Y17" s="11">
        <v>15.185634622589781</v>
      </c>
      <c r="Z17" s="11">
        <v>15.293814486364637</v>
      </c>
      <c r="AA17" s="11">
        <v>15.413324193812748</v>
      </c>
      <c r="AB17" s="11">
        <v>15.507679058534711</v>
      </c>
      <c r="AC17" s="11">
        <v>15.597728571794914</v>
      </c>
      <c r="AD17" s="11">
        <v>15.681168043711873</v>
      </c>
      <c r="AE17" s="11">
        <v>15.764368823333221</v>
      </c>
      <c r="AF17" s="11">
        <v>15.850386404677005</v>
      </c>
      <c r="AG17" s="11">
        <v>15.948588889399987</v>
      </c>
      <c r="AH17" s="11">
        <v>16.027646669979955</v>
      </c>
      <c r="AI17" s="11">
        <v>16.124209174011195</v>
      </c>
      <c r="AJ17" s="11">
        <v>16.218790445301074</v>
      </c>
      <c r="AK17" s="11">
        <v>16.315712162898816</v>
      </c>
      <c r="AL17" s="11">
        <v>16.409592797631806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11.38921770492167</v>
      </c>
      <c r="N18" s="11">
        <v>12.799677422052726</v>
      </c>
      <c r="O18" s="11">
        <v>12.484587197179673</v>
      </c>
      <c r="P18" s="11">
        <v>11.749009946186222</v>
      </c>
      <c r="Q18" s="11">
        <v>11.585125692831824</v>
      </c>
      <c r="R18" s="11">
        <v>11.825486350138899</v>
      </c>
      <c r="S18" s="11">
        <v>12.635722533551952</v>
      </c>
      <c r="T18" s="11">
        <v>11.905922751381377</v>
      </c>
      <c r="U18" s="11">
        <v>11.471075224319399</v>
      </c>
      <c r="V18" s="11">
        <v>11.425728538428841</v>
      </c>
      <c r="W18" s="11">
        <v>12.084676117677025</v>
      </c>
      <c r="X18" s="11">
        <v>13.46236470308223</v>
      </c>
      <c r="Y18" s="11">
        <v>13.731554758884792</v>
      </c>
      <c r="Z18" s="11">
        <v>13.964060086566651</v>
      </c>
      <c r="AA18" s="11">
        <v>14.213639618588324</v>
      </c>
      <c r="AB18" s="11">
        <v>14.412588371548635</v>
      </c>
      <c r="AC18" s="11">
        <v>14.600296905683642</v>
      </c>
      <c r="AD18" s="11">
        <v>14.774636199609178</v>
      </c>
      <c r="AE18" s="11">
        <v>14.95591603588073</v>
      </c>
      <c r="AF18" s="11">
        <v>15.160506396071391</v>
      </c>
      <c r="AG18" s="11">
        <v>15.38002511777943</v>
      </c>
      <c r="AH18" s="11">
        <v>15.594597249369665</v>
      </c>
      <c r="AI18" s="11">
        <v>15.800075863649882</v>
      </c>
      <c r="AJ18" s="11">
        <v>16.001225240622365</v>
      </c>
      <c r="AK18" s="11">
        <v>16.190122325817981</v>
      </c>
      <c r="AL18" s="11">
        <v>16.3823287316186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11.895643856359984</v>
      </c>
      <c r="N19" s="11">
        <v>14.434845466953666</v>
      </c>
      <c r="O19" s="11">
        <v>15.659694608418793</v>
      </c>
      <c r="P19" s="11">
        <v>14.558494853962623</v>
      </c>
      <c r="Q19" s="11">
        <v>16.82249559992562</v>
      </c>
      <c r="R19" s="11">
        <v>18.841810956509402</v>
      </c>
      <c r="S19" s="11">
        <v>17.309451853011655</v>
      </c>
      <c r="T19" s="11">
        <v>19.71819959270108</v>
      </c>
      <c r="U19" s="11">
        <v>17.779938861373822</v>
      </c>
      <c r="V19" s="11">
        <v>17.707729219127675</v>
      </c>
      <c r="W19" s="11">
        <v>18.303827430591358</v>
      </c>
      <c r="X19" s="11">
        <v>17.212291690875805</v>
      </c>
      <c r="Y19" s="11">
        <v>17.412467058914682</v>
      </c>
      <c r="Z19" s="11">
        <v>17.637444809415381</v>
      </c>
      <c r="AA19" s="11">
        <v>17.890360590669712</v>
      </c>
      <c r="AB19" s="11">
        <v>18.087304053230163</v>
      </c>
      <c r="AC19" s="11">
        <v>18.270533334849578</v>
      </c>
      <c r="AD19" s="11">
        <v>18.444780360653915</v>
      </c>
      <c r="AE19" s="11">
        <v>18.626771767836864</v>
      </c>
      <c r="AF19" s="11">
        <v>18.800813647087182</v>
      </c>
      <c r="AG19" s="11">
        <v>18.97484564178108</v>
      </c>
      <c r="AH19" s="11">
        <v>19.142185971535767</v>
      </c>
      <c r="AI19" s="11">
        <v>19.335663378141756</v>
      </c>
      <c r="AJ19" s="11">
        <v>19.523413194976456</v>
      </c>
      <c r="AK19" s="11">
        <v>19.743792933987734</v>
      </c>
      <c r="AL19" s="11">
        <v>19.932812293560172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51.138413384413845</v>
      </c>
      <c r="N20" s="11">
        <v>48.068887189479689</v>
      </c>
      <c r="O20" s="11">
        <v>49.702764584293114</v>
      </c>
      <c r="P20" s="11">
        <v>49.569059551290472</v>
      </c>
      <c r="Q20" s="11">
        <v>53.230600177391189</v>
      </c>
      <c r="R20" s="11">
        <v>53.113575129806932</v>
      </c>
      <c r="S20" s="11">
        <v>56.170160684432609</v>
      </c>
      <c r="T20" s="11">
        <v>54.865537231104973</v>
      </c>
      <c r="U20" s="11">
        <v>53.086660724014109</v>
      </c>
      <c r="V20" s="11">
        <v>56.471001968112418</v>
      </c>
      <c r="W20" s="11">
        <v>57.750495412064758</v>
      </c>
      <c r="X20" s="11">
        <v>54.426214240005493</v>
      </c>
      <c r="Y20" s="11">
        <v>54.767253457643825</v>
      </c>
      <c r="Z20" s="11">
        <v>55.210466576396833</v>
      </c>
      <c r="AA20" s="11">
        <v>55.731706354147363</v>
      </c>
      <c r="AB20" s="11">
        <v>56.072953889635059</v>
      </c>
      <c r="AC20" s="11">
        <v>56.354519147094337</v>
      </c>
      <c r="AD20" s="11">
        <v>56.591140063510259</v>
      </c>
      <c r="AE20" s="11">
        <v>56.820641877666539</v>
      </c>
      <c r="AF20" s="11">
        <v>57.055203436155587</v>
      </c>
      <c r="AG20" s="11">
        <v>57.309384059594365</v>
      </c>
      <c r="AH20" s="11">
        <v>57.544644214270896</v>
      </c>
      <c r="AI20" s="11">
        <v>57.763374959149708</v>
      </c>
      <c r="AJ20" s="11">
        <v>58.007327185037042</v>
      </c>
      <c r="AK20" s="11">
        <v>58.253374353696202</v>
      </c>
      <c r="AL20" s="11">
        <v>58.477100045778215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94.154722932846653</v>
      </c>
      <c r="N22" s="87">
        <f>SUM(N23:N24)</f>
        <v>92.265777049803489</v>
      </c>
      <c r="O22" s="87">
        <f t="shared" ref="O22:AL22" si="7">SUM(O23:O24)</f>
        <v>90.981241407060153</v>
      </c>
      <c r="P22" s="87">
        <f t="shared" si="7"/>
        <v>88.092550990569194</v>
      </c>
      <c r="Q22" s="87">
        <f t="shared" si="7"/>
        <v>91.176301763030025</v>
      </c>
      <c r="R22" s="87">
        <f t="shared" si="7"/>
        <v>91.424946532115356</v>
      </c>
      <c r="S22" s="87">
        <f t="shared" si="7"/>
        <v>90.786793157139982</v>
      </c>
      <c r="T22" s="87">
        <f t="shared" si="7"/>
        <v>91.445616530550666</v>
      </c>
      <c r="U22" s="87">
        <f t="shared" si="7"/>
        <v>87.810907160299649</v>
      </c>
      <c r="V22" s="87">
        <f t="shared" si="7"/>
        <v>87.727055557925183</v>
      </c>
      <c r="W22" s="87">
        <f t="shared" si="7"/>
        <v>88.973405285378689</v>
      </c>
      <c r="X22" s="87">
        <f t="shared" si="7"/>
        <v>85.794696905242233</v>
      </c>
      <c r="Y22" s="87">
        <f t="shared" si="7"/>
        <v>85.033469174880906</v>
      </c>
      <c r="Z22" s="87">
        <f t="shared" si="7"/>
        <v>84.385616139049247</v>
      </c>
      <c r="AA22" s="87">
        <f t="shared" si="7"/>
        <v>83.808408066518354</v>
      </c>
      <c r="AB22" s="87">
        <f t="shared" si="7"/>
        <v>83.003891110126062</v>
      </c>
      <c r="AC22" s="87">
        <f t="shared" si="7"/>
        <v>82.136131624027598</v>
      </c>
      <c r="AD22" s="87">
        <f t="shared" si="7"/>
        <v>81.219594038551193</v>
      </c>
      <c r="AE22" s="87">
        <f t="shared" si="7"/>
        <v>80.317544690421869</v>
      </c>
      <c r="AF22" s="87">
        <f t="shared" si="7"/>
        <v>79.37977221590728</v>
      </c>
      <c r="AG22" s="87">
        <f t="shared" si="7"/>
        <v>78.517197787513723</v>
      </c>
      <c r="AH22" s="87">
        <f t="shared" si="7"/>
        <v>77.72552534035934</v>
      </c>
      <c r="AI22" s="87">
        <f t="shared" si="7"/>
        <v>76.868887464159528</v>
      </c>
      <c r="AJ22" s="87">
        <f t="shared" si="7"/>
        <v>75.948391797848075</v>
      </c>
      <c r="AK22" s="87">
        <f t="shared" si="7"/>
        <v>74.746732105008277</v>
      </c>
      <c r="AL22" s="87">
        <f t="shared" si="7"/>
        <v>73.845316327114119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68.923436957934584</v>
      </c>
      <c r="N23" s="11">
        <v>69.125448222884486</v>
      </c>
      <c r="O23" s="11">
        <v>69.121224547991275</v>
      </c>
      <c r="P23" s="11">
        <v>66.314989059662466</v>
      </c>
      <c r="Q23" s="11">
        <v>69.331928942762744</v>
      </c>
      <c r="R23" s="11">
        <v>70.701628761611758</v>
      </c>
      <c r="S23" s="11">
        <v>70.792604993895324</v>
      </c>
      <c r="T23" s="11">
        <v>71.04337431297256</v>
      </c>
      <c r="U23" s="11">
        <v>67.649126821785416</v>
      </c>
      <c r="V23" s="11">
        <v>68.995486730492729</v>
      </c>
      <c r="W23" s="11">
        <v>70.692087751538679</v>
      </c>
      <c r="X23" s="11">
        <v>65.519079683366158</v>
      </c>
      <c r="Y23" s="11">
        <v>65.158419289911137</v>
      </c>
      <c r="Z23" s="11">
        <v>64.891181050271186</v>
      </c>
      <c r="AA23" s="11">
        <v>64.694240948972464</v>
      </c>
      <c r="AB23" s="11">
        <v>64.288607696984073</v>
      </c>
      <c r="AC23" s="11">
        <v>63.835266779162339</v>
      </c>
      <c r="AD23" s="11">
        <v>63.309511880244806</v>
      </c>
      <c r="AE23" s="11">
        <v>62.772849256367579</v>
      </c>
      <c r="AF23" s="11">
        <v>62.254225954674567</v>
      </c>
      <c r="AG23" s="11">
        <v>61.76622356715464</v>
      </c>
      <c r="AH23" s="11">
        <v>61.232411874836373</v>
      </c>
      <c r="AI23" s="11">
        <v>60.658296590049723</v>
      </c>
      <c r="AJ23" s="11">
        <v>60.065507867762513</v>
      </c>
      <c r="AK23" s="11">
        <v>59.509079153540412</v>
      </c>
      <c r="AL23" s="11">
        <v>58.989096923327466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25.231285974912076</v>
      </c>
      <c r="N24" s="11">
        <v>23.140328826918999</v>
      </c>
      <c r="O24" s="11">
        <v>21.860016859068882</v>
      </c>
      <c r="P24" s="11">
        <v>21.777561930906732</v>
      </c>
      <c r="Q24" s="11">
        <v>21.844372820267285</v>
      </c>
      <c r="R24" s="11">
        <v>20.723317770503602</v>
      </c>
      <c r="S24" s="11">
        <v>19.994188163244655</v>
      </c>
      <c r="T24" s="11">
        <v>20.402242217578102</v>
      </c>
      <c r="U24" s="11">
        <v>20.161780338514241</v>
      </c>
      <c r="V24" s="11">
        <v>18.731568827432454</v>
      </c>
      <c r="W24" s="11">
        <v>18.28131753384001</v>
      </c>
      <c r="X24" s="11">
        <v>20.275617221876082</v>
      </c>
      <c r="Y24" s="11">
        <v>19.875049884969776</v>
      </c>
      <c r="Z24" s="11">
        <v>19.494435088778058</v>
      </c>
      <c r="AA24" s="11">
        <v>19.114167117545886</v>
      </c>
      <c r="AB24" s="11">
        <v>18.715283413141989</v>
      </c>
      <c r="AC24" s="11">
        <v>18.300864844865256</v>
      </c>
      <c r="AD24" s="11">
        <v>17.910082158306391</v>
      </c>
      <c r="AE24" s="11">
        <v>17.544695434054287</v>
      </c>
      <c r="AF24" s="11">
        <v>17.125546261232707</v>
      </c>
      <c r="AG24" s="11">
        <v>16.750974220359083</v>
      </c>
      <c r="AH24" s="11">
        <v>16.493113465522967</v>
      </c>
      <c r="AI24" s="11">
        <v>16.210590874109805</v>
      </c>
      <c r="AJ24" s="11">
        <v>15.882883930085557</v>
      </c>
      <c r="AK24" s="11">
        <v>15.237652951467872</v>
      </c>
      <c r="AL24" s="11">
        <v>14.856219403786646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80.009260497231324</v>
      </c>
      <c r="N26" s="87">
        <f>SUM(N27:N30)</f>
        <v>80.553968132855616</v>
      </c>
      <c r="O26" s="87">
        <f t="shared" ref="O26:AL26" si="9">SUM(O27:O30)</f>
        <v>79.017699136659388</v>
      </c>
      <c r="P26" s="87">
        <f t="shared" si="9"/>
        <v>80.446272514231296</v>
      </c>
      <c r="Q26" s="87">
        <f t="shared" si="9"/>
        <v>85.872172913072006</v>
      </c>
      <c r="R26" s="87">
        <f>SUM(R27:R30)</f>
        <v>84.052729800794793</v>
      </c>
      <c r="S26" s="87">
        <f t="shared" si="9"/>
        <v>89.9959563528475</v>
      </c>
      <c r="T26" s="87">
        <f t="shared" si="9"/>
        <v>89.408438864336205</v>
      </c>
      <c r="U26" s="87">
        <f t="shared" si="9"/>
        <v>78.057094102239418</v>
      </c>
      <c r="V26" s="87">
        <f t="shared" si="9"/>
        <v>85.490361925717622</v>
      </c>
      <c r="W26" s="87">
        <f t="shared" si="9"/>
        <v>74.364354904590911</v>
      </c>
      <c r="X26" s="87">
        <f t="shared" si="9"/>
        <v>76.355531571808228</v>
      </c>
      <c r="Y26" s="87">
        <f t="shared" si="9"/>
        <v>76.551504632927916</v>
      </c>
      <c r="Z26" s="87">
        <f t="shared" si="9"/>
        <v>77.099503503137797</v>
      </c>
      <c r="AA26" s="87">
        <f t="shared" si="9"/>
        <v>77.599435724298246</v>
      </c>
      <c r="AB26" s="87">
        <f t="shared" si="9"/>
        <v>77.690470436254429</v>
      </c>
      <c r="AC26" s="87">
        <f t="shared" si="9"/>
        <v>77.680214864737763</v>
      </c>
      <c r="AD26" s="87">
        <f t="shared" si="9"/>
        <v>77.595842518344853</v>
      </c>
      <c r="AE26" s="87">
        <f t="shared" si="9"/>
        <v>77.556222812875859</v>
      </c>
      <c r="AF26" s="87">
        <f t="shared" si="9"/>
        <v>77.51564886963925</v>
      </c>
      <c r="AG26" s="87">
        <f t="shared" si="9"/>
        <v>77.514659810246428</v>
      </c>
      <c r="AH26" s="87">
        <f t="shared" si="9"/>
        <v>77.496140517533718</v>
      </c>
      <c r="AI26" s="87">
        <f t="shared" si="9"/>
        <v>77.461641291145412</v>
      </c>
      <c r="AJ26" s="87">
        <f t="shared" si="9"/>
        <v>77.420510683422492</v>
      </c>
      <c r="AK26" s="87">
        <f t="shared" si="9"/>
        <v>77.442632795222366</v>
      </c>
      <c r="AL26" s="87">
        <f t="shared" si="9"/>
        <v>77.428282818993353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7.7775232653482824</v>
      </c>
      <c r="N27" s="11">
        <v>8.8181607190098745</v>
      </c>
      <c r="O27" s="11">
        <v>10.396750627420833</v>
      </c>
      <c r="P27" s="11">
        <v>8.4516982924707698</v>
      </c>
      <c r="Q27" s="11">
        <v>12.652130634081608</v>
      </c>
      <c r="R27" s="11">
        <v>10.460813386382174</v>
      </c>
      <c r="S27" s="11">
        <v>10.818695462956219</v>
      </c>
      <c r="T27" s="11">
        <v>10.72243934722251</v>
      </c>
      <c r="U27" s="11">
        <v>9.5442242136172819</v>
      </c>
      <c r="V27" s="11">
        <v>12.198348221815959</v>
      </c>
      <c r="W27" s="11">
        <v>8.726130764811348</v>
      </c>
      <c r="X27" s="11">
        <v>8.6054186081881436</v>
      </c>
      <c r="Y27" s="11">
        <v>8.745793980318874</v>
      </c>
      <c r="Z27" s="11">
        <v>8.9236115587838931</v>
      </c>
      <c r="AA27" s="11">
        <v>9.0953943351976605</v>
      </c>
      <c r="AB27" s="11">
        <v>9.2305316449535582</v>
      </c>
      <c r="AC27" s="11">
        <v>9.358154402526381</v>
      </c>
      <c r="AD27" s="11">
        <v>9.4807194530686889</v>
      </c>
      <c r="AE27" s="11">
        <v>9.5942705153623891</v>
      </c>
      <c r="AF27" s="11">
        <v>9.7109028897459364</v>
      </c>
      <c r="AG27" s="11">
        <v>9.8510899442246931</v>
      </c>
      <c r="AH27" s="11">
        <v>9.9909502566968591</v>
      </c>
      <c r="AI27" s="11">
        <v>10.130079493334394</v>
      </c>
      <c r="AJ27" s="11">
        <v>10.276232063944567</v>
      </c>
      <c r="AK27" s="11">
        <v>10.425190169739226</v>
      </c>
      <c r="AL27" s="11">
        <v>10.585279490233443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26.892900763978236</v>
      </c>
      <c r="N28" s="11">
        <v>27.367380254246164</v>
      </c>
      <c r="O28" s="11">
        <v>25.930938523141105</v>
      </c>
      <c r="P28" s="11">
        <v>27.146927634071403</v>
      </c>
      <c r="Q28" s="11">
        <v>28.231839579148239</v>
      </c>
      <c r="R28" s="11">
        <v>27.827382279357732</v>
      </c>
      <c r="S28" s="11">
        <v>29.794551413499715</v>
      </c>
      <c r="T28" s="11">
        <v>29.091401395465926</v>
      </c>
      <c r="U28" s="11">
        <v>26.989364608140416</v>
      </c>
      <c r="V28" s="11">
        <v>29.105708932625234</v>
      </c>
      <c r="W28" s="11">
        <v>25.549046669484152</v>
      </c>
      <c r="X28" s="11">
        <v>26.038307995841851</v>
      </c>
      <c r="Y28" s="11">
        <v>26.066810813675261</v>
      </c>
      <c r="Z28" s="11">
        <v>26.187492324628153</v>
      </c>
      <c r="AA28" s="11">
        <v>26.302593092169953</v>
      </c>
      <c r="AB28" s="11">
        <v>26.282703111569404</v>
      </c>
      <c r="AC28" s="11">
        <v>26.241095546819025</v>
      </c>
      <c r="AD28" s="11">
        <v>26.188415445714018</v>
      </c>
      <c r="AE28" s="11">
        <v>26.148411138690403</v>
      </c>
      <c r="AF28" s="11">
        <v>26.109281480549839</v>
      </c>
      <c r="AG28" s="11">
        <v>26.067037817755541</v>
      </c>
      <c r="AH28" s="11">
        <v>26.021604414721562</v>
      </c>
      <c r="AI28" s="11">
        <v>25.98335260015045</v>
      </c>
      <c r="AJ28" s="11">
        <v>25.954405899102582</v>
      </c>
      <c r="AK28" s="11">
        <v>25.94377701200602</v>
      </c>
      <c r="AL28" s="11">
        <v>25.909292744569935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30.483033443860077</v>
      </c>
      <c r="N29" s="11">
        <v>27.966294585787416</v>
      </c>
      <c r="O29" s="11">
        <v>25.664641533456933</v>
      </c>
      <c r="P29" s="11">
        <v>27.914855752821072</v>
      </c>
      <c r="Q29" s="11">
        <v>27.076283329404237</v>
      </c>
      <c r="R29" s="11">
        <v>27.005443884231838</v>
      </c>
      <c r="S29" s="11">
        <v>30.749042130660239</v>
      </c>
      <c r="T29" s="11">
        <v>31.089148018485886</v>
      </c>
      <c r="U29" s="11">
        <v>23.999515138876234</v>
      </c>
      <c r="V29" s="11">
        <v>26.707795216915052</v>
      </c>
      <c r="W29" s="11">
        <v>23.985010413544781</v>
      </c>
      <c r="X29" s="11">
        <v>25.710387080556217</v>
      </c>
      <c r="Y29" s="11">
        <v>25.576467870674204</v>
      </c>
      <c r="Z29" s="11">
        <v>25.655953620243487</v>
      </c>
      <c r="AA29" s="11">
        <v>25.684407369034272</v>
      </c>
      <c r="AB29" s="11">
        <v>25.526683255828505</v>
      </c>
      <c r="AC29" s="11">
        <v>25.343488115993381</v>
      </c>
      <c r="AD29" s="11">
        <v>25.145758082719343</v>
      </c>
      <c r="AE29" s="11">
        <v>24.953028334423731</v>
      </c>
      <c r="AF29" s="11">
        <v>24.756316319058268</v>
      </c>
      <c r="AG29" s="11">
        <v>24.572727768834952</v>
      </c>
      <c r="AH29" s="11">
        <v>24.382156700972036</v>
      </c>
      <c r="AI29" s="11">
        <v>24.181091588942024</v>
      </c>
      <c r="AJ29" s="11">
        <v>23.975202258941675</v>
      </c>
      <c r="AK29" s="11">
        <v>23.7917265090102</v>
      </c>
      <c r="AL29" s="11">
        <v>23.588925957977771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14.855803024044738</v>
      </c>
      <c r="N30" s="11">
        <v>16.40213257381215</v>
      </c>
      <c r="O30" s="11">
        <v>17.025368452640514</v>
      </c>
      <c r="P30" s="11">
        <v>16.932790834868058</v>
      </c>
      <c r="Q30" s="11">
        <v>17.911919370437932</v>
      </c>
      <c r="R30" s="11">
        <v>18.759090250823053</v>
      </c>
      <c r="S30" s="11">
        <v>18.633667345731322</v>
      </c>
      <c r="T30" s="11">
        <v>18.505450103161877</v>
      </c>
      <c r="U30" s="11">
        <v>17.523990141605491</v>
      </c>
      <c r="V30" s="11">
        <v>17.478509554361377</v>
      </c>
      <c r="W30" s="11">
        <v>16.104167056750622</v>
      </c>
      <c r="X30" s="11">
        <v>16.001417887222026</v>
      </c>
      <c r="Y30" s="11">
        <v>16.162431968259583</v>
      </c>
      <c r="Z30" s="11">
        <v>16.332445999482267</v>
      </c>
      <c r="AA30" s="11">
        <v>16.517040927896353</v>
      </c>
      <c r="AB30" s="11">
        <v>16.650552423902973</v>
      </c>
      <c r="AC30" s="11">
        <v>16.737476799398983</v>
      </c>
      <c r="AD30" s="11">
        <v>16.780949536842805</v>
      </c>
      <c r="AE30" s="11">
        <v>16.860512824399336</v>
      </c>
      <c r="AF30" s="11">
        <v>16.939148180285205</v>
      </c>
      <c r="AG30" s="11">
        <v>17.023804279431239</v>
      </c>
      <c r="AH30" s="11">
        <v>17.101429145143264</v>
      </c>
      <c r="AI30" s="11">
        <v>17.167117608718549</v>
      </c>
      <c r="AJ30" s="11">
        <v>17.214670461433663</v>
      </c>
      <c r="AK30" s="11">
        <v>17.281939104466918</v>
      </c>
      <c r="AL30" s="11">
        <v>17.344784626212199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76.792411168830697</v>
      </c>
      <c r="N32" s="87">
        <f t="shared" si="10"/>
        <v>77.888224679815579</v>
      </c>
      <c r="O32" s="87">
        <f t="shared" si="10"/>
        <v>74.64463717228594</v>
      </c>
      <c r="P32" s="87">
        <f t="shared" si="10"/>
        <v>75.057782832303957</v>
      </c>
      <c r="Q32" s="87">
        <f t="shared" si="10"/>
        <v>77.632572270323706</v>
      </c>
      <c r="R32" s="87">
        <f t="shared" si="10"/>
        <v>83.604967306196556</v>
      </c>
      <c r="S32" s="87">
        <f t="shared" si="10"/>
        <v>85.461898716933888</v>
      </c>
      <c r="T32" s="87">
        <f t="shared" si="10"/>
        <v>85.659889451407196</v>
      </c>
      <c r="U32" s="87">
        <f t="shared" si="10"/>
        <v>80.674363410699769</v>
      </c>
      <c r="V32" s="87">
        <f t="shared" si="10"/>
        <v>86.845394804159355</v>
      </c>
      <c r="W32" s="87">
        <f t="shared" si="10"/>
        <v>82.30969697831911</v>
      </c>
      <c r="X32" s="87">
        <f t="shared" si="10"/>
        <v>84.284979599654264</v>
      </c>
      <c r="Y32" s="87">
        <f t="shared" si="10"/>
        <v>84.642483605043978</v>
      </c>
      <c r="Z32" s="87">
        <f t="shared" si="10"/>
        <v>85.257351609035666</v>
      </c>
      <c r="AA32" s="87">
        <f t="shared" si="10"/>
        <v>85.966411134713994</v>
      </c>
      <c r="AB32" s="87">
        <f t="shared" si="10"/>
        <v>86.57148624441966</v>
      </c>
      <c r="AC32" s="87">
        <f t="shared" si="10"/>
        <v>87.119093216564949</v>
      </c>
      <c r="AD32" s="87">
        <f t="shared" si="10"/>
        <v>87.644454205336473</v>
      </c>
      <c r="AE32" s="87">
        <f t="shared" ref="AE32" si="11">SUM(AE33:AE35)</f>
        <v>88.155469389998458</v>
      </c>
      <c r="AF32" s="87">
        <f t="shared" ref="AF32" si="12">SUM(AF33:AF35)</f>
        <v>88.675845755192697</v>
      </c>
      <c r="AG32" s="87">
        <f t="shared" ref="AG32" si="13">SUM(AG33:AG35)</f>
        <v>89.224745635082527</v>
      </c>
      <c r="AH32" s="87">
        <f t="shared" ref="AH32" si="14">SUM(AH33:AH35)</f>
        <v>89.745235871453545</v>
      </c>
      <c r="AI32" s="87">
        <f t="shared" ref="AI32" si="15">SUM(AI33:AI35)</f>
        <v>90.275847719492404</v>
      </c>
      <c r="AJ32" s="87">
        <f t="shared" ref="AJ32" si="16">SUM(AJ33:AJ35)</f>
        <v>90.81478720734998</v>
      </c>
      <c r="AK32" s="87">
        <f t="shared" ref="AK32" si="17">SUM(AK33:AK35)</f>
        <v>91.334625545475575</v>
      </c>
      <c r="AL32" s="87">
        <f t="shared" ref="AL32" si="18">SUM(AL33:AL35)</f>
        <v>91.84551817825762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58.916574339367273</v>
      </c>
      <c r="N33" s="11">
        <v>57.657824656183003</v>
      </c>
      <c r="O33" s="11">
        <v>54.174954483746305</v>
      </c>
      <c r="P33" s="11">
        <v>55.177039121356984</v>
      </c>
      <c r="Q33" s="11">
        <v>56.286149103695003</v>
      </c>
      <c r="R33" s="11">
        <v>61.381027644915854</v>
      </c>
      <c r="S33" s="11">
        <v>63.807390013717473</v>
      </c>
      <c r="T33" s="11">
        <v>63.328782986316547</v>
      </c>
      <c r="U33" s="11">
        <v>59.970868610137224</v>
      </c>
      <c r="V33" s="11">
        <v>63.394285012012148</v>
      </c>
      <c r="W33" s="11">
        <v>60.724881390977487</v>
      </c>
      <c r="X33" s="11">
        <v>63.011567940665685</v>
      </c>
      <c r="Y33" s="11">
        <v>63.357788971856188</v>
      </c>
      <c r="Z33" s="11">
        <v>63.846439897012786</v>
      </c>
      <c r="AA33" s="11">
        <v>64.393566783377295</v>
      </c>
      <c r="AB33" s="11">
        <v>64.875412680488097</v>
      </c>
      <c r="AC33" s="11">
        <v>65.316878171559935</v>
      </c>
      <c r="AD33" s="11">
        <v>65.745059957093176</v>
      </c>
      <c r="AE33" s="11">
        <v>66.155339956269017</v>
      </c>
      <c r="AF33" s="11">
        <v>66.580808979360441</v>
      </c>
      <c r="AG33" s="11">
        <v>67.049675466454133</v>
      </c>
      <c r="AH33" s="11">
        <v>67.505792691153417</v>
      </c>
      <c r="AI33" s="11">
        <v>67.969666061670011</v>
      </c>
      <c r="AJ33" s="11">
        <v>68.437167507905812</v>
      </c>
      <c r="AK33" s="11">
        <v>68.884459702909197</v>
      </c>
      <c r="AL33" s="11">
        <v>69.318741467801374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16.409333807117282</v>
      </c>
      <c r="N34" s="11">
        <v>19.147333929869593</v>
      </c>
      <c r="O34" s="11">
        <v>19.421778477196931</v>
      </c>
      <c r="P34" s="11">
        <v>18.905189822520875</v>
      </c>
      <c r="Q34" s="11">
        <v>20.25055489340911</v>
      </c>
      <c r="R34" s="11">
        <v>21.202747526619135</v>
      </c>
      <c r="S34" s="11">
        <v>20.766355432860657</v>
      </c>
      <c r="T34" s="11">
        <v>21.408995379651877</v>
      </c>
      <c r="U34" s="11">
        <v>19.804195431887653</v>
      </c>
      <c r="V34" s="11">
        <v>22.583986116972572</v>
      </c>
      <c r="W34" s="11">
        <v>20.522190046844976</v>
      </c>
      <c r="X34" s="11">
        <v>20.418526275633148</v>
      </c>
      <c r="Y34" s="11">
        <v>20.41915142556601</v>
      </c>
      <c r="Z34" s="11">
        <v>20.536736291555663</v>
      </c>
      <c r="AA34" s="11">
        <v>20.689346997352931</v>
      </c>
      <c r="AB34" s="11">
        <v>20.806621725831828</v>
      </c>
      <c r="AC34" s="11">
        <v>20.907688227105073</v>
      </c>
      <c r="AD34" s="11">
        <v>21.000743120835391</v>
      </c>
      <c r="AE34" s="11">
        <v>21.097962787705193</v>
      </c>
      <c r="AF34" s="11">
        <v>21.188443221134271</v>
      </c>
      <c r="AG34" s="11">
        <v>21.26417099381101</v>
      </c>
      <c r="AH34" s="11">
        <v>21.324664483720053</v>
      </c>
      <c r="AI34" s="11">
        <v>21.387919050969018</v>
      </c>
      <c r="AJ34" s="11">
        <v>21.455527378623508</v>
      </c>
      <c r="AK34" s="11">
        <v>21.525208775644593</v>
      </c>
      <c r="AL34" s="11">
        <v>21.59882003809464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1.466503022346151</v>
      </c>
      <c r="N35" s="11">
        <v>1.0830660937629804</v>
      </c>
      <c r="O35" s="11">
        <v>1.0479042113427175</v>
      </c>
      <c r="P35" s="11">
        <v>0.97555388842610724</v>
      </c>
      <c r="Q35" s="11">
        <v>1.0958682732195895</v>
      </c>
      <c r="R35" s="11">
        <v>1.021192134661556</v>
      </c>
      <c r="S35" s="11">
        <v>0.88815327035575342</v>
      </c>
      <c r="T35" s="11">
        <v>0.92211108543877851</v>
      </c>
      <c r="U35" s="11">
        <v>0.89929936867488347</v>
      </c>
      <c r="V35" s="11">
        <v>0.86712367517464539</v>
      </c>
      <c r="W35" s="11">
        <v>1.0626255404966563</v>
      </c>
      <c r="X35" s="11">
        <v>0.85488538335541653</v>
      </c>
      <c r="Y35" s="11">
        <v>0.86554320762178927</v>
      </c>
      <c r="Z35" s="11">
        <v>0.87417542046721086</v>
      </c>
      <c r="AA35" s="11">
        <v>0.88349735398377727</v>
      </c>
      <c r="AB35" s="11">
        <v>0.88945183809972961</v>
      </c>
      <c r="AC35" s="11">
        <v>0.89452681789994071</v>
      </c>
      <c r="AD35" s="11">
        <v>0.89865112740790121</v>
      </c>
      <c r="AE35" s="11">
        <v>0.90216664602423702</v>
      </c>
      <c r="AF35" s="11">
        <v>0.90659355469797553</v>
      </c>
      <c r="AG35" s="11">
        <v>0.91089917481738936</v>
      </c>
      <c r="AH35" s="11">
        <v>0.9147786965800665</v>
      </c>
      <c r="AI35" s="11">
        <v>0.91826260685337824</v>
      </c>
      <c r="AJ35" s="11">
        <v>0.92209232082066772</v>
      </c>
      <c r="AK35" s="11">
        <v>0.92495706692179658</v>
      </c>
      <c r="AL35" s="11">
        <v>0.92795667236160861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58.584062789436246</v>
      </c>
      <c r="N37" s="87">
        <f t="shared" ref="N37:AL37" si="19">SUM(N38:N39)</f>
        <v>63.862101172755047</v>
      </c>
      <c r="O37" s="87">
        <f t="shared" si="19"/>
        <v>67.021973126853325</v>
      </c>
      <c r="P37" s="87">
        <f t="shared" si="19"/>
        <v>66.757352207167827</v>
      </c>
      <c r="Q37" s="87">
        <f t="shared" si="19"/>
        <v>65.583071075956497</v>
      </c>
      <c r="R37" s="87">
        <f t="shared" si="19"/>
        <v>65.96734879020741</v>
      </c>
      <c r="S37" s="87">
        <f t="shared" si="19"/>
        <v>68.074765056263118</v>
      </c>
      <c r="T37" s="87">
        <f t="shared" si="19"/>
        <v>64.564826608804211</v>
      </c>
      <c r="U37" s="87">
        <f t="shared" si="19"/>
        <v>63.854830620339484</v>
      </c>
      <c r="V37" s="87">
        <f t="shared" si="19"/>
        <v>65.12612800430756</v>
      </c>
      <c r="W37" s="87">
        <f t="shared" si="19"/>
        <v>65.432268762361787</v>
      </c>
      <c r="X37" s="87">
        <f t="shared" si="19"/>
        <v>64.879026519593864</v>
      </c>
      <c r="Y37" s="87">
        <f t="shared" si="19"/>
        <v>64.877019548055927</v>
      </c>
      <c r="Z37" s="87">
        <f t="shared" si="19"/>
        <v>65.053454957670994</v>
      </c>
      <c r="AA37" s="87">
        <f t="shared" si="19"/>
        <v>65.295653042888148</v>
      </c>
      <c r="AB37" s="87">
        <f t="shared" si="19"/>
        <v>65.384683200281756</v>
      </c>
      <c r="AC37" s="87">
        <f t="shared" si="19"/>
        <v>65.408125814177794</v>
      </c>
      <c r="AD37" s="87">
        <f t="shared" si="19"/>
        <v>65.405918357819544</v>
      </c>
      <c r="AE37" s="87">
        <f t="shared" si="19"/>
        <v>65.414728282216331</v>
      </c>
      <c r="AF37" s="87">
        <f t="shared" si="19"/>
        <v>65.41596718952151</v>
      </c>
      <c r="AG37" s="87">
        <f t="shared" si="19"/>
        <v>65.401104423774086</v>
      </c>
      <c r="AH37" s="87">
        <f t="shared" si="19"/>
        <v>65.420463871057947</v>
      </c>
      <c r="AI37" s="87">
        <f t="shared" si="19"/>
        <v>65.403902661904795</v>
      </c>
      <c r="AJ37" s="87">
        <f t="shared" si="19"/>
        <v>65.392054298696337</v>
      </c>
      <c r="AK37" s="87">
        <f t="shared" si="19"/>
        <v>65.377973572236883</v>
      </c>
      <c r="AL37" s="87">
        <f t="shared" si="19"/>
        <v>65.382249538790703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47.478267241834708</v>
      </c>
      <c r="N38" s="11">
        <v>52.422583075159935</v>
      </c>
      <c r="O38" s="11">
        <v>55.343938905046706</v>
      </c>
      <c r="P38" s="11">
        <v>55.356671538112458</v>
      </c>
      <c r="Q38" s="11">
        <v>54.288622736619359</v>
      </c>
      <c r="R38" s="11">
        <v>53.699300812612606</v>
      </c>
      <c r="S38" s="11">
        <v>55.787163039353864</v>
      </c>
      <c r="T38" s="11">
        <v>51.585476727656939</v>
      </c>
      <c r="U38" s="11">
        <v>50.920062422477159</v>
      </c>
      <c r="V38" s="11">
        <v>51.907999728296701</v>
      </c>
      <c r="W38" s="11">
        <v>51.923322426491005</v>
      </c>
      <c r="X38" s="11">
        <v>48.672345580286816</v>
      </c>
      <c r="Y38" s="11">
        <v>48.44927891964624</v>
      </c>
      <c r="Z38" s="11">
        <v>48.356510434449035</v>
      </c>
      <c r="AA38" s="11">
        <v>48.301693986409354</v>
      </c>
      <c r="AB38" s="11">
        <v>48.134044622086556</v>
      </c>
      <c r="AC38" s="11">
        <v>47.915135232141672</v>
      </c>
      <c r="AD38" s="11">
        <v>47.677946589594491</v>
      </c>
      <c r="AE38" s="11">
        <v>47.45881426465666</v>
      </c>
      <c r="AF38" s="11">
        <v>47.226013911130416</v>
      </c>
      <c r="AG38" s="11">
        <v>46.972334264673449</v>
      </c>
      <c r="AH38" s="11">
        <v>46.765506504709279</v>
      </c>
      <c r="AI38" s="11">
        <v>46.521721721992499</v>
      </c>
      <c r="AJ38" s="11">
        <v>46.275556636484168</v>
      </c>
      <c r="AK38" s="11">
        <v>46.029509977990536</v>
      </c>
      <c r="AL38" s="11">
        <v>45.802649771259027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11.105795547601536</v>
      </c>
      <c r="N39" s="11">
        <v>11.439518097595114</v>
      </c>
      <c r="O39" s="11">
        <v>11.678034221806616</v>
      </c>
      <c r="P39" s="11">
        <v>11.400680669055371</v>
      </c>
      <c r="Q39" s="11">
        <v>11.294448339337144</v>
      </c>
      <c r="R39" s="11">
        <v>12.268047977594806</v>
      </c>
      <c r="S39" s="11">
        <v>12.287602016909258</v>
      </c>
      <c r="T39" s="11">
        <v>12.979349881147273</v>
      </c>
      <c r="U39" s="11">
        <v>12.934768197862326</v>
      </c>
      <c r="V39" s="11">
        <v>13.218128276010853</v>
      </c>
      <c r="W39" s="11">
        <v>13.508946335870787</v>
      </c>
      <c r="X39" s="11">
        <v>16.206680939307045</v>
      </c>
      <c r="Y39" s="11">
        <v>16.427740628409687</v>
      </c>
      <c r="Z39" s="11">
        <v>16.696944523221951</v>
      </c>
      <c r="AA39" s="11">
        <v>16.993959056478793</v>
      </c>
      <c r="AB39" s="11">
        <v>17.250638578195204</v>
      </c>
      <c r="AC39" s="11">
        <v>17.492990582036125</v>
      </c>
      <c r="AD39" s="11">
        <v>17.727971768225053</v>
      </c>
      <c r="AE39" s="11">
        <v>17.955914017559671</v>
      </c>
      <c r="AF39" s="11">
        <v>18.189953278391091</v>
      </c>
      <c r="AG39" s="11">
        <v>18.428770159100633</v>
      </c>
      <c r="AH39" s="11">
        <v>18.654957366348668</v>
      </c>
      <c r="AI39" s="11">
        <v>18.882180939912303</v>
      </c>
      <c r="AJ39" s="11">
        <v>19.116497662212176</v>
      </c>
      <c r="AK39" s="11">
        <v>19.348463594246343</v>
      </c>
      <c r="AL39" s="11">
        <v>19.579599767531679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42.066434871344086</v>
      </c>
      <c r="N41" s="87">
        <f t="shared" ref="N41" si="20">SUM(N42:N43)</f>
        <v>42.514113521481889</v>
      </c>
      <c r="O41" s="87">
        <f t="shared" ref="O41" si="21">SUM(O42:O43)</f>
        <v>42.826340355588016</v>
      </c>
      <c r="P41" s="87">
        <f t="shared" ref="P41" si="22">SUM(P42:P43)</f>
        <v>40.977803653465834</v>
      </c>
      <c r="Q41" s="87">
        <f t="shared" ref="Q41" si="23">SUM(Q42:Q43)</f>
        <v>44.164616513221901</v>
      </c>
      <c r="R41" s="87">
        <f t="shared" ref="R41" si="24">SUM(R42:R43)</f>
        <v>43.424657472263455</v>
      </c>
      <c r="S41" s="87">
        <f t="shared" ref="S41" si="25">SUM(S42:S43)</f>
        <v>47.898946815894917</v>
      </c>
      <c r="T41" s="87">
        <f t="shared" ref="T41" si="26">SUM(T42:T43)</f>
        <v>46.683477843720418</v>
      </c>
      <c r="U41" s="87">
        <f t="shared" ref="U41" si="27">SUM(U42:U43)</f>
        <v>46.089800564028181</v>
      </c>
      <c r="V41" s="87">
        <f t="shared" ref="V41" si="28">SUM(V42:V43)</f>
        <v>47.095337359380714</v>
      </c>
      <c r="W41" s="87">
        <f t="shared" ref="W41" si="29">SUM(W42:W43)</f>
        <v>39.108558867691038</v>
      </c>
      <c r="X41" s="87">
        <f t="shared" ref="X41" si="30">SUM(X42:X43)</f>
        <v>43.783950578424367</v>
      </c>
      <c r="Y41" s="87">
        <f t="shared" ref="Y41" si="31">SUM(Y42:Y43)</f>
        <v>43.693502806824583</v>
      </c>
      <c r="Z41" s="87">
        <f t="shared" ref="Z41" si="32">SUM(Z42:Z43)</f>
        <v>43.832618725816431</v>
      </c>
      <c r="AA41" s="87">
        <f t="shared" ref="AA41" si="33">SUM(AA42:AA43)</f>
        <v>44.002230309411274</v>
      </c>
      <c r="AB41" s="87">
        <f t="shared" ref="AB41" si="34">SUM(AB42:AB43)</f>
        <v>43.977498766206438</v>
      </c>
      <c r="AC41" s="87">
        <f t="shared" ref="AC41" si="35">SUM(AC42:AC43)</f>
        <v>43.919208596961383</v>
      </c>
      <c r="AD41" s="87">
        <f t="shared" ref="AD41" si="36">SUM(AD42:AD43)</f>
        <v>43.877317834538019</v>
      </c>
      <c r="AE41" s="87">
        <f t="shared" ref="AE41" si="37">SUM(AE42:AE43)</f>
        <v>43.834766395215368</v>
      </c>
      <c r="AF41" s="87">
        <f t="shared" ref="AF41" si="38">SUM(AF42:AF43)</f>
        <v>43.79037787382957</v>
      </c>
      <c r="AG41" s="87">
        <f t="shared" ref="AG41" si="39">SUM(AG42:AG43)</f>
        <v>43.752617256540574</v>
      </c>
      <c r="AH41" s="87">
        <f t="shared" ref="AH41" si="40">SUM(AH42:AH43)</f>
        <v>43.708544758363125</v>
      </c>
      <c r="AI41" s="87">
        <f t="shared" ref="AI41" si="41">SUM(AI42:AI43)</f>
        <v>43.693230170749345</v>
      </c>
      <c r="AJ41" s="87">
        <f t="shared" ref="AJ41" si="42">SUM(AJ42:AJ43)</f>
        <v>43.714778416027443</v>
      </c>
      <c r="AK41" s="87">
        <f t="shared" ref="AK41" si="43">SUM(AK42:AK43)</f>
        <v>43.79000005500248</v>
      </c>
      <c r="AL41" s="87">
        <f t="shared" ref="AL41" si="44">SUM(AL42:AL43)</f>
        <v>43.865906301988183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13.865525904007296</v>
      </c>
      <c r="N42" s="11">
        <v>13.531571787319688</v>
      </c>
      <c r="O42" s="11">
        <v>13.400564714024062</v>
      </c>
      <c r="P42" s="11">
        <v>13.577231159642608</v>
      </c>
      <c r="Q42" s="11">
        <v>13.895097538527423</v>
      </c>
      <c r="R42" s="11">
        <v>13.739362677766032</v>
      </c>
      <c r="S42" s="11">
        <v>14.528743261182715</v>
      </c>
      <c r="T42" s="11">
        <v>15.231285766000569</v>
      </c>
      <c r="U42" s="11">
        <v>14.32035535587465</v>
      </c>
      <c r="V42" s="11">
        <v>13.950810700438458</v>
      </c>
      <c r="W42" s="11">
        <v>12.256668771250279</v>
      </c>
      <c r="X42" s="11">
        <v>14.933781773281384</v>
      </c>
      <c r="Y42" s="11">
        <v>14.940390213877482</v>
      </c>
      <c r="Z42" s="11">
        <v>15.051932192753879</v>
      </c>
      <c r="AA42" s="11">
        <v>15.164430875135944</v>
      </c>
      <c r="AB42" s="11">
        <v>15.189704649119921</v>
      </c>
      <c r="AC42" s="11">
        <v>15.173000490463842</v>
      </c>
      <c r="AD42" s="11">
        <v>15.170983997215394</v>
      </c>
      <c r="AE42" s="11">
        <v>15.17629182683638</v>
      </c>
      <c r="AF42" s="11">
        <v>15.174618691285607</v>
      </c>
      <c r="AG42" s="11">
        <v>15.17381306283354</v>
      </c>
      <c r="AH42" s="11">
        <v>15.178033253998114</v>
      </c>
      <c r="AI42" s="11">
        <v>15.173170670868068</v>
      </c>
      <c r="AJ42" s="11">
        <v>15.188427634968672</v>
      </c>
      <c r="AK42" s="11">
        <v>15.244627582765537</v>
      </c>
      <c r="AL42" s="11">
        <v>15.295842140154699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28.200908967336794</v>
      </c>
      <c r="N43" s="11">
        <v>28.982541734162204</v>
      </c>
      <c r="O43" s="11">
        <v>29.425775641563956</v>
      </c>
      <c r="P43" s="11">
        <v>27.400572493823226</v>
      </c>
      <c r="Q43" s="11">
        <v>30.269518974694481</v>
      </c>
      <c r="R43" s="11">
        <v>29.685294794497423</v>
      </c>
      <c r="S43" s="11">
        <v>33.370203554712198</v>
      </c>
      <c r="T43" s="11">
        <v>31.45219207771985</v>
      </c>
      <c r="U43" s="11">
        <v>31.769445208153535</v>
      </c>
      <c r="V43" s="11">
        <v>33.144526658942254</v>
      </c>
      <c r="W43" s="11">
        <v>26.851890096440759</v>
      </c>
      <c r="X43" s="11">
        <v>28.850168805142982</v>
      </c>
      <c r="Y43" s="11">
        <v>28.753112592947105</v>
      </c>
      <c r="Z43" s="11">
        <v>28.780686533062553</v>
      </c>
      <c r="AA43" s="11">
        <v>28.837799434275329</v>
      </c>
      <c r="AB43" s="11">
        <v>28.787794117086516</v>
      </c>
      <c r="AC43" s="11">
        <v>28.746208106497541</v>
      </c>
      <c r="AD43" s="11">
        <v>28.706333837322621</v>
      </c>
      <c r="AE43" s="11">
        <v>28.658474568378988</v>
      </c>
      <c r="AF43" s="11">
        <v>28.615759182543965</v>
      </c>
      <c r="AG43" s="11">
        <v>28.578804193707036</v>
      </c>
      <c r="AH43" s="11">
        <v>28.530511504365009</v>
      </c>
      <c r="AI43" s="11">
        <v>28.520059499881281</v>
      </c>
      <c r="AJ43" s="11">
        <v>28.526350781058767</v>
      </c>
      <c r="AK43" s="11">
        <v>28.545372472236945</v>
      </c>
      <c r="AL43" s="11">
        <v>28.570064161833482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90.424192554188778</v>
      </c>
      <c r="N45" s="87">
        <f t="shared" ref="N45" si="45">SUM(N46:N47)</f>
        <v>93.700290108252673</v>
      </c>
      <c r="O45" s="87">
        <f t="shared" ref="O45" si="46">SUM(O46:O47)</f>
        <v>93.735430315487932</v>
      </c>
      <c r="P45" s="87">
        <f t="shared" ref="P45" si="47">SUM(P46:P47)</f>
        <v>91.433013602962689</v>
      </c>
      <c r="Q45" s="87">
        <f t="shared" ref="Q45" si="48">SUM(Q46:Q47)</f>
        <v>96.954791891493045</v>
      </c>
      <c r="R45" s="87">
        <f t="shared" ref="R45" si="49">SUM(R46:R47)</f>
        <v>98.493046093870362</v>
      </c>
      <c r="S45" s="87">
        <f t="shared" ref="S45" si="50">SUM(S46:S47)</f>
        <v>99.607454001873563</v>
      </c>
      <c r="T45" s="87">
        <f t="shared" ref="T45" si="51">SUM(T46:T47)</f>
        <v>98.572526114759881</v>
      </c>
      <c r="U45" s="87">
        <f t="shared" ref="U45" si="52">SUM(U46:U47)</f>
        <v>93.216923597877951</v>
      </c>
      <c r="V45" s="87">
        <f t="shared" ref="V45" si="53">SUM(V46:V47)</f>
        <v>98.462838833816335</v>
      </c>
      <c r="W45" s="87">
        <f t="shared" ref="W45" si="54">SUM(W46:W47)</f>
        <v>89.711190051623873</v>
      </c>
      <c r="X45" s="87">
        <f t="shared" ref="X45" si="55">SUM(X46:X47)</f>
        <v>90.730838553975545</v>
      </c>
      <c r="Y45" s="87">
        <f t="shared" ref="Y45" si="56">SUM(Y46:Y47)</f>
        <v>90.844049427987457</v>
      </c>
      <c r="Z45" s="87">
        <f t="shared" ref="Z45" si="57">SUM(Z46:Z47)</f>
        <v>90.930830477709009</v>
      </c>
      <c r="AA45" s="87">
        <f t="shared" ref="AA45" si="58">SUM(AA46:AA47)</f>
        <v>91.045734565695057</v>
      </c>
      <c r="AB45" s="87">
        <f t="shared" ref="AB45" si="59">SUM(AB46:AB47)</f>
        <v>90.886004168270375</v>
      </c>
      <c r="AC45" s="87">
        <f t="shared" ref="AC45" si="60">SUM(AC46:AC47)</f>
        <v>90.647459951194548</v>
      </c>
      <c r="AD45" s="87">
        <f t="shared" ref="AD45" si="61">SUM(AD46:AD47)</f>
        <v>90.368768338605634</v>
      </c>
      <c r="AE45" s="87">
        <f t="shared" ref="AE45" si="62">SUM(AE46:AE47)</f>
        <v>90.067532370938423</v>
      </c>
      <c r="AF45" s="87">
        <f t="shared" ref="AF45" si="63">SUM(AF46:AF47)</f>
        <v>89.771282877977399</v>
      </c>
      <c r="AG45" s="87">
        <f t="shared" ref="AG45" si="64">SUM(AG46:AG47)</f>
        <v>89.479523778414872</v>
      </c>
      <c r="AH45" s="87">
        <f t="shared" ref="AH45" si="65">SUM(AH46:AH47)</f>
        <v>89.187352494403356</v>
      </c>
      <c r="AI45" s="87">
        <f t="shared" ref="AI45" si="66">SUM(AI46:AI47)</f>
        <v>88.879161508599012</v>
      </c>
      <c r="AJ45" s="87">
        <f t="shared" ref="AJ45" si="67">SUM(AJ46:AJ47)</f>
        <v>88.614194326442458</v>
      </c>
      <c r="AK45" s="87">
        <f t="shared" ref="AK45" si="68">SUM(AK46:AK47)</f>
        <v>88.293877444869679</v>
      </c>
      <c r="AL45" s="87">
        <f t="shared" ref="AL45" si="69">SUM(AL46:AL47)</f>
        <v>87.918448418485212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11.846026152272618</v>
      </c>
      <c r="N46" s="11">
        <v>11.992158542146175</v>
      </c>
      <c r="O46" s="11">
        <v>11.744067439202551</v>
      </c>
      <c r="P46" s="11">
        <v>11.432966393071716</v>
      </c>
      <c r="Q46" s="11">
        <v>12.794380138898269</v>
      </c>
      <c r="R46" s="11">
        <v>12.740201411392874</v>
      </c>
      <c r="S46" s="11">
        <v>13.470089780755005</v>
      </c>
      <c r="T46" s="11">
        <v>12.506917194652248</v>
      </c>
      <c r="U46" s="11">
        <v>11.256785010728173</v>
      </c>
      <c r="V46" s="11">
        <v>11.325243961604665</v>
      </c>
      <c r="W46" s="11">
        <v>10.10334937878739</v>
      </c>
      <c r="X46" s="11">
        <v>8.6627027808859474</v>
      </c>
      <c r="Y46" s="11">
        <v>8.6228578344885332</v>
      </c>
      <c r="Z46" s="11">
        <v>8.6211763172664533</v>
      </c>
      <c r="AA46" s="11">
        <v>8.6159147653162478</v>
      </c>
      <c r="AB46" s="11">
        <v>8.5654477800053641</v>
      </c>
      <c r="AC46" s="11">
        <v>8.5189562195756867</v>
      </c>
      <c r="AD46" s="11">
        <v>8.4750484101557433</v>
      </c>
      <c r="AE46" s="11">
        <v>8.4358807323038771</v>
      </c>
      <c r="AF46" s="11">
        <v>8.395313528525012</v>
      </c>
      <c r="AG46" s="11">
        <v>8.3498148002942916</v>
      </c>
      <c r="AH46" s="11">
        <v>8.3035233374802537</v>
      </c>
      <c r="AI46" s="11">
        <v>8.2577321341858294</v>
      </c>
      <c r="AJ46" s="11">
        <v>8.2120616626085106</v>
      </c>
      <c r="AK46" s="11">
        <v>8.1629706722970994</v>
      </c>
      <c r="AL46" s="11">
        <v>8.1140263711081353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78.578166401916164</v>
      </c>
      <c r="N47" s="11">
        <v>81.708131566106502</v>
      </c>
      <c r="O47" s="11">
        <v>81.991362876285379</v>
      </c>
      <c r="P47" s="11">
        <v>80.000047209890965</v>
      </c>
      <c r="Q47" s="11">
        <v>84.160411752594769</v>
      </c>
      <c r="R47" s="11">
        <v>85.752844682477487</v>
      </c>
      <c r="S47" s="11">
        <v>86.13736422111856</v>
      </c>
      <c r="T47" s="11">
        <v>86.065608920107636</v>
      </c>
      <c r="U47" s="11">
        <v>81.960138587149785</v>
      </c>
      <c r="V47" s="11">
        <v>87.137594872211665</v>
      </c>
      <c r="W47" s="11">
        <v>79.607840672836488</v>
      </c>
      <c r="X47" s="11">
        <v>82.068135773089594</v>
      </c>
      <c r="Y47" s="11">
        <v>82.221191593498929</v>
      </c>
      <c r="Z47" s="11">
        <v>82.309654160442562</v>
      </c>
      <c r="AA47" s="11">
        <v>82.429819800378809</v>
      </c>
      <c r="AB47" s="11">
        <v>82.320556388265018</v>
      </c>
      <c r="AC47" s="11">
        <v>82.128503731618864</v>
      </c>
      <c r="AD47" s="11">
        <v>81.893719928449897</v>
      </c>
      <c r="AE47" s="11">
        <v>81.631651638634551</v>
      </c>
      <c r="AF47" s="11">
        <v>81.37596934945239</v>
      </c>
      <c r="AG47" s="11">
        <v>81.129708978120576</v>
      </c>
      <c r="AH47" s="11">
        <v>80.883829156923099</v>
      </c>
      <c r="AI47" s="11">
        <v>80.621429374413182</v>
      </c>
      <c r="AJ47" s="11">
        <v>80.402132663833953</v>
      </c>
      <c r="AK47" s="11">
        <v>80.130906772572587</v>
      </c>
      <c r="AL47" s="11">
        <v>79.804422047377074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772.29299999999989</v>
      </c>
      <c r="N49" s="87">
        <f t="shared" si="70"/>
        <v>791.9190000000001</v>
      </c>
      <c r="O49" s="87">
        <f t="shared" si="70"/>
        <v>792.52600000000052</v>
      </c>
      <c r="P49" s="87">
        <f t="shared" si="70"/>
        <v>788.07599999999957</v>
      </c>
      <c r="Q49" s="87">
        <f t="shared" si="70"/>
        <v>817.81099999999981</v>
      </c>
      <c r="R49" s="87">
        <f t="shared" si="70"/>
        <v>831.1110000000001</v>
      </c>
      <c r="S49" s="87">
        <f t="shared" si="70"/>
        <v>870.05799999999954</v>
      </c>
      <c r="T49" s="87">
        <f t="shared" si="70"/>
        <v>860.23700000000008</v>
      </c>
      <c r="U49" s="87">
        <f t="shared" si="70"/>
        <v>827.17800000000034</v>
      </c>
      <c r="V49" s="87">
        <f t="shared" si="70"/>
        <v>874.93099999999993</v>
      </c>
      <c r="W49" s="87">
        <f t="shared" si="70"/>
        <v>852.95999999999981</v>
      </c>
      <c r="X49" s="87">
        <f t="shared" si="70"/>
        <v>855.4639999999996</v>
      </c>
      <c r="Y49" s="87">
        <f t="shared" si="70"/>
        <v>859.24899999999968</v>
      </c>
      <c r="Z49" s="87">
        <f t="shared" si="70"/>
        <v>865.26500000000033</v>
      </c>
      <c r="AA49" s="87">
        <f t="shared" si="70"/>
        <v>871.99600000000021</v>
      </c>
      <c r="AB49" s="87">
        <f t="shared" si="70"/>
        <v>876.16499999999985</v>
      </c>
      <c r="AC49" s="87">
        <f t="shared" si="70"/>
        <v>879.65000000000032</v>
      </c>
      <c r="AD49" s="87">
        <f t="shared" si="70"/>
        <v>882.73500000000013</v>
      </c>
      <c r="AE49" s="87">
        <f t="shared" ref="AE49:AL49" si="71">SUM(AE5,AE9,AE15,AE22,AE26,AE32,AE37,AE41,AE45)</f>
        <v>885.81899999999973</v>
      </c>
      <c r="AF49" s="87">
        <f t="shared" si="71"/>
        <v>888.86800000000017</v>
      </c>
      <c r="AG49" s="87">
        <f t="shared" si="71"/>
        <v>892.25199999999984</v>
      </c>
      <c r="AH49" s="87">
        <f t="shared" si="71"/>
        <v>895.54800000000012</v>
      </c>
      <c r="AI49" s="87">
        <f t="shared" si="71"/>
        <v>898.83599999999967</v>
      </c>
      <c r="AJ49" s="87">
        <f t="shared" si="71"/>
        <v>902.18699999999967</v>
      </c>
      <c r="AK49" s="87">
        <f t="shared" si="71"/>
        <v>905.52599999999961</v>
      </c>
      <c r="AL49" s="87">
        <f t="shared" si="71"/>
        <v>908.87099999999987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9.3993795731599938E-2</v>
      </c>
      <c r="N52" s="337">
        <f t="shared" si="73"/>
        <v>0.10286443479546641</v>
      </c>
      <c r="O52" s="337">
        <f t="shared" si="73"/>
        <v>0.10642098706221437</v>
      </c>
      <c r="P52" s="337">
        <f t="shared" si="73"/>
        <v>0.10908806663716401</v>
      </c>
      <c r="Q52" s="337">
        <f t="shared" si="73"/>
        <v>0.10844527837921079</v>
      </c>
      <c r="R52" s="337">
        <f t="shared" si="73"/>
        <v>0.10928568013340724</v>
      </c>
      <c r="S52" s="337">
        <f t="shared" si="73"/>
        <v>0.11149420343038835</v>
      </c>
      <c r="T52" s="337">
        <f t="shared" si="73"/>
        <v>0.11399573625799091</v>
      </c>
      <c r="U52" s="337">
        <f t="shared" si="73"/>
        <v>0.11575273162382174</v>
      </c>
      <c r="V52" s="337">
        <f t="shared" si="73"/>
        <v>0.11826739075151156</v>
      </c>
      <c r="W52" s="337">
        <f t="shared" si="73"/>
        <v>0.12156510854030236</v>
      </c>
      <c r="X52" s="337">
        <f t="shared" si="73"/>
        <v>0.11815134430624817</v>
      </c>
      <c r="Y52" s="337">
        <f t="shared" si="73"/>
        <v>0.11924769458915369</v>
      </c>
      <c r="Z52" s="337">
        <f t="shared" si="73"/>
        <v>0.12030176157964262</v>
      </c>
      <c r="AA52" s="337">
        <f t="shared" si="73"/>
        <v>0.12134033825709128</v>
      </c>
      <c r="AB52" s="337">
        <f t="shared" si="73"/>
        <v>0.12231353471363128</v>
      </c>
      <c r="AC52" s="337">
        <f t="shared" si="73"/>
        <v>0.12327587822635633</v>
      </c>
      <c r="AD52" s="337">
        <f t="shared" si="73"/>
        <v>0.12424449788278874</v>
      </c>
      <c r="AE52" s="337">
        <f t="shared" ref="AE52:AL52" si="74">AE5/AE$49</f>
        <v>0.125173635603269</v>
      </c>
      <c r="AF52" s="337">
        <f t="shared" si="74"/>
        <v>0.12608376350127207</v>
      </c>
      <c r="AG52" s="337">
        <f t="shared" si="74"/>
        <v>0.12699544019322598</v>
      </c>
      <c r="AH52" s="337">
        <f t="shared" si="74"/>
        <v>0.12788835368986654</v>
      </c>
      <c r="AI52" s="337">
        <f t="shared" si="74"/>
        <v>0.12882508886896504</v>
      </c>
      <c r="AJ52" s="337">
        <f t="shared" si="74"/>
        <v>0.12972959525492345</v>
      </c>
      <c r="AK52" s="337">
        <f t="shared" si="74"/>
        <v>0.13075607890866514</v>
      </c>
      <c r="AL52" s="337">
        <f t="shared" si="74"/>
        <v>0.13171485218083678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6.6288683940064139E-2</v>
      </c>
      <c r="N53" s="336">
        <f t="shared" si="75"/>
        <v>7.1531807043106743E-2</v>
      </c>
      <c r="O53" s="336">
        <f t="shared" si="75"/>
        <v>7.3616373643397084E-2</v>
      </c>
      <c r="P53" s="336">
        <f t="shared" si="75"/>
        <v>7.5231340500350172E-2</v>
      </c>
      <c r="Q53" s="336">
        <f t="shared" si="75"/>
        <v>7.1918272784641954E-2</v>
      </c>
      <c r="R53" s="336">
        <f t="shared" si="75"/>
        <v>7.4486104827470437E-2</v>
      </c>
      <c r="S53" s="336">
        <f t="shared" si="75"/>
        <v>7.9595615121966445E-2</v>
      </c>
      <c r="T53" s="336">
        <f t="shared" si="75"/>
        <v>8.0264702449017664E-2</v>
      </c>
      <c r="U53" s="336">
        <f t="shared" si="75"/>
        <v>8.1208564751407239E-2</v>
      </c>
      <c r="V53" s="336">
        <f t="shared" si="75"/>
        <v>8.3278163039677056E-2</v>
      </c>
      <c r="W53" s="336">
        <f t="shared" si="75"/>
        <v>8.631275328203615E-2</v>
      </c>
      <c r="X53" s="336">
        <f t="shared" si="75"/>
        <v>7.7133254293878337E-2</v>
      </c>
      <c r="Y53" s="336">
        <f t="shared" si="75"/>
        <v>7.7637691280286705E-2</v>
      </c>
      <c r="Z53" s="336">
        <f t="shared" si="75"/>
        <v>7.8133113195370141E-2</v>
      </c>
      <c r="AA53" s="336">
        <f t="shared" si="75"/>
        <v>7.8619330975628371E-2</v>
      </c>
      <c r="AB53" s="336">
        <f t="shared" si="75"/>
        <v>7.9057412230570862E-2</v>
      </c>
      <c r="AC53" s="336">
        <f t="shared" si="75"/>
        <v>7.9478461965748384E-2</v>
      </c>
      <c r="AD53" s="336">
        <f t="shared" si="75"/>
        <v>7.9893298427356554E-2</v>
      </c>
      <c r="AE53" s="336">
        <f t="shared" ref="AE53:AL53" si="76">AE6/AE$49</f>
        <v>8.0303106390077289E-2</v>
      </c>
      <c r="AF53" s="336">
        <f t="shared" si="76"/>
        <v>8.0702434156610728E-2</v>
      </c>
      <c r="AG53" s="336">
        <f t="shared" si="76"/>
        <v>8.1103204513403054E-2</v>
      </c>
      <c r="AH53" s="336">
        <f t="shared" si="76"/>
        <v>8.149187897065828E-2</v>
      </c>
      <c r="AI53" s="336">
        <f t="shared" si="76"/>
        <v>8.1908087162288229E-2</v>
      </c>
      <c r="AJ53" s="336">
        <f t="shared" si="76"/>
        <v>8.2312059579382549E-2</v>
      </c>
      <c r="AK53" s="336">
        <f t="shared" si="76"/>
        <v>8.2787250201202783E-2</v>
      </c>
      <c r="AL53" s="336">
        <f t="shared" si="76"/>
        <v>8.3206736707255327E-2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2.7705111791535786E-2</v>
      </c>
      <c r="N54" s="336">
        <f t="shared" si="77"/>
        <v>3.1332627752359656E-2</v>
      </c>
      <c r="O54" s="336">
        <f t="shared" si="77"/>
        <v>3.280461341881729E-2</v>
      </c>
      <c r="P54" s="336">
        <f t="shared" si="77"/>
        <v>3.3856726136813835E-2</v>
      </c>
      <c r="Q54" s="336">
        <f t="shared" si="77"/>
        <v>3.6527005594568833E-2</v>
      </c>
      <c r="R54" s="336">
        <f t="shared" si="77"/>
        <v>3.4799575305936803E-2</v>
      </c>
      <c r="S54" s="336">
        <f t="shared" si="77"/>
        <v>3.1898588308421898E-2</v>
      </c>
      <c r="T54" s="336">
        <f t="shared" si="77"/>
        <v>3.373103380897325E-2</v>
      </c>
      <c r="U54" s="336">
        <f t="shared" si="77"/>
        <v>3.4544166872414517E-2</v>
      </c>
      <c r="V54" s="336">
        <f t="shared" si="77"/>
        <v>3.4989227711834506E-2</v>
      </c>
      <c r="W54" s="336">
        <f t="shared" si="77"/>
        <v>3.525235525826622E-2</v>
      </c>
      <c r="X54" s="336">
        <f t="shared" si="77"/>
        <v>4.1018090012369841E-2</v>
      </c>
      <c r="Y54" s="336">
        <f t="shared" si="77"/>
        <v>4.161000330886698E-2</v>
      </c>
      <c r="Z54" s="336">
        <f t="shared" si="77"/>
        <v>4.2168648384272471E-2</v>
      </c>
      <c r="AA54" s="336">
        <f t="shared" si="77"/>
        <v>4.2721007281462921E-2</v>
      </c>
      <c r="AB54" s="336">
        <f t="shared" si="77"/>
        <v>4.3256122483060426E-2</v>
      </c>
      <c r="AC54" s="336">
        <f t="shared" si="77"/>
        <v>4.3797416260607951E-2</v>
      </c>
      <c r="AD54" s="336">
        <f t="shared" si="77"/>
        <v>4.4351199455432186E-2</v>
      </c>
      <c r="AE54" s="336">
        <f t="shared" ref="AE54:AL54" si="78">AE7/AE$49</f>
        <v>4.4870529213191714E-2</v>
      </c>
      <c r="AF54" s="336">
        <f t="shared" si="78"/>
        <v>4.5381329344661332E-2</v>
      </c>
      <c r="AG54" s="336">
        <f t="shared" si="78"/>
        <v>4.5892235679822903E-2</v>
      </c>
      <c r="AH54" s="336">
        <f t="shared" si="78"/>
        <v>4.6396474719208255E-2</v>
      </c>
      <c r="AI54" s="336">
        <f t="shared" si="78"/>
        <v>4.6917001706676828E-2</v>
      </c>
      <c r="AJ54" s="336">
        <f t="shared" si="78"/>
        <v>4.7417535675540884E-2</v>
      </c>
      <c r="AK54" s="336">
        <f t="shared" si="78"/>
        <v>4.7968828707462351E-2</v>
      </c>
      <c r="AL54" s="336">
        <f t="shared" si="78"/>
        <v>4.8508115473581449E-2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0.20575065310126761</v>
      </c>
      <c r="N56" s="337">
        <f t="shared" si="79"/>
        <v>0.1986533513991128</v>
      </c>
      <c r="O56" s="337">
        <f t="shared" si="79"/>
        <v>0.19646305975348149</v>
      </c>
      <c r="P56" s="337">
        <f t="shared" si="79"/>
        <v>0.20011073520958836</v>
      </c>
      <c r="Q56" s="337">
        <f t="shared" si="79"/>
        <v>0.19727125933990083</v>
      </c>
      <c r="R56" s="337">
        <f t="shared" si="79"/>
        <v>0.19673121281352929</v>
      </c>
      <c r="S56" s="337">
        <f t="shared" si="79"/>
        <v>0.20397357333565502</v>
      </c>
      <c r="T56" s="337">
        <f t="shared" si="79"/>
        <v>0.19880725650434372</v>
      </c>
      <c r="U56" s="337">
        <f t="shared" si="79"/>
        <v>0.20646452954165267</v>
      </c>
      <c r="V56" s="337">
        <f t="shared" si="79"/>
        <v>0.21180009958796076</v>
      </c>
      <c r="W56" s="337">
        <f t="shared" si="79"/>
        <v>0.22267588127578389</v>
      </c>
      <c r="X56" s="337">
        <f t="shared" si="79"/>
        <v>0.22787894332337486</v>
      </c>
      <c r="Y56" s="337">
        <f t="shared" si="79"/>
        <v>0.22874991246038817</v>
      </c>
      <c r="Z56" s="337">
        <f t="shared" si="79"/>
        <v>0.22984334895527481</v>
      </c>
      <c r="AA56" s="337">
        <f t="shared" si="79"/>
        <v>0.231005049104516</v>
      </c>
      <c r="AB56" s="337">
        <f t="shared" si="79"/>
        <v>0.23227593650266451</v>
      </c>
      <c r="AC56" s="337">
        <f t="shared" si="79"/>
        <v>0.23359247562618649</v>
      </c>
      <c r="AD56" s="337">
        <f t="shared" si="79"/>
        <v>0.23490800545446844</v>
      </c>
      <c r="AE56" s="337">
        <f t="shared" ref="AE56:AL56" si="80">AE9/AE$49</f>
        <v>0.23619777086566118</v>
      </c>
      <c r="AF56" s="337">
        <f t="shared" si="80"/>
        <v>0.23746384467885534</v>
      </c>
      <c r="AG56" s="337">
        <f t="shared" si="80"/>
        <v>0.2387446845468626</v>
      </c>
      <c r="AH56" s="337">
        <f t="shared" si="80"/>
        <v>0.23996241739774352</v>
      </c>
      <c r="AI56" s="337">
        <f t="shared" si="80"/>
        <v>0.24119628258938514</v>
      </c>
      <c r="AJ56" s="337">
        <f t="shared" si="80"/>
        <v>0.24245658800945785</v>
      </c>
      <c r="AK56" s="337">
        <f t="shared" si="80"/>
        <v>0.24380508741553927</v>
      </c>
      <c r="AL56" s="337">
        <f t="shared" si="80"/>
        <v>0.2450343555361153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5.4404978934760609E-2</v>
      </c>
      <c r="N57" s="336">
        <f t="shared" si="81"/>
        <v>5.179811487384374E-2</v>
      </c>
      <c r="O57" s="336">
        <f t="shared" si="81"/>
        <v>5.3058795043686012E-2</v>
      </c>
      <c r="P57" s="336">
        <f t="shared" si="81"/>
        <v>5.2594194142457432E-2</v>
      </c>
      <c r="Q57" s="336">
        <f t="shared" si="81"/>
        <v>5.3946376179289574E-2</v>
      </c>
      <c r="R57" s="336">
        <f t="shared" si="81"/>
        <v>5.5564961048093012E-2</v>
      </c>
      <c r="S57" s="336">
        <f t="shared" si="81"/>
        <v>5.773788769977297E-2</v>
      </c>
      <c r="T57" s="336">
        <f t="shared" si="81"/>
        <v>5.4773123644149387E-2</v>
      </c>
      <c r="U57" s="336">
        <f t="shared" si="81"/>
        <v>5.8048634609515051E-2</v>
      </c>
      <c r="V57" s="336">
        <f t="shared" si="81"/>
        <v>5.9047119097015294E-2</v>
      </c>
      <c r="W57" s="336">
        <f t="shared" si="81"/>
        <v>6.267678859934335E-2</v>
      </c>
      <c r="X57" s="336">
        <f t="shared" si="81"/>
        <v>6.3262225827743254E-2</v>
      </c>
      <c r="Y57" s="336">
        <f t="shared" si="81"/>
        <v>6.3691457240654156E-2</v>
      </c>
      <c r="Z57" s="336">
        <f t="shared" si="81"/>
        <v>6.412332492147195E-2</v>
      </c>
      <c r="AA57" s="336">
        <f t="shared" si="81"/>
        <v>6.457318340756564E-2</v>
      </c>
      <c r="AB57" s="336">
        <f t="shared" si="81"/>
        <v>6.499204176599585E-2</v>
      </c>
      <c r="AC57" s="336">
        <f t="shared" si="81"/>
        <v>6.5428819402177166E-2</v>
      </c>
      <c r="AD57" s="336">
        <f t="shared" si="81"/>
        <v>6.5870196352876817E-2</v>
      </c>
      <c r="AE57" s="336">
        <f t="shared" ref="AE57:AL57" si="82">AE10/AE$49</f>
        <v>6.6318028868712117E-2</v>
      </c>
      <c r="AF57" s="336">
        <f t="shared" si="82"/>
        <v>6.6742190063667925E-2</v>
      </c>
      <c r="AG57" s="336">
        <f t="shared" si="82"/>
        <v>6.7176574095386479E-2</v>
      </c>
      <c r="AH57" s="336">
        <f t="shared" si="82"/>
        <v>6.7611877032808604E-2</v>
      </c>
      <c r="AI57" s="336">
        <f t="shared" si="82"/>
        <v>6.8064907848599282E-2</v>
      </c>
      <c r="AJ57" s="336">
        <f t="shared" si="82"/>
        <v>6.8503007117338394E-2</v>
      </c>
      <c r="AK57" s="336">
        <f t="shared" si="82"/>
        <v>6.8965762570684597E-2</v>
      </c>
      <c r="AL57" s="336">
        <f t="shared" si="82"/>
        <v>6.9401924174871621E-2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Kent and Medway</v>
      </c>
      <c r="L58" s="232" t="str">
        <f>'Occ T3'!A13</f>
        <v>22 Health professionals</v>
      </c>
      <c r="M58" s="336">
        <f t="shared" ref="M58:AD58" si="83">M11/M$49</f>
        <v>3.6843776102758782E-2</v>
      </c>
      <c r="N58" s="336">
        <f t="shared" si="83"/>
        <v>3.8801556755889179E-2</v>
      </c>
      <c r="O58" s="336">
        <f t="shared" si="83"/>
        <v>3.7529938237290804E-2</v>
      </c>
      <c r="P58" s="336">
        <f t="shared" si="83"/>
        <v>3.7618219653414213E-2</v>
      </c>
      <c r="Q58" s="336">
        <f t="shared" si="83"/>
        <v>3.5085019779756026E-2</v>
      </c>
      <c r="R58" s="336">
        <f t="shared" si="83"/>
        <v>3.6243019448410616E-2</v>
      </c>
      <c r="S58" s="336">
        <f t="shared" si="83"/>
        <v>3.7187785887530835E-2</v>
      </c>
      <c r="T58" s="336">
        <f t="shared" si="83"/>
        <v>3.8590456363726024E-2</v>
      </c>
      <c r="U58" s="336">
        <f t="shared" si="83"/>
        <v>3.836598303019384E-2</v>
      </c>
      <c r="V58" s="336">
        <f t="shared" si="83"/>
        <v>4.0847714377656955E-2</v>
      </c>
      <c r="W58" s="336">
        <f t="shared" si="83"/>
        <v>4.16043555872826E-2</v>
      </c>
      <c r="X58" s="336">
        <f t="shared" si="83"/>
        <v>4.2559289202192409E-2</v>
      </c>
      <c r="Y58" s="336">
        <f t="shared" si="83"/>
        <v>4.2508568738429571E-2</v>
      </c>
      <c r="Z58" s="336">
        <f t="shared" si="83"/>
        <v>4.2490010885304123E-2</v>
      </c>
      <c r="AA58" s="336">
        <f t="shared" si="83"/>
        <v>4.2451179561404755E-2</v>
      </c>
      <c r="AB58" s="336">
        <f t="shared" si="83"/>
        <v>4.2466377031982402E-2</v>
      </c>
      <c r="AC58" s="336">
        <f t="shared" si="83"/>
        <v>4.2493146515709727E-2</v>
      </c>
      <c r="AD58" s="336">
        <f t="shared" si="83"/>
        <v>4.2514846042750187E-2</v>
      </c>
      <c r="AE58" s="336">
        <f t="shared" ref="AE58:AL58" si="84">AE11/AE$49</f>
        <v>4.2521526499766545E-2</v>
      </c>
      <c r="AF58" s="336">
        <f t="shared" si="84"/>
        <v>4.2546856508919824E-2</v>
      </c>
      <c r="AG58" s="336">
        <f t="shared" si="84"/>
        <v>4.2580825334006485E-2</v>
      </c>
      <c r="AH58" s="336">
        <f t="shared" si="84"/>
        <v>4.261383356657588E-2</v>
      </c>
      <c r="AI58" s="336">
        <f t="shared" si="84"/>
        <v>4.2647860734089701E-2</v>
      </c>
      <c r="AJ58" s="336">
        <f t="shared" si="84"/>
        <v>4.2684850679906419E-2</v>
      </c>
      <c r="AK58" s="336">
        <f t="shared" si="84"/>
        <v>4.2712649145986749E-2</v>
      </c>
      <c r="AL58" s="336">
        <f t="shared" si="84"/>
        <v>4.2704562276524541E-2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5.0155111895168795E-2</v>
      </c>
      <c r="N59" s="336">
        <f t="shared" si="85"/>
        <v>4.8531491419364595E-2</v>
      </c>
      <c r="O59" s="336">
        <f t="shared" si="85"/>
        <v>4.6015741822276378E-2</v>
      </c>
      <c r="P59" s="336">
        <f t="shared" si="85"/>
        <v>4.8667254235879802E-2</v>
      </c>
      <c r="Q59" s="336">
        <f t="shared" si="85"/>
        <v>4.7280120191206504E-2</v>
      </c>
      <c r="R59" s="336">
        <f t="shared" si="85"/>
        <v>4.589604387640342E-2</v>
      </c>
      <c r="S59" s="336">
        <f t="shared" si="85"/>
        <v>4.7281862262603912E-2</v>
      </c>
      <c r="T59" s="336">
        <f t="shared" si="85"/>
        <v>4.5752288929437675E-2</v>
      </c>
      <c r="U59" s="336">
        <f t="shared" si="85"/>
        <v>4.7959736872437146E-2</v>
      </c>
      <c r="V59" s="336">
        <f t="shared" si="85"/>
        <v>4.7197662140703242E-2</v>
      </c>
      <c r="W59" s="336">
        <f t="shared" si="85"/>
        <v>4.8272345927730685E-2</v>
      </c>
      <c r="X59" s="336">
        <f t="shared" si="85"/>
        <v>4.8080634614468036E-2</v>
      </c>
      <c r="Y59" s="336">
        <f t="shared" si="85"/>
        <v>4.7983514155871904E-2</v>
      </c>
      <c r="Z59" s="336">
        <f t="shared" si="85"/>
        <v>4.8054416013551204E-2</v>
      </c>
      <c r="AA59" s="336">
        <f t="shared" si="85"/>
        <v>4.8177101801346774E-2</v>
      </c>
      <c r="AB59" s="336">
        <f t="shared" si="85"/>
        <v>4.837622298657069E-2</v>
      </c>
      <c r="AC59" s="336">
        <f t="shared" si="85"/>
        <v>4.8595298083707106E-2</v>
      </c>
      <c r="AD59" s="336">
        <f t="shared" si="85"/>
        <v>4.8818568125561276E-2</v>
      </c>
      <c r="AE59" s="336">
        <f t="shared" ref="AE59:AL59" si="86">AE12/AE$49</f>
        <v>4.9028045323379732E-2</v>
      </c>
      <c r="AF59" s="336">
        <f t="shared" si="86"/>
        <v>4.9236443212778577E-2</v>
      </c>
      <c r="AG59" s="336">
        <f t="shared" si="86"/>
        <v>4.9455073759994431E-2</v>
      </c>
      <c r="AH59" s="336">
        <f t="shared" si="86"/>
        <v>4.9638754382222913E-2</v>
      </c>
      <c r="AI59" s="336">
        <f t="shared" si="86"/>
        <v>4.9830173094179926E-2</v>
      </c>
      <c r="AJ59" s="336">
        <f t="shared" si="86"/>
        <v>5.0023174893720067E-2</v>
      </c>
      <c r="AK59" s="336">
        <f t="shared" si="86"/>
        <v>5.0228766378723158E-2</v>
      </c>
      <c r="AL59" s="336">
        <f t="shared" si="86"/>
        <v>5.0409451912875179E-2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6.4346786168579431E-2</v>
      </c>
      <c r="N60" s="336">
        <f t="shared" si="87"/>
        <v>5.9522188350015291E-2</v>
      </c>
      <c r="O60" s="336">
        <f t="shared" si="87"/>
        <v>5.9858584650228301E-2</v>
      </c>
      <c r="P60" s="336">
        <f t="shared" si="87"/>
        <v>6.123106717783694E-2</v>
      </c>
      <c r="Q60" s="336">
        <f t="shared" si="87"/>
        <v>6.0959743189648731E-2</v>
      </c>
      <c r="R60" s="336">
        <f t="shared" si="87"/>
        <v>5.9027188440622221E-2</v>
      </c>
      <c r="S60" s="336">
        <f t="shared" si="87"/>
        <v>6.1766037485747299E-2</v>
      </c>
      <c r="T60" s="336">
        <f t="shared" si="87"/>
        <v>5.9691387567030622E-2</v>
      </c>
      <c r="U60" s="336">
        <f t="shared" si="87"/>
        <v>6.2090175029506638E-2</v>
      </c>
      <c r="V60" s="336">
        <f t="shared" si="87"/>
        <v>6.4707603972585293E-2</v>
      </c>
      <c r="W60" s="336">
        <f t="shared" si="87"/>
        <v>7.012239116142728E-2</v>
      </c>
      <c r="X60" s="336">
        <f t="shared" si="87"/>
        <v>7.397679367897117E-2</v>
      </c>
      <c r="Y60" s="336">
        <f t="shared" si="87"/>
        <v>7.4566372325432562E-2</v>
      </c>
      <c r="Z60" s="336">
        <f t="shared" si="87"/>
        <v>7.5175597134947508E-2</v>
      </c>
      <c r="AA60" s="336">
        <f t="shared" si="87"/>
        <v>7.5803584334198842E-2</v>
      </c>
      <c r="AB60" s="336">
        <f t="shared" si="87"/>
        <v>7.6441294718115574E-2</v>
      </c>
      <c r="AC60" s="336">
        <f t="shared" si="87"/>
        <v>7.707521162459248E-2</v>
      </c>
      <c r="AD60" s="336">
        <f t="shared" si="87"/>
        <v>7.7704394933280144E-2</v>
      </c>
      <c r="AE60" s="336">
        <f t="shared" ref="AE60:AL60" si="88">AE13/AE$49</f>
        <v>7.8330170173802782E-2</v>
      </c>
      <c r="AF60" s="336">
        <f t="shared" si="88"/>
        <v>7.8938354893489021E-2</v>
      </c>
      <c r="AG60" s="336">
        <f t="shared" si="88"/>
        <v>7.9532211357475222E-2</v>
      </c>
      <c r="AH60" s="336">
        <f t="shared" si="88"/>
        <v>8.0097952416136126E-2</v>
      </c>
      <c r="AI60" s="336">
        <f t="shared" si="88"/>
        <v>8.0653340912516219E-2</v>
      </c>
      <c r="AJ60" s="336">
        <f t="shared" si="88"/>
        <v>8.1245555318492965E-2</v>
      </c>
      <c r="AK60" s="336">
        <f t="shared" si="88"/>
        <v>8.1897909320144749E-2</v>
      </c>
      <c r="AL60" s="336">
        <f t="shared" si="88"/>
        <v>8.2518417171843966E-2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0.12789365637606509</v>
      </c>
      <c r="N62" s="337">
        <f t="shared" si="89"/>
        <v>0.12925168055017081</v>
      </c>
      <c r="O62" s="337">
        <f t="shared" si="89"/>
        <v>0.13154798252601077</v>
      </c>
      <c r="P62" s="337">
        <f t="shared" si="89"/>
        <v>0.12897115155786729</v>
      </c>
      <c r="Q62" s="337">
        <f t="shared" si="89"/>
        <v>0.13011456943511188</v>
      </c>
      <c r="R62" s="337">
        <f t="shared" si="89"/>
        <v>0.1321235046708932</v>
      </c>
      <c r="S62" s="337">
        <f t="shared" si="89"/>
        <v>0.13074636746232624</v>
      </c>
      <c r="T62" s="337">
        <f t="shared" si="89"/>
        <v>0.13347195772970605</v>
      </c>
      <c r="U62" s="337">
        <f t="shared" si="89"/>
        <v>0.13412234233524201</v>
      </c>
      <c r="V62" s="337">
        <f t="shared" si="89"/>
        <v>0.13189337687713468</v>
      </c>
      <c r="W62" s="337">
        <f t="shared" si="89"/>
        <v>0.14002617998089664</v>
      </c>
      <c r="X62" s="337">
        <f t="shared" si="89"/>
        <v>0.13281508315313498</v>
      </c>
      <c r="Y62" s="337">
        <f t="shared" si="89"/>
        <v>0.13336108036735253</v>
      </c>
      <c r="Z62" s="337">
        <f t="shared" si="89"/>
        <v>0.1337593864545378</v>
      </c>
      <c r="AA62" s="337">
        <f t="shared" si="89"/>
        <v>0.1342143298348879</v>
      </c>
      <c r="AB62" s="337">
        <f t="shared" si="89"/>
        <v>0.13464596511640545</v>
      </c>
      <c r="AC62" s="337">
        <f t="shared" si="89"/>
        <v>0.13507704026140718</v>
      </c>
      <c r="AD62" s="337">
        <f t="shared" si="89"/>
        <v>0.13547284255568265</v>
      </c>
      <c r="AE62" s="337">
        <f t="shared" ref="AE62:AL62" si="90">AE15/AE$49</f>
        <v>0.13587773365826694</v>
      </c>
      <c r="AF62" s="337">
        <f t="shared" si="90"/>
        <v>0.1363231321524444</v>
      </c>
      <c r="AG62" s="337">
        <f t="shared" si="90"/>
        <v>0.13676606331936955</v>
      </c>
      <c r="AH62" s="337">
        <f t="shared" si="90"/>
        <v>0.13716374197794196</v>
      </c>
      <c r="AI62" s="337">
        <f t="shared" si="90"/>
        <v>0.13758327408761079</v>
      </c>
      <c r="AJ62" s="337">
        <f t="shared" si="90"/>
        <v>0.13799882635137789</v>
      </c>
      <c r="AK62" s="337">
        <f t="shared" si="90"/>
        <v>0.13844470924666227</v>
      </c>
      <c r="AL62" s="337">
        <f t="shared" si="90"/>
        <v>0.13881931456659621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1.6851343278431415E-2</v>
      </c>
      <c r="N63" s="336">
        <f t="shared" si="91"/>
        <v>1.6086614865305413E-2</v>
      </c>
      <c r="O63" s="336">
        <f t="shared" si="91"/>
        <v>1.6608930528917182E-2</v>
      </c>
      <c r="P63" s="336">
        <f t="shared" si="91"/>
        <v>1.6563802596361383E-2</v>
      </c>
      <c r="Q63" s="336">
        <f t="shared" si="91"/>
        <v>1.5263207725116426E-2</v>
      </c>
      <c r="R63" s="336">
        <f t="shared" si="91"/>
        <v>1.5010103505654323E-2</v>
      </c>
      <c r="S63" s="336">
        <f t="shared" si="91"/>
        <v>1.5705055386990144E-2</v>
      </c>
      <c r="T63" s="336">
        <f t="shared" si="91"/>
        <v>1.6807640243273636E-2</v>
      </c>
      <c r="U63" s="336">
        <f t="shared" si="91"/>
        <v>1.7252419413586784E-2</v>
      </c>
      <c r="V63" s="336">
        <f t="shared" si="91"/>
        <v>1.6509024821544274E-2</v>
      </c>
      <c r="W63" s="336">
        <f t="shared" si="91"/>
        <v>1.8321990994740835E-2</v>
      </c>
      <c r="X63" s="336">
        <f t="shared" si="91"/>
        <v>1.5653679565159496E-2</v>
      </c>
      <c r="Y63" s="336">
        <f t="shared" si="91"/>
        <v>1.5703789060603126E-2</v>
      </c>
      <c r="Z63" s="336">
        <f t="shared" si="91"/>
        <v>1.5754167291918864E-2</v>
      </c>
      <c r="AA63" s="336">
        <f t="shared" si="91"/>
        <v>1.5808934905073877E-2</v>
      </c>
      <c r="AB63" s="336">
        <f t="shared" si="91"/>
        <v>1.5854955006496255E-2</v>
      </c>
      <c r="AC63" s="336">
        <f t="shared" si="91"/>
        <v>1.5912511233472849E-2</v>
      </c>
      <c r="AD63" s="336">
        <f t="shared" si="91"/>
        <v>1.5967300498909986E-2</v>
      </c>
      <c r="AE63" s="336">
        <f t="shared" ref="AE63:AL63" si="92">AE16/AE$49</f>
        <v>1.6025146950691922E-2</v>
      </c>
      <c r="AF63" s="336">
        <f t="shared" si="92"/>
        <v>1.609503317262833E-2</v>
      </c>
      <c r="AG63" s="336">
        <f t="shared" si="92"/>
        <v>1.6157935000738852E-2</v>
      </c>
      <c r="AH63" s="336">
        <f t="shared" si="92"/>
        <v>1.6222068159055334E-2</v>
      </c>
      <c r="AI63" s="336">
        <f t="shared" si="92"/>
        <v>1.6289374672197331E-2</v>
      </c>
      <c r="AJ63" s="336">
        <f t="shared" si="92"/>
        <v>1.6349150545877496E-2</v>
      </c>
      <c r="AK63" s="336">
        <f t="shared" si="92"/>
        <v>1.6412871644648885E-2</v>
      </c>
      <c r="AL63" s="336">
        <f t="shared" si="92"/>
        <v>1.6467700455695101E-2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1.4675681591591935E-2</v>
      </c>
      <c r="N64" s="336">
        <f t="shared" si="93"/>
        <v>1.8075277362466145E-2</v>
      </c>
      <c r="O64" s="336">
        <f t="shared" si="93"/>
        <v>1.6712563036615894E-2</v>
      </c>
      <c r="P64" s="336">
        <f t="shared" si="93"/>
        <v>1.6126578640573198E-2</v>
      </c>
      <c r="Q64" s="336">
        <f t="shared" si="93"/>
        <v>1.5026070206031014E-2</v>
      </c>
      <c r="R64" s="336">
        <f t="shared" si="93"/>
        <v>1.630752513128525E-2</v>
      </c>
      <c r="S64" s="336">
        <f t="shared" si="93"/>
        <v>1.6064766751925176E-2</v>
      </c>
      <c r="T64" s="336">
        <f t="shared" si="93"/>
        <v>1.6122653299484598E-2</v>
      </c>
      <c r="U64" s="336">
        <f t="shared" si="93"/>
        <v>1.7329467530303792E-2</v>
      </c>
      <c r="V64" s="336">
        <f t="shared" si="93"/>
        <v>1.754296830570734E-2</v>
      </c>
      <c r="W64" s="336">
        <f t="shared" si="93"/>
        <v>1.8371091349299255E-2</v>
      </c>
      <c r="X64" s="336">
        <f t="shared" si="93"/>
        <v>1.7682207930456804E-2</v>
      </c>
      <c r="Y64" s="336">
        <f t="shared" si="93"/>
        <v>1.7673147856546573E-2</v>
      </c>
      <c r="Z64" s="336">
        <f t="shared" si="93"/>
        <v>1.7675295413965238E-2</v>
      </c>
      <c r="AA64" s="336">
        <f t="shared" si="93"/>
        <v>1.7675911579654889E-2</v>
      </c>
      <c r="AB64" s="336">
        <f t="shared" si="93"/>
        <v>1.7699496166286844E-2</v>
      </c>
      <c r="AC64" s="336">
        <f t="shared" si="93"/>
        <v>1.7731743957022573E-2</v>
      </c>
      <c r="AD64" s="336">
        <f t="shared" si="93"/>
        <v>1.7764298508286033E-2</v>
      </c>
      <c r="AE64" s="336">
        <f t="shared" ref="AE64:AL64" si="94">AE17/AE$49</f>
        <v>1.7796376938554292E-2</v>
      </c>
      <c r="AF64" s="336">
        <f t="shared" si="94"/>
        <v>1.7832103759699982E-2</v>
      </c>
      <c r="AG64" s="336">
        <f t="shared" si="94"/>
        <v>1.7874534200427672E-2</v>
      </c>
      <c r="AH64" s="336">
        <f t="shared" si="94"/>
        <v>1.7897026926507516E-2</v>
      </c>
      <c r="AI64" s="336">
        <f t="shared" si="94"/>
        <v>1.7938989063645872E-2</v>
      </c>
      <c r="AJ64" s="336">
        <f t="shared" si="94"/>
        <v>1.7977193691885475E-2</v>
      </c>
      <c r="AK64" s="336">
        <f t="shared" si="94"/>
        <v>1.8017938924888764E-2</v>
      </c>
      <c r="AL64" s="336">
        <f t="shared" si="94"/>
        <v>1.8054919562437141E-2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1.4747275587013829E-2</v>
      </c>
      <c r="N65" s="336">
        <f t="shared" si="95"/>
        <v>1.616286188619382E-2</v>
      </c>
      <c r="O65" s="336">
        <f t="shared" si="95"/>
        <v>1.575290551626024E-2</v>
      </c>
      <c r="P65" s="336">
        <f t="shared" si="95"/>
        <v>1.4908473226168832E-2</v>
      </c>
      <c r="Q65" s="336">
        <f t="shared" si="95"/>
        <v>1.4166018423366556E-2</v>
      </c>
      <c r="R65" s="336">
        <f t="shared" si="95"/>
        <v>1.4228528259328655E-2</v>
      </c>
      <c r="S65" s="336">
        <f t="shared" si="95"/>
        <v>1.4522850814028442E-2</v>
      </c>
      <c r="T65" s="336">
        <f t="shared" si="95"/>
        <v>1.3840282098283817E-2</v>
      </c>
      <c r="U65" s="336">
        <f t="shared" si="95"/>
        <v>1.3867722816998754E-2</v>
      </c>
      <c r="V65" s="336">
        <f t="shared" si="95"/>
        <v>1.3059005268334123E-2</v>
      </c>
      <c r="W65" s="336">
        <f t="shared" si="95"/>
        <v>1.4167928294031407E-2</v>
      </c>
      <c r="X65" s="336">
        <f t="shared" si="95"/>
        <v>1.5736915525471833E-2</v>
      </c>
      <c r="Y65" s="336">
        <f t="shared" si="95"/>
        <v>1.598087953420347E-2</v>
      </c>
      <c r="Z65" s="336">
        <f t="shared" si="95"/>
        <v>1.6138477907423326E-2</v>
      </c>
      <c r="AA65" s="336">
        <f t="shared" si="95"/>
        <v>1.6300120205354519E-2</v>
      </c>
      <c r="AB65" s="336">
        <f t="shared" si="95"/>
        <v>1.6449628062692116E-2</v>
      </c>
      <c r="AC65" s="336">
        <f t="shared" si="95"/>
        <v>1.6597847900510016E-2</v>
      </c>
      <c r="AD65" s="336">
        <f t="shared" si="95"/>
        <v>1.6737340424486599E-2</v>
      </c>
      <c r="AE65" s="336">
        <f t="shared" ref="AE65:AL65" si="96">AE18/AE$49</f>
        <v>1.6883715562525454E-2</v>
      </c>
      <c r="AF65" s="336">
        <f t="shared" si="96"/>
        <v>1.7055970510887319E-2</v>
      </c>
      <c r="AG65" s="336">
        <f t="shared" si="96"/>
        <v>1.7237310891742953E-2</v>
      </c>
      <c r="AH65" s="336">
        <f t="shared" si="96"/>
        <v>1.7413468903252158E-2</v>
      </c>
      <c r="AI65" s="336">
        <f t="shared" si="96"/>
        <v>1.7578374546246354E-2</v>
      </c>
      <c r="AJ65" s="336">
        <f t="shared" si="96"/>
        <v>1.7736040577643403E-2</v>
      </c>
      <c r="AK65" s="336">
        <f t="shared" si="96"/>
        <v>1.7879246234584086E-2</v>
      </c>
      <c r="AL65" s="336">
        <f t="shared" si="96"/>
        <v>1.8024921833371954E-2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1.5403019134395865E-2</v>
      </c>
      <c r="N66" s="336">
        <f t="shared" si="97"/>
        <v>1.8227679177988738E-2</v>
      </c>
      <c r="O66" s="336">
        <f t="shared" si="97"/>
        <v>1.9759218761805648E-2</v>
      </c>
      <c r="P66" s="336">
        <f t="shared" si="97"/>
        <v>1.8473465571800983E-2</v>
      </c>
      <c r="Q66" s="336">
        <f t="shared" si="97"/>
        <v>2.0570150804923904E-2</v>
      </c>
      <c r="R66" s="336">
        <f t="shared" si="97"/>
        <v>2.2670631187060933E-2</v>
      </c>
      <c r="S66" s="336">
        <f t="shared" si="97"/>
        <v>1.9894595363770765E-2</v>
      </c>
      <c r="T66" s="336">
        <f t="shared" si="97"/>
        <v>2.292182223352527E-2</v>
      </c>
      <c r="U66" s="336">
        <f t="shared" si="97"/>
        <v>2.1494695049159691E-2</v>
      </c>
      <c r="V66" s="336">
        <f t="shared" si="97"/>
        <v>2.0239000811638489E-2</v>
      </c>
      <c r="W66" s="336">
        <f t="shared" si="97"/>
        <v>2.1459186164171078E-2</v>
      </c>
      <c r="X66" s="336">
        <f t="shared" si="97"/>
        <v>2.012041616114274E-2</v>
      </c>
      <c r="Y66" s="336">
        <f t="shared" si="97"/>
        <v>2.0264751031324666E-2</v>
      </c>
      <c r="Z66" s="336">
        <f t="shared" si="97"/>
        <v>2.0383864838419877E-2</v>
      </c>
      <c r="AA66" s="336">
        <f t="shared" si="97"/>
        <v>2.0516562679954619E-2</v>
      </c>
      <c r="AB66" s="336">
        <f t="shared" si="97"/>
        <v>2.0643718994972599E-2</v>
      </c>
      <c r="AC66" s="336">
        <f t="shared" si="97"/>
        <v>2.0770230585857523E-2</v>
      </c>
      <c r="AD66" s="336">
        <f t="shared" si="97"/>
        <v>2.0895036857781681E-2</v>
      </c>
      <c r="AE66" s="336">
        <f t="shared" ref="AE66:AL66" si="98">AE19/AE$49</f>
        <v>2.1027740167954029E-2</v>
      </c>
      <c r="AF66" s="336">
        <f t="shared" si="98"/>
        <v>2.1151412411164739E-2</v>
      </c>
      <c r="AG66" s="336">
        <f t="shared" si="98"/>
        <v>2.1266240525973697E-2</v>
      </c>
      <c r="AH66" s="336">
        <f t="shared" si="98"/>
        <v>2.1374829681419381E-2</v>
      </c>
      <c r="AI66" s="336">
        <f t="shared" si="98"/>
        <v>2.1511892467749136E-2</v>
      </c>
      <c r="AJ66" s="336">
        <f t="shared" si="98"/>
        <v>2.164009589472744E-2</v>
      </c>
      <c r="AK66" s="336">
        <f t="shared" si="98"/>
        <v>2.1803673151281955E-2</v>
      </c>
      <c r="AL66" s="336">
        <f t="shared" si="98"/>
        <v>2.1931398728268561E-2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6.6216336784632068E-2</v>
      </c>
      <c r="N67" s="336">
        <f t="shared" si="99"/>
        <v>6.0699247258216668E-2</v>
      </c>
      <c r="O67" s="336">
        <f t="shared" si="99"/>
        <v>6.2714364682411788E-2</v>
      </c>
      <c r="P67" s="336">
        <f t="shared" si="99"/>
        <v>6.2898831522962884E-2</v>
      </c>
      <c r="Q67" s="336">
        <f t="shared" si="99"/>
        <v>6.5089122275673969E-2</v>
      </c>
      <c r="R67" s="336">
        <f t="shared" si="99"/>
        <v>6.3906716587564028E-2</v>
      </c>
      <c r="S67" s="336">
        <f t="shared" si="99"/>
        <v>6.4559099145611712E-2</v>
      </c>
      <c r="T67" s="336">
        <f t="shared" si="99"/>
        <v>6.3779559855138723E-2</v>
      </c>
      <c r="U67" s="336">
        <f t="shared" si="99"/>
        <v>6.4178037525192994E-2</v>
      </c>
      <c r="V67" s="336">
        <f t="shared" si="99"/>
        <v>6.4543377669910459E-2</v>
      </c>
      <c r="W67" s="336">
        <f t="shared" si="99"/>
        <v>6.7705983178654061E-2</v>
      </c>
      <c r="X67" s="336">
        <f t="shared" si="99"/>
        <v>6.3621863970904122E-2</v>
      </c>
      <c r="Y67" s="336">
        <f t="shared" si="99"/>
        <v>6.3738512884674692E-2</v>
      </c>
      <c r="Z67" s="336">
        <f t="shared" si="99"/>
        <v>6.3807581002810476E-2</v>
      </c>
      <c r="AA67" s="336">
        <f t="shared" si="99"/>
        <v>6.3912800464850011E-2</v>
      </c>
      <c r="AB67" s="336">
        <f t="shared" si="99"/>
        <v>6.3998166885957636E-2</v>
      </c>
      <c r="AC67" s="336">
        <f t="shared" si="99"/>
        <v>6.4064706584544218E-2</v>
      </c>
      <c r="AD67" s="336">
        <f t="shared" si="99"/>
        <v>6.410886626621834E-2</v>
      </c>
      <c r="AE67" s="336">
        <f t="shared" ref="AE67:AL67" si="100">AE20/AE$49</f>
        <v>6.4144754038541238E-2</v>
      </c>
      <c r="AF67" s="336">
        <f t="shared" si="100"/>
        <v>6.4188612298064024E-2</v>
      </c>
      <c r="AG67" s="336">
        <f t="shared" si="100"/>
        <v>6.4230042700486378E-2</v>
      </c>
      <c r="AH67" s="336">
        <f t="shared" si="100"/>
        <v>6.4256348307707559E-2</v>
      </c>
      <c r="AI67" s="336">
        <f t="shared" si="100"/>
        <v>6.4264643337772112E-2</v>
      </c>
      <c r="AJ67" s="336">
        <f t="shared" si="100"/>
        <v>6.4296345641244063E-2</v>
      </c>
      <c r="AK67" s="336">
        <f t="shared" si="100"/>
        <v>6.4330979291258597E-2</v>
      </c>
      <c r="AL67" s="336">
        <f t="shared" si="100"/>
        <v>6.4340373986823463E-2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0.1219158051838443</v>
      </c>
      <c r="N69" s="337">
        <f t="shared" si="101"/>
        <v>0.11650910894902569</v>
      </c>
      <c r="O69" s="337">
        <f t="shared" si="101"/>
        <v>0.11479906199551825</v>
      </c>
      <c r="P69" s="337">
        <f t="shared" si="101"/>
        <v>0.11178179641375863</v>
      </c>
      <c r="Q69" s="337">
        <f t="shared" si="101"/>
        <v>0.11148823109866467</v>
      </c>
      <c r="R69" s="337">
        <f t="shared" si="101"/>
        <v>0.11000329261929555</v>
      </c>
      <c r="S69" s="337">
        <f t="shared" si="101"/>
        <v>0.10434567943417569</v>
      </c>
      <c r="T69" s="337">
        <f t="shared" si="101"/>
        <v>0.10630281716614219</v>
      </c>
      <c r="U69" s="337">
        <f t="shared" si="101"/>
        <v>0.10615720819497088</v>
      </c>
      <c r="V69" s="337">
        <f t="shared" si="101"/>
        <v>0.10026739886679657</v>
      </c>
      <c r="W69" s="337">
        <f t="shared" si="101"/>
        <v>0.10431134553247363</v>
      </c>
      <c r="X69" s="337">
        <f t="shared" si="101"/>
        <v>0.10029024822230073</v>
      </c>
      <c r="Y69" s="337">
        <f t="shared" si="101"/>
        <v>9.8962546566688972E-2</v>
      </c>
      <c r="Z69" s="337">
        <f t="shared" si="101"/>
        <v>9.7525747764036705E-2</v>
      </c>
      <c r="AA69" s="337">
        <f t="shared" si="101"/>
        <v>9.6111000585459488E-2</v>
      </c>
      <c r="AB69" s="337">
        <f t="shared" si="101"/>
        <v>9.4735456346836583E-2</v>
      </c>
      <c r="AC69" s="337">
        <f t="shared" si="101"/>
        <v>9.337365045646287E-2</v>
      </c>
      <c r="AD69" s="337">
        <f t="shared" si="101"/>
        <v>9.2009033332258475E-2</v>
      </c>
      <c r="AE69" s="337">
        <f t="shared" ref="AE69:AL69" si="102">AE22/AE$49</f>
        <v>9.0670379265314807E-2</v>
      </c>
      <c r="AF69" s="337">
        <f t="shared" si="102"/>
        <v>8.9304342394941949E-2</v>
      </c>
      <c r="AG69" s="337">
        <f t="shared" si="102"/>
        <v>8.7998903658959279E-2</v>
      </c>
      <c r="AH69" s="337">
        <f t="shared" si="102"/>
        <v>8.6791021073531885E-2</v>
      </c>
      <c r="AI69" s="337">
        <f t="shared" si="102"/>
        <v>8.5520481449518668E-2</v>
      </c>
      <c r="AJ69" s="337">
        <f t="shared" si="102"/>
        <v>8.4182538429225989E-2</v>
      </c>
      <c r="AK69" s="337">
        <f t="shared" si="102"/>
        <v>8.254509766147887E-2</v>
      </c>
      <c r="AL69" s="337">
        <f t="shared" si="102"/>
        <v>8.1249502214411212E-2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8.9245191861035369E-2</v>
      </c>
      <c r="N70" s="336">
        <f t="shared" si="103"/>
        <v>8.7288533578414554E-2</v>
      </c>
      <c r="O70" s="336">
        <f t="shared" si="103"/>
        <v>8.7216349429534462E-2</v>
      </c>
      <c r="P70" s="336">
        <f t="shared" si="103"/>
        <v>8.4147961693621556E-2</v>
      </c>
      <c r="Q70" s="336">
        <f t="shared" si="103"/>
        <v>8.4777447286430191E-2</v>
      </c>
      <c r="R70" s="336">
        <f t="shared" si="103"/>
        <v>8.5068816032529651E-2</v>
      </c>
      <c r="S70" s="336">
        <f t="shared" si="103"/>
        <v>8.1365385978745514E-2</v>
      </c>
      <c r="T70" s="336">
        <f t="shared" si="103"/>
        <v>8.2585815668208357E-2</v>
      </c>
      <c r="U70" s="336">
        <f t="shared" si="103"/>
        <v>8.1783034391370885E-2</v>
      </c>
      <c r="V70" s="336">
        <f t="shared" si="103"/>
        <v>7.8858203367457247E-2</v>
      </c>
      <c r="W70" s="336">
        <f t="shared" si="103"/>
        <v>8.2878549699327869E-2</v>
      </c>
      <c r="X70" s="336">
        <f t="shared" si="103"/>
        <v>7.6588938498132225E-2</v>
      </c>
      <c r="Y70" s="336">
        <f t="shared" si="103"/>
        <v>7.5831824407024226E-2</v>
      </c>
      <c r="Z70" s="336">
        <f t="shared" si="103"/>
        <v>7.4995730845776917E-2</v>
      </c>
      <c r="AA70" s="336">
        <f t="shared" si="103"/>
        <v>7.4190983615718936E-2</v>
      </c>
      <c r="AB70" s="336">
        <f t="shared" si="103"/>
        <v>7.3375000938161281E-2</v>
      </c>
      <c r="AC70" s="336">
        <f t="shared" si="103"/>
        <v>7.2568938531418534E-2</v>
      </c>
      <c r="AD70" s="336">
        <f t="shared" si="103"/>
        <v>7.1719725489807012E-2</v>
      </c>
      <c r="AE70" s="336">
        <f t="shared" ref="AE70:AL70" si="104">AE23/AE$49</f>
        <v>7.0864193764603831E-2</v>
      </c>
      <c r="AF70" s="336">
        <f t="shared" si="104"/>
        <v>7.0037650083785846E-2</v>
      </c>
      <c r="AG70" s="336">
        <f t="shared" si="104"/>
        <v>6.9225088391121181E-2</v>
      </c>
      <c r="AH70" s="336">
        <f t="shared" si="104"/>
        <v>6.8374237757034093E-2</v>
      </c>
      <c r="AI70" s="336">
        <f t="shared" si="104"/>
        <v>6.7485388424640025E-2</v>
      </c>
      <c r="AJ70" s="336">
        <f t="shared" si="104"/>
        <v>6.6577669449640192E-2</v>
      </c>
      <c r="AK70" s="336">
        <f t="shared" si="104"/>
        <v>6.5717692427981575E-2</v>
      </c>
      <c r="AL70" s="336">
        <f t="shared" si="104"/>
        <v>6.4903706822340548E-2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3.2670613322808933E-2</v>
      </c>
      <c r="N71" s="336">
        <f t="shared" si="105"/>
        <v>2.9220575370611131E-2</v>
      </c>
      <c r="O71" s="336">
        <f t="shared" si="105"/>
        <v>2.7582712565983786E-2</v>
      </c>
      <c r="P71" s="336">
        <f t="shared" si="105"/>
        <v>2.7633834720137071E-2</v>
      </c>
      <c r="Q71" s="336">
        <f t="shared" si="105"/>
        <v>2.6710783812234476E-2</v>
      </c>
      <c r="R71" s="336">
        <f t="shared" si="105"/>
        <v>2.4934476586765907E-2</v>
      </c>
      <c r="S71" s="336">
        <f t="shared" si="105"/>
        <v>2.2980293455430172E-2</v>
      </c>
      <c r="T71" s="336">
        <f t="shared" si="105"/>
        <v>2.3717001497933824E-2</v>
      </c>
      <c r="U71" s="336">
        <f t="shared" si="105"/>
        <v>2.4374173803599991E-2</v>
      </c>
      <c r="V71" s="336">
        <f t="shared" si="105"/>
        <v>2.1409195499339326E-2</v>
      </c>
      <c r="W71" s="336">
        <f t="shared" si="105"/>
        <v>2.1432795833145769E-2</v>
      </c>
      <c r="X71" s="336">
        <f t="shared" si="105"/>
        <v>2.3701309724168514E-2</v>
      </c>
      <c r="Y71" s="336">
        <f t="shared" si="105"/>
        <v>2.3130722159664757E-2</v>
      </c>
      <c r="Z71" s="336">
        <f t="shared" si="105"/>
        <v>2.2530016918259781E-2</v>
      </c>
      <c r="AA71" s="336">
        <f t="shared" si="105"/>
        <v>2.1920016969740552E-2</v>
      </c>
      <c r="AB71" s="336">
        <f t="shared" si="105"/>
        <v>2.1360455408675299E-2</v>
      </c>
      <c r="AC71" s="336">
        <f t="shared" si="105"/>
        <v>2.0804711925044336E-2</v>
      </c>
      <c r="AD71" s="336">
        <f t="shared" si="105"/>
        <v>2.0289307842451459E-2</v>
      </c>
      <c r="AE71" s="336">
        <f t="shared" ref="AE71:AL71" si="106">AE24/AE$49</f>
        <v>1.980618550071097E-2</v>
      </c>
      <c r="AF71" s="336">
        <f t="shared" si="106"/>
        <v>1.9266692311156103E-2</v>
      </c>
      <c r="AG71" s="336">
        <f t="shared" si="106"/>
        <v>1.8773815267838105E-2</v>
      </c>
      <c r="AH71" s="336">
        <f t="shared" si="106"/>
        <v>1.8416783316497792E-2</v>
      </c>
      <c r="AI71" s="336">
        <f t="shared" si="106"/>
        <v>1.8035093024878632E-2</v>
      </c>
      <c r="AJ71" s="336">
        <f t="shared" si="106"/>
        <v>1.7604868979585787E-2</v>
      </c>
      <c r="AK71" s="336">
        <f t="shared" si="106"/>
        <v>1.6827405233497301E-2</v>
      </c>
      <c r="AL71" s="336">
        <f t="shared" si="106"/>
        <v>1.6345795392070653E-2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0.10359961892342846</v>
      </c>
      <c r="N73" s="337">
        <f t="shared" si="107"/>
        <v>0.1017199589009174</v>
      </c>
      <c r="O73" s="337">
        <f t="shared" si="107"/>
        <v>9.9703604849127145E-2</v>
      </c>
      <c r="P73" s="337">
        <f t="shared" si="107"/>
        <v>0.10207933310268469</v>
      </c>
      <c r="Q73" s="337">
        <f t="shared" si="107"/>
        <v>0.10500246745650527</v>
      </c>
      <c r="R73" s="337">
        <f t="shared" si="107"/>
        <v>0.10113297718450939</v>
      </c>
      <c r="S73" s="337">
        <f t="shared" si="107"/>
        <v>0.10343673220963148</v>
      </c>
      <c r="T73" s="337">
        <f t="shared" si="107"/>
        <v>0.10393465854681465</v>
      </c>
      <c r="U73" s="337">
        <f t="shared" si="107"/>
        <v>9.4365534506768059E-2</v>
      </c>
      <c r="V73" s="337">
        <f t="shared" si="107"/>
        <v>9.7710975980640338E-2</v>
      </c>
      <c r="W73" s="337">
        <f t="shared" si="107"/>
        <v>8.7183871347532041E-2</v>
      </c>
      <c r="X73" s="337">
        <f t="shared" si="107"/>
        <v>8.9256276794591319E-2</v>
      </c>
      <c r="Y73" s="337">
        <f t="shared" si="107"/>
        <v>8.9091176868320993E-2</v>
      </c>
      <c r="Z73" s="337">
        <f t="shared" si="107"/>
        <v>8.9105075905228759E-2</v>
      </c>
      <c r="AA73" s="337">
        <f t="shared" si="107"/>
        <v>8.8990586796611718E-2</v>
      </c>
      <c r="AB73" s="337">
        <f t="shared" si="107"/>
        <v>8.8671049900708704E-2</v>
      </c>
      <c r="AC73" s="337">
        <f t="shared" si="107"/>
        <v>8.8308093974578228E-2</v>
      </c>
      <c r="AD73" s="337">
        <f t="shared" si="107"/>
        <v>8.7903892468685213E-2</v>
      </c>
      <c r="AE73" s="337">
        <f t="shared" ref="AE73:AL73" si="108">AE26/AE$49</f>
        <v>8.7553126330408224E-2</v>
      </c>
      <c r="AF73" s="337">
        <f t="shared" si="108"/>
        <v>8.7207154346471277E-2</v>
      </c>
      <c r="AG73" s="337">
        <f t="shared" si="108"/>
        <v>8.6875299590526492E-2</v>
      </c>
      <c r="AH73" s="337">
        <f t="shared" si="108"/>
        <v>8.653488201362039E-2</v>
      </c>
      <c r="AI73" s="337">
        <f t="shared" si="108"/>
        <v>8.6179949725139454E-2</v>
      </c>
      <c r="AJ73" s="337">
        <f t="shared" si="108"/>
        <v>8.5814260994031749E-2</v>
      </c>
      <c r="AK73" s="337">
        <f t="shared" si="108"/>
        <v>8.5522263077175475E-2</v>
      </c>
      <c r="AL73" s="337">
        <f t="shared" si="108"/>
        <v>8.519171897771341E-2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1.007068983578549E-2</v>
      </c>
      <c r="N74" s="336">
        <f t="shared" si="109"/>
        <v>1.113518013712245E-2</v>
      </c>
      <c r="O74" s="336">
        <f t="shared" si="109"/>
        <v>1.3118497850443804E-2</v>
      </c>
      <c r="P74" s="336">
        <f t="shared" si="109"/>
        <v>1.0724471107444934E-2</v>
      </c>
      <c r="Q74" s="336">
        <f t="shared" si="109"/>
        <v>1.5470726896656576E-2</v>
      </c>
      <c r="R74" s="336">
        <f t="shared" si="109"/>
        <v>1.258654185347345E-2</v>
      </c>
      <c r="S74" s="336">
        <f t="shared" si="109"/>
        <v>1.2434453177783808E-2</v>
      </c>
      <c r="T74" s="336">
        <f t="shared" si="109"/>
        <v>1.2464517740137321E-2</v>
      </c>
      <c r="U74" s="336">
        <f t="shared" si="109"/>
        <v>1.1538295522387295E-2</v>
      </c>
      <c r="V74" s="336">
        <f t="shared" si="109"/>
        <v>1.3942068828074396E-2</v>
      </c>
      <c r="W74" s="336">
        <f t="shared" si="109"/>
        <v>1.0230410294517153E-2</v>
      </c>
      <c r="X74" s="336">
        <f t="shared" si="109"/>
        <v>1.0059357972034062E-2</v>
      </c>
      <c r="Y74" s="336">
        <f t="shared" si="109"/>
        <v>1.0178416245254725E-2</v>
      </c>
      <c r="Z74" s="336">
        <f t="shared" si="109"/>
        <v>1.0313154419494479E-2</v>
      </c>
      <c r="AA74" s="336">
        <f t="shared" si="109"/>
        <v>1.0430545937364E-2</v>
      </c>
      <c r="AB74" s="336">
        <f t="shared" si="109"/>
        <v>1.0535152220133834E-2</v>
      </c>
      <c r="AC74" s="336">
        <f t="shared" si="109"/>
        <v>1.0638497587138496E-2</v>
      </c>
      <c r="AD74" s="336">
        <f t="shared" si="109"/>
        <v>1.0740164888747685E-2</v>
      </c>
      <c r="AE74" s="336">
        <f t="shared" ref="AE74:AL74" si="110">AE27/AE$49</f>
        <v>1.0830960405412834E-2</v>
      </c>
      <c r="AF74" s="336">
        <f t="shared" si="110"/>
        <v>1.0925022488992667E-2</v>
      </c>
      <c r="AG74" s="336">
        <f t="shared" si="110"/>
        <v>1.1040703684861109E-2</v>
      </c>
      <c r="AH74" s="336">
        <f t="shared" si="110"/>
        <v>1.1156242051455486E-2</v>
      </c>
      <c r="AI74" s="336">
        <f t="shared" si="110"/>
        <v>1.1270220032724989E-2</v>
      </c>
      <c r="AJ74" s="336">
        <f t="shared" si="110"/>
        <v>1.1390357058951826E-2</v>
      </c>
      <c r="AK74" s="336">
        <f t="shared" si="110"/>
        <v>1.1512855699051413E-2</v>
      </c>
      <c r="AL74" s="336">
        <f t="shared" si="110"/>
        <v>1.1646624757785697E-2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3.4822147506164421E-2</v>
      </c>
      <c r="N75" s="336">
        <f t="shared" si="111"/>
        <v>3.4558307420640443E-2</v>
      </c>
      <c r="O75" s="336">
        <f t="shared" si="111"/>
        <v>3.2719353716018258E-2</v>
      </c>
      <c r="P75" s="336">
        <f t="shared" si="111"/>
        <v>3.4447093470771115E-2</v>
      </c>
      <c r="Q75" s="336">
        <f t="shared" si="111"/>
        <v>3.4521227495287111E-2</v>
      </c>
      <c r="R75" s="336">
        <f t="shared" si="111"/>
        <v>3.3482148929995785E-2</v>
      </c>
      <c r="S75" s="336">
        <f t="shared" si="111"/>
        <v>3.4244327864923638E-2</v>
      </c>
      <c r="T75" s="336">
        <f t="shared" si="111"/>
        <v>3.3817891343276243E-2</v>
      </c>
      <c r="U75" s="336">
        <f t="shared" si="111"/>
        <v>3.2628242782255339E-2</v>
      </c>
      <c r="V75" s="336">
        <f t="shared" si="111"/>
        <v>3.3266290636204725E-2</v>
      </c>
      <c r="W75" s="336">
        <f t="shared" si="111"/>
        <v>2.9953393675534793E-2</v>
      </c>
      <c r="X75" s="336">
        <f t="shared" si="111"/>
        <v>3.0437643192281455E-2</v>
      </c>
      <c r="Y75" s="336">
        <f t="shared" si="111"/>
        <v>3.0336736864023432E-2</v>
      </c>
      <c r="Z75" s="336">
        <f t="shared" si="111"/>
        <v>3.0265285576821139E-2</v>
      </c>
      <c r="AA75" s="336">
        <f t="shared" si="111"/>
        <v>3.0163662553692846E-2</v>
      </c>
      <c r="AB75" s="336">
        <f t="shared" si="111"/>
        <v>2.999743554190068E-2</v>
      </c>
      <c r="AC75" s="336">
        <f t="shared" si="111"/>
        <v>2.9831291475949543E-2</v>
      </c>
      <c r="AD75" s="336">
        <f t="shared" si="111"/>
        <v>2.9667358205706144E-2</v>
      </c>
      <c r="AE75" s="336">
        <f t="shared" ref="AE75:AL75" si="112">AE28/AE$49</f>
        <v>2.9518909775801162E-2</v>
      </c>
      <c r="AF75" s="336">
        <f t="shared" si="112"/>
        <v>2.9373631945969293E-2</v>
      </c>
      <c r="AG75" s="336">
        <f t="shared" si="112"/>
        <v>2.9214883035012022E-2</v>
      </c>
      <c r="AH75" s="336">
        <f t="shared" si="112"/>
        <v>2.9056627243566575E-2</v>
      </c>
      <c r="AI75" s="336">
        <f t="shared" si="112"/>
        <v>2.8907779172341184E-2</v>
      </c>
      <c r="AJ75" s="336">
        <f t="shared" si="112"/>
        <v>2.8768321754916212E-2</v>
      </c>
      <c r="AK75" s="336">
        <f t="shared" si="112"/>
        <v>2.86505048027401E-2</v>
      </c>
      <c r="AL75" s="336">
        <f t="shared" si="112"/>
        <v>2.850711789084473E-2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3.9470814113115205E-2</v>
      </c>
      <c r="N76" s="336">
        <f t="shared" si="113"/>
        <v>3.5314589731762228E-2</v>
      </c>
      <c r="O76" s="336">
        <f t="shared" si="113"/>
        <v>3.2383343301616498E-2</v>
      </c>
      <c r="P76" s="336">
        <f t="shared" si="113"/>
        <v>3.5421527559297693E-2</v>
      </c>
      <c r="Q76" s="336">
        <f t="shared" si="113"/>
        <v>3.3108240570748307E-2</v>
      </c>
      <c r="R76" s="336">
        <f t="shared" si="113"/>
        <v>3.2493185488137968E-2</v>
      </c>
      <c r="S76" s="336">
        <f t="shared" si="113"/>
        <v>3.534137049559944E-2</v>
      </c>
      <c r="T76" s="336">
        <f t="shared" si="113"/>
        <v>3.6140212544317304E-2</v>
      </c>
      <c r="U76" s="336">
        <f t="shared" si="113"/>
        <v>2.9013725146070403E-2</v>
      </c>
      <c r="V76" s="336">
        <f t="shared" si="113"/>
        <v>3.0525601695350894E-2</v>
      </c>
      <c r="W76" s="336">
        <f t="shared" si="113"/>
        <v>2.8119736463075393E-2</v>
      </c>
      <c r="X76" s="336">
        <f t="shared" si="113"/>
        <v>3.0054317984808513E-2</v>
      </c>
      <c r="Y76" s="336">
        <f t="shared" si="113"/>
        <v>2.9766072315096339E-2</v>
      </c>
      <c r="Z76" s="336">
        <f t="shared" si="113"/>
        <v>2.9650978163040777E-2</v>
      </c>
      <c r="AA76" s="336">
        <f t="shared" si="113"/>
        <v>2.9454730720134343E-2</v>
      </c>
      <c r="AB76" s="336">
        <f t="shared" si="113"/>
        <v>2.9134561704506012E-2</v>
      </c>
      <c r="AC76" s="336">
        <f t="shared" si="113"/>
        <v>2.8810877185236596E-2</v>
      </c>
      <c r="AD76" s="336">
        <f t="shared" si="113"/>
        <v>2.8486191306246314E-2</v>
      </c>
      <c r="AE76" s="336">
        <f t="shared" ref="AE76:AL76" si="114">AE29/AE$49</f>
        <v>2.8169443570778836E-2</v>
      </c>
      <c r="AF76" s="336">
        <f t="shared" si="114"/>
        <v>2.7851510369434229E-2</v>
      </c>
      <c r="AG76" s="336">
        <f t="shared" si="114"/>
        <v>2.7540120693296238E-2</v>
      </c>
      <c r="AH76" s="336">
        <f t="shared" si="114"/>
        <v>2.7225962986877347E-2</v>
      </c>
      <c r="AI76" s="336">
        <f t="shared" si="114"/>
        <v>2.6902673667879382E-2</v>
      </c>
      <c r="AJ76" s="336">
        <f t="shared" si="114"/>
        <v>2.6574537494933628E-2</v>
      </c>
      <c r="AK76" s="336">
        <f t="shared" si="114"/>
        <v>2.6273929748025136E-2</v>
      </c>
      <c r="AL76" s="336">
        <f t="shared" si="114"/>
        <v>2.5954096849803519E-2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1.9235967468363355E-2</v>
      </c>
      <c r="N77" s="336">
        <f t="shared" si="115"/>
        <v>2.0711881611392261E-2</v>
      </c>
      <c r="O77" s="336">
        <f t="shared" si="115"/>
        <v>2.1482409981048573E-2</v>
      </c>
      <c r="P77" s="336">
        <f t="shared" si="115"/>
        <v>2.1486240965170957E-2</v>
      </c>
      <c r="Q77" s="336">
        <f t="shared" si="115"/>
        <v>2.1902272493813286E-2</v>
      </c>
      <c r="R77" s="336">
        <f t="shared" si="115"/>
        <v>2.2571100912902188E-2</v>
      </c>
      <c r="S77" s="336">
        <f t="shared" si="115"/>
        <v>2.1416580671324591E-2</v>
      </c>
      <c r="T77" s="336">
        <f t="shared" si="115"/>
        <v>2.1512036919083783E-2</v>
      </c>
      <c r="U77" s="336">
        <f t="shared" si="115"/>
        <v>2.1185271056055027E-2</v>
      </c>
      <c r="V77" s="336">
        <f t="shared" si="115"/>
        <v>1.9977014821010317E-2</v>
      </c>
      <c r="W77" s="336">
        <f t="shared" si="115"/>
        <v>1.8880330914404692E-2</v>
      </c>
      <c r="X77" s="336">
        <f t="shared" si="115"/>
        <v>1.8704957645467295E-2</v>
      </c>
      <c r="Y77" s="336">
        <f t="shared" si="115"/>
        <v>1.8809951443946503E-2</v>
      </c>
      <c r="Z77" s="336">
        <f t="shared" si="115"/>
        <v>1.8875657745872375E-2</v>
      </c>
      <c r="AA77" s="336">
        <f t="shared" si="115"/>
        <v>1.8941647585420517E-2</v>
      </c>
      <c r="AB77" s="336">
        <f t="shared" si="115"/>
        <v>1.9003900434168195E-2</v>
      </c>
      <c r="AC77" s="336">
        <f t="shared" si="115"/>
        <v>1.9027427726253598E-2</v>
      </c>
      <c r="AD77" s="336">
        <f t="shared" si="115"/>
        <v>1.9010178067985072E-2</v>
      </c>
      <c r="AE77" s="336">
        <f t="shared" ref="AE77:AL77" si="116">AE30/AE$49</f>
        <v>1.9033812578415389E-2</v>
      </c>
      <c r="AF77" s="336">
        <f t="shared" si="116"/>
        <v>1.905698954207509E-2</v>
      </c>
      <c r="AG77" s="336">
        <f t="shared" si="116"/>
        <v>1.9079592177357118E-2</v>
      </c>
      <c r="AH77" s="336">
        <f t="shared" si="116"/>
        <v>1.9096049731720983E-2</v>
      </c>
      <c r="AI77" s="336">
        <f t="shared" si="116"/>
        <v>1.9099276852193897E-2</v>
      </c>
      <c r="AJ77" s="336">
        <f t="shared" si="116"/>
        <v>1.9081044685230079E-2</v>
      </c>
      <c r="AK77" s="336">
        <f t="shared" si="116"/>
        <v>1.9084972827358822E-2</v>
      </c>
      <c r="AL77" s="336">
        <f t="shared" si="116"/>
        <v>1.9083879479279458E-2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9.9434296528429889E-2</v>
      </c>
      <c r="N79" s="337">
        <f t="shared" si="117"/>
        <v>9.8353776939075294E-2</v>
      </c>
      <c r="O79" s="337">
        <f t="shared" si="117"/>
        <v>9.4185726616269866E-2</v>
      </c>
      <c r="P79" s="337">
        <f t="shared" si="117"/>
        <v>9.524180768390865E-2</v>
      </c>
      <c r="Q79" s="337">
        <f t="shared" si="117"/>
        <v>9.4927278149014527E-2</v>
      </c>
      <c r="R79" s="337">
        <f t="shared" si="117"/>
        <v>0.1005942254478602</v>
      </c>
      <c r="S79" s="337">
        <f t="shared" si="117"/>
        <v>9.8225519122787139E-2</v>
      </c>
      <c r="T79" s="337">
        <f t="shared" si="117"/>
        <v>9.9577081026981151E-2</v>
      </c>
      <c r="U79" s="337">
        <f t="shared" si="117"/>
        <v>9.7529628944072175E-2</v>
      </c>
      <c r="V79" s="337">
        <f t="shared" si="117"/>
        <v>9.9259707113085904E-2</v>
      </c>
      <c r="W79" s="337">
        <f t="shared" si="117"/>
        <v>9.6498894412773317E-2</v>
      </c>
      <c r="X79" s="337">
        <f t="shared" si="117"/>
        <v>9.8525454723581943E-2</v>
      </c>
      <c r="Y79" s="337">
        <f t="shared" si="117"/>
        <v>9.8507514824042866E-2</v>
      </c>
      <c r="Z79" s="337">
        <f t="shared" si="117"/>
        <v>9.8533225785205264E-2</v>
      </c>
      <c r="AA79" s="337">
        <f t="shared" si="117"/>
        <v>9.8585786098461428E-2</v>
      </c>
      <c r="AB79" s="337">
        <f t="shared" si="117"/>
        <v>9.880728657777893E-2</v>
      </c>
      <c r="AC79" s="337">
        <f t="shared" si="117"/>
        <v>9.903835982102531E-2</v>
      </c>
      <c r="AD79" s="337">
        <f t="shared" si="117"/>
        <v>9.9287389992847752E-2</v>
      </c>
      <c r="AE79" s="337">
        <f t="shared" ref="AE79:AL79" si="118">AE32/AE$49</f>
        <v>9.9518602999030828E-2</v>
      </c>
      <c r="AF79" s="337">
        <f t="shared" si="118"/>
        <v>9.9762670897357852E-2</v>
      </c>
      <c r="AG79" s="337">
        <f t="shared" si="118"/>
        <v>9.9999490766154123E-2</v>
      </c>
      <c r="AH79" s="337">
        <f t="shared" si="118"/>
        <v>0.10021264730807677</v>
      </c>
      <c r="AI79" s="337">
        <f t="shared" si="118"/>
        <v>0.10043639520389976</v>
      </c>
      <c r="AJ79" s="337">
        <f t="shared" si="118"/>
        <v>0.1006607135852656</v>
      </c>
      <c r="AK79" s="337">
        <f t="shared" si="118"/>
        <v>0.10086361467862393</v>
      </c>
      <c r="AL79" s="337">
        <f t="shared" si="118"/>
        <v>0.10105451508328205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7.6287852329837619E-2</v>
      </c>
      <c r="N80" s="336">
        <f t="shared" si="119"/>
        <v>7.280772990190032E-2</v>
      </c>
      <c r="O80" s="336">
        <f t="shared" si="119"/>
        <v>6.8357321379672431E-2</v>
      </c>
      <c r="P80" s="336">
        <f t="shared" si="119"/>
        <v>7.0014870547202318E-2</v>
      </c>
      <c r="Q80" s="336">
        <f t="shared" si="119"/>
        <v>6.8825375427445976E-2</v>
      </c>
      <c r="R80" s="336">
        <f t="shared" si="119"/>
        <v>7.3854187521180503E-2</v>
      </c>
      <c r="S80" s="336">
        <f t="shared" si="119"/>
        <v>7.3336938472742627E-2</v>
      </c>
      <c r="T80" s="336">
        <f t="shared" si="119"/>
        <v>7.3617832046652884E-2</v>
      </c>
      <c r="U80" s="336">
        <f t="shared" si="119"/>
        <v>7.2500560472035278E-2</v>
      </c>
      <c r="V80" s="336">
        <f t="shared" si="119"/>
        <v>7.2456325141082162E-2</v>
      </c>
      <c r="W80" s="336">
        <f t="shared" si="119"/>
        <v>7.1193117368900646E-2</v>
      </c>
      <c r="X80" s="336">
        <f t="shared" si="119"/>
        <v>7.3657766943630257E-2</v>
      </c>
      <c r="Y80" s="336">
        <f t="shared" si="119"/>
        <v>7.3736238240435792E-2</v>
      </c>
      <c r="Z80" s="336">
        <f t="shared" si="119"/>
        <v>7.3788307509274911E-2</v>
      </c>
      <c r="AA80" s="336">
        <f t="shared" si="119"/>
        <v>7.3846172211084998E-2</v>
      </c>
      <c r="AB80" s="336">
        <f t="shared" si="119"/>
        <v>7.4044743490653139E-2</v>
      </c>
      <c r="AC80" s="336">
        <f t="shared" si="119"/>
        <v>7.4253257740646741E-2</v>
      </c>
      <c r="AD80" s="336">
        <f t="shared" si="119"/>
        <v>7.4478818622908532E-2</v>
      </c>
      <c r="AE80" s="336">
        <f t="shared" ref="AE80:AL80" si="120">AE33/AE$49</f>
        <v>7.4682683433375252E-2</v>
      </c>
      <c r="AF80" s="336">
        <f t="shared" si="120"/>
        <v>7.4905170373284258E-2</v>
      </c>
      <c r="AG80" s="336">
        <f t="shared" si="120"/>
        <v>7.5146567860261609E-2</v>
      </c>
      <c r="AH80" s="336">
        <f t="shared" si="120"/>
        <v>7.5379312656779315E-2</v>
      </c>
      <c r="AI80" s="336">
        <f t="shared" si="120"/>
        <v>7.5619652596992146E-2</v>
      </c>
      <c r="AJ80" s="336">
        <f t="shared" si="120"/>
        <v>7.5856964806526622E-2</v>
      </c>
      <c r="AK80" s="336">
        <f t="shared" si="120"/>
        <v>7.6071211321275395E-2</v>
      </c>
      <c r="AL80" s="336">
        <f t="shared" si="120"/>
        <v>7.6269065101429556E-2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2.1247549579132899E-2</v>
      </c>
      <c r="N81" s="336">
        <f t="shared" si="121"/>
        <v>2.4178399469983156E-2</v>
      </c>
      <c r="O81" s="336">
        <f t="shared" si="121"/>
        <v>2.4506172008485424E-2</v>
      </c>
      <c r="P81" s="336">
        <f t="shared" si="121"/>
        <v>2.3989043978652928E-2</v>
      </c>
      <c r="Q81" s="336">
        <f t="shared" si="121"/>
        <v>2.476190084678381E-2</v>
      </c>
      <c r="R81" s="336">
        <f t="shared" si="121"/>
        <v>2.5511330648516423E-2</v>
      </c>
      <c r="S81" s="336">
        <f t="shared" si="121"/>
        <v>2.3867782875234372E-2</v>
      </c>
      <c r="T81" s="336">
        <f t="shared" si="121"/>
        <v>2.4887322191037904E-2</v>
      </c>
      <c r="U81" s="336">
        <f t="shared" si="121"/>
        <v>2.3941878811921551E-2</v>
      </c>
      <c r="V81" s="336">
        <f t="shared" si="121"/>
        <v>2.5812305332617743E-2</v>
      </c>
      <c r="W81" s="336">
        <f t="shared" si="121"/>
        <v>2.4059967697013906E-2</v>
      </c>
      <c r="X81" s="336">
        <f t="shared" si="121"/>
        <v>2.3868364157501844E-2</v>
      </c>
      <c r="Y81" s="336">
        <f t="shared" si="121"/>
        <v>2.3763951340724305E-2</v>
      </c>
      <c r="Z81" s="336">
        <f t="shared" si="121"/>
        <v>2.3734620366657213E-2</v>
      </c>
      <c r="AA81" s="336">
        <f t="shared" si="121"/>
        <v>2.3726424200745104E-2</v>
      </c>
      <c r="AB81" s="336">
        <f t="shared" si="121"/>
        <v>2.3747378320101615E-2</v>
      </c>
      <c r="AC81" s="336">
        <f t="shared" si="121"/>
        <v>2.3768189879048558E-2</v>
      </c>
      <c r="AD81" s="336">
        <f t="shared" si="121"/>
        <v>2.3790540899403998E-2</v>
      </c>
      <c r="AE81" s="336">
        <f t="shared" ref="AE81:AL81" si="122">AE34/AE$49</f>
        <v>2.3817464727788857E-2</v>
      </c>
      <c r="AF81" s="336">
        <f t="shared" si="122"/>
        <v>2.3837558806408001E-2</v>
      </c>
      <c r="AG81" s="336">
        <f t="shared" si="122"/>
        <v>2.3832023905590589E-2</v>
      </c>
      <c r="AH81" s="336">
        <f t="shared" si="122"/>
        <v>2.3811860987596477E-2</v>
      </c>
      <c r="AI81" s="336">
        <f t="shared" si="122"/>
        <v>2.3795129535275652E-2</v>
      </c>
      <c r="AJ81" s="336">
        <f t="shared" si="122"/>
        <v>2.3781685369688894E-2</v>
      </c>
      <c r="AK81" s="336">
        <f t="shared" si="122"/>
        <v>2.3770945037077457E-2</v>
      </c>
      <c r="AL81" s="336">
        <f t="shared" si="122"/>
        <v>2.3764450662519372E-2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1.8988946194593908E-3</v>
      </c>
      <c r="N82" s="336">
        <f t="shared" si="123"/>
        <v>1.3676475671918218E-3</v>
      </c>
      <c r="O82" s="336">
        <f t="shared" si="123"/>
        <v>1.3222332281120327E-3</v>
      </c>
      <c r="P82" s="336">
        <f t="shared" si="123"/>
        <v>1.2378931580534209E-3</v>
      </c>
      <c r="Q82" s="336">
        <f t="shared" si="123"/>
        <v>1.3400018747847483E-3</v>
      </c>
      <c r="R82" s="336">
        <f t="shared" si="123"/>
        <v>1.2287072781632729E-3</v>
      </c>
      <c r="S82" s="336">
        <f t="shared" si="123"/>
        <v>1.020797774810132E-3</v>
      </c>
      <c r="T82" s="336">
        <f t="shared" si="123"/>
        <v>1.071926789290368E-3</v>
      </c>
      <c r="U82" s="336">
        <f t="shared" si="123"/>
        <v>1.0871896601153356E-3</v>
      </c>
      <c r="V82" s="336">
        <f t="shared" si="123"/>
        <v>9.9107663938601508E-4</v>
      </c>
      <c r="W82" s="336">
        <f t="shared" si="123"/>
        <v>1.2458093468587701E-3</v>
      </c>
      <c r="X82" s="336">
        <f t="shared" si="123"/>
        <v>9.9932362244982485E-4</v>
      </c>
      <c r="Y82" s="336">
        <f t="shared" si="123"/>
        <v>1.0073252428827843E-3</v>
      </c>
      <c r="Z82" s="336">
        <f t="shared" si="123"/>
        <v>1.010297909273125E-3</v>
      </c>
      <c r="AA82" s="336">
        <f t="shared" si="123"/>
        <v>1.0131896866313343E-3</v>
      </c>
      <c r="AB82" s="336">
        <f t="shared" si="123"/>
        <v>1.0151647670241675E-3</v>
      </c>
      <c r="AC82" s="336">
        <f t="shared" si="123"/>
        <v>1.0169122013300067E-3</v>
      </c>
      <c r="AD82" s="336">
        <f t="shared" si="123"/>
        <v>1.0180304705352129E-3</v>
      </c>
      <c r="AE82" s="336">
        <f t="shared" ref="AE82:AL82" si="124">AE35/AE$49</f>
        <v>1.0184548378666942E-3</v>
      </c>
      <c r="AF82" s="336">
        <f t="shared" si="124"/>
        <v>1.0199417176655875E-3</v>
      </c>
      <c r="AG82" s="336">
        <f t="shared" si="124"/>
        <v>1.0208990003019208E-3</v>
      </c>
      <c r="AH82" s="336">
        <f t="shared" si="124"/>
        <v>1.0214736637009589E-3</v>
      </c>
      <c r="AI82" s="336">
        <f t="shared" si="124"/>
        <v>1.0216130716319536E-3</v>
      </c>
      <c r="AJ82" s="336">
        <f t="shared" si="124"/>
        <v>1.0220634090500839E-3</v>
      </c>
      <c r="AK82" s="336">
        <f t="shared" si="124"/>
        <v>1.0214583202710877E-3</v>
      </c>
      <c r="AL82" s="336">
        <f t="shared" si="124"/>
        <v>1.0209993193331162E-3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7.585730129553972E-2</v>
      </c>
      <c r="N84" s="337">
        <f t="shared" si="125"/>
        <v>8.0642213626336834E-2</v>
      </c>
      <c r="O84" s="337">
        <f t="shared" si="125"/>
        <v>8.4567538638294873E-2</v>
      </c>
      <c r="P84" s="337">
        <f t="shared" si="125"/>
        <v>8.4709282108791362E-2</v>
      </c>
      <c r="Q84" s="337">
        <f t="shared" si="125"/>
        <v>8.0193432316215493E-2</v>
      </c>
      <c r="R84" s="337">
        <f t="shared" si="125"/>
        <v>7.9372489102186597E-2</v>
      </c>
      <c r="S84" s="337">
        <f t="shared" si="125"/>
        <v>7.8241640277157562E-2</v>
      </c>
      <c r="T84" s="337">
        <f t="shared" si="125"/>
        <v>7.5054696099800644E-2</v>
      </c>
      <c r="U84" s="337">
        <f t="shared" si="125"/>
        <v>7.7195997258557969E-2</v>
      </c>
      <c r="V84" s="337">
        <f t="shared" si="125"/>
        <v>7.4435730365374597E-2</v>
      </c>
      <c r="W84" s="337">
        <f t="shared" si="125"/>
        <v>7.6712001456529968E-2</v>
      </c>
      <c r="X84" s="337">
        <f t="shared" si="125"/>
        <v>7.5840744344114877E-2</v>
      </c>
      <c r="Y84" s="337">
        <f t="shared" si="125"/>
        <v>7.550432941796377E-2</v>
      </c>
      <c r="Z84" s="337">
        <f t="shared" si="125"/>
        <v>7.5183273283526975E-2</v>
      </c>
      <c r="AA84" s="337">
        <f t="shared" si="125"/>
        <v>7.4880679547713672E-2</v>
      </c>
      <c r="AB84" s="337">
        <f t="shared" si="125"/>
        <v>7.4625993049576012E-2</v>
      </c>
      <c r="AC84" s="337">
        <f t="shared" si="125"/>
        <v>7.4356989500571555E-2</v>
      </c>
      <c r="AD84" s="337">
        <f t="shared" si="125"/>
        <v>7.4094624499787071E-2</v>
      </c>
      <c r="AE84" s="337">
        <f t="shared" ref="AE84:AL84" si="126">AE37/AE$49</f>
        <v>7.3846607808385631E-2</v>
      </c>
      <c r="AF84" s="337">
        <f t="shared" si="126"/>
        <v>7.3594692563486927E-2</v>
      </c>
      <c r="AG84" s="337">
        <f t="shared" si="126"/>
        <v>7.3298916027954089E-2</v>
      </c>
      <c r="AH84" s="337">
        <f t="shared" si="126"/>
        <v>7.3050762070886135E-2</v>
      </c>
      <c r="AI84" s="337">
        <f t="shared" si="126"/>
        <v>7.2765112503176133E-2</v>
      </c>
      <c r="AJ84" s="337">
        <f t="shared" si="126"/>
        <v>7.2481707560291112E-2</v>
      </c>
      <c r="AK84" s="337">
        <f t="shared" si="126"/>
        <v>7.2198891663228792E-2</v>
      </c>
      <c r="AL84" s="337">
        <f t="shared" si="126"/>
        <v>7.1937876264938277E-2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6.1477013571060092E-2</v>
      </c>
      <c r="N85" s="336">
        <f t="shared" si="127"/>
        <v>6.6196900282932888E-2</v>
      </c>
      <c r="O85" s="336">
        <f t="shared" si="127"/>
        <v>6.9832332194838614E-2</v>
      </c>
      <c r="P85" s="336">
        <f t="shared" si="127"/>
        <v>7.0242808483080926E-2</v>
      </c>
      <c r="Q85" s="336">
        <f t="shared" si="127"/>
        <v>6.6382847304107401E-2</v>
      </c>
      <c r="R85" s="336">
        <f t="shared" si="127"/>
        <v>6.4611466834890399E-2</v>
      </c>
      <c r="S85" s="336">
        <f t="shared" si="127"/>
        <v>6.4118901313882398E-2</v>
      </c>
      <c r="T85" s="336">
        <f t="shared" si="127"/>
        <v>5.9966586798355495E-2</v>
      </c>
      <c r="U85" s="336">
        <f t="shared" si="127"/>
        <v>6.1558772625090533E-2</v>
      </c>
      <c r="V85" s="336">
        <f t="shared" si="127"/>
        <v>5.9328106705896472E-2</v>
      </c>
      <c r="W85" s="336">
        <f t="shared" si="127"/>
        <v>6.0874275964278531E-2</v>
      </c>
      <c r="X85" s="336">
        <f t="shared" si="127"/>
        <v>5.6895843168487323E-2</v>
      </c>
      <c r="Y85" s="336">
        <f t="shared" si="127"/>
        <v>5.6385609898465125E-2</v>
      </c>
      <c r="Z85" s="336">
        <f t="shared" si="127"/>
        <v>5.588635901654293E-2</v>
      </c>
      <c r="AA85" s="336">
        <f t="shared" si="127"/>
        <v>5.5392104994070317E-2</v>
      </c>
      <c r="AB85" s="336">
        <f t="shared" si="127"/>
        <v>5.4937191764207159E-2</v>
      </c>
      <c r="AC85" s="336">
        <f t="shared" si="127"/>
        <v>5.4470681784961811E-2</v>
      </c>
      <c r="AD85" s="336">
        <f t="shared" si="127"/>
        <v>5.4011619103801804E-2</v>
      </c>
      <c r="AE85" s="336">
        <f t="shared" ref="AE85:AL85" si="128">AE38/AE$49</f>
        <v>5.3576198145057485E-2</v>
      </c>
      <c r="AF85" s="336">
        <f t="shared" si="128"/>
        <v>5.3130514217105809E-2</v>
      </c>
      <c r="AG85" s="336">
        <f t="shared" si="128"/>
        <v>5.2644694844812295E-2</v>
      </c>
      <c r="AH85" s="336">
        <f t="shared" si="128"/>
        <v>5.2219988771913146E-2</v>
      </c>
      <c r="AI85" s="336">
        <f t="shared" si="128"/>
        <v>5.1757741926216259E-2</v>
      </c>
      <c r="AJ85" s="336">
        <f t="shared" si="128"/>
        <v>5.1292644026664301E-2</v>
      </c>
      <c r="AK85" s="336">
        <f t="shared" si="128"/>
        <v>5.083179276794985E-2</v>
      </c>
      <c r="AL85" s="336">
        <f t="shared" si="128"/>
        <v>5.03951053243629E-2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1.4380287724479619E-2</v>
      </c>
      <c r="N86" s="336">
        <f t="shared" si="129"/>
        <v>1.4445313343403949E-2</v>
      </c>
      <c r="O86" s="336">
        <f t="shared" si="129"/>
        <v>1.473520644345625E-2</v>
      </c>
      <c r="P86" s="336">
        <f t="shared" si="129"/>
        <v>1.4466473625710435E-2</v>
      </c>
      <c r="Q86" s="336">
        <f t="shared" si="129"/>
        <v>1.3810585012108112E-2</v>
      </c>
      <c r="R86" s="336">
        <f t="shared" si="129"/>
        <v>1.4761022267296191E-2</v>
      </c>
      <c r="S86" s="336">
        <f t="shared" si="129"/>
        <v>1.4122738963275165E-2</v>
      </c>
      <c r="T86" s="336">
        <f t="shared" si="129"/>
        <v>1.5088109301445151E-2</v>
      </c>
      <c r="U86" s="336">
        <f t="shared" si="129"/>
        <v>1.5637224633467429E-2</v>
      </c>
      <c r="V86" s="336">
        <f t="shared" si="129"/>
        <v>1.5107623659478124E-2</v>
      </c>
      <c r="W86" s="336">
        <f t="shared" si="129"/>
        <v>1.5837725492251441E-2</v>
      </c>
      <c r="X86" s="336">
        <f t="shared" si="129"/>
        <v>1.8944901175627558E-2</v>
      </c>
      <c r="Y86" s="336">
        <f t="shared" si="129"/>
        <v>1.9118719519498648E-2</v>
      </c>
      <c r="Z86" s="336">
        <f t="shared" si="129"/>
        <v>1.9296914266984041E-2</v>
      </c>
      <c r="AA86" s="336">
        <f t="shared" si="129"/>
        <v>1.9488574553643351E-2</v>
      </c>
      <c r="AB86" s="336">
        <f t="shared" si="129"/>
        <v>1.9688801285368859E-2</v>
      </c>
      <c r="AC86" s="336">
        <f t="shared" si="129"/>
        <v>1.9886307715609751E-2</v>
      </c>
      <c r="AD86" s="336">
        <f t="shared" si="129"/>
        <v>2.0083005395985263E-2</v>
      </c>
      <c r="AE86" s="336">
        <f t="shared" ref="AE86:AL86" si="130">AE39/AE$49</f>
        <v>2.0270409663328149E-2</v>
      </c>
      <c r="AF86" s="336">
        <f t="shared" si="130"/>
        <v>2.0464178346381114E-2</v>
      </c>
      <c r="AG86" s="336">
        <f t="shared" si="130"/>
        <v>2.0654221183141801E-2</v>
      </c>
      <c r="AH86" s="336">
        <f t="shared" si="130"/>
        <v>2.0830773298972993E-2</v>
      </c>
      <c r="AI86" s="336">
        <f t="shared" si="130"/>
        <v>2.100737057695988E-2</v>
      </c>
      <c r="AJ86" s="336">
        <f t="shared" si="130"/>
        <v>2.1189063533626824E-2</v>
      </c>
      <c r="AK86" s="336">
        <f t="shared" si="130"/>
        <v>2.1367098895278935E-2</v>
      </c>
      <c r="AL86" s="336">
        <f t="shared" si="130"/>
        <v>2.1542770940575374E-2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5.4469527590362846E-2</v>
      </c>
      <c r="N88" s="337">
        <f t="shared" si="131"/>
        <v>5.3684926768371367E-2</v>
      </c>
      <c r="O88" s="337">
        <f t="shared" si="131"/>
        <v>5.4037773341931987E-2</v>
      </c>
      <c r="P88" s="337">
        <f t="shared" si="131"/>
        <v>5.1997273934830973E-2</v>
      </c>
      <c r="Q88" s="337">
        <f t="shared" si="131"/>
        <v>5.4003451302589364E-2</v>
      </c>
      <c r="R88" s="337">
        <f t="shared" si="131"/>
        <v>5.2248926403649393E-2</v>
      </c>
      <c r="S88" s="337">
        <f t="shared" si="131"/>
        <v>5.5052590535222871E-2</v>
      </c>
      <c r="T88" s="337">
        <f t="shared" si="131"/>
        <v>5.4268158476931838E-2</v>
      </c>
      <c r="U88" s="337">
        <f t="shared" si="131"/>
        <v>5.5719325905703686E-2</v>
      </c>
      <c r="V88" s="337">
        <f t="shared" si="131"/>
        <v>5.3827487378296936E-2</v>
      </c>
      <c r="W88" s="337">
        <f t="shared" si="131"/>
        <v>4.5850401973939046E-2</v>
      </c>
      <c r="X88" s="337">
        <f t="shared" si="131"/>
        <v>5.1181523218305373E-2</v>
      </c>
      <c r="Y88" s="337">
        <f t="shared" si="131"/>
        <v>5.0850804373149809E-2</v>
      </c>
      <c r="Z88" s="337">
        <f t="shared" si="131"/>
        <v>5.0658028148389704E-2</v>
      </c>
      <c r="AA88" s="337">
        <f t="shared" si="131"/>
        <v>5.0461504765401746E-2</v>
      </c>
      <c r="AB88" s="337">
        <f t="shared" si="131"/>
        <v>5.019316996936244E-2</v>
      </c>
      <c r="AC88" s="337">
        <f t="shared" si="131"/>
        <v>4.9928049334350445E-2</v>
      </c>
      <c r="AD88" s="337">
        <f t="shared" si="131"/>
        <v>4.970610413605217E-2</v>
      </c>
      <c r="AE88" s="337">
        <f t="shared" ref="AE88:AL88" si="132">AE41/AE$49</f>
        <v>4.9485014879129235E-2</v>
      </c>
      <c r="AF88" s="337">
        <f t="shared" si="132"/>
        <v>4.9265332843380076E-2</v>
      </c>
      <c r="AG88" s="337">
        <f t="shared" si="132"/>
        <v>4.9036166079247323E-2</v>
      </c>
      <c r="AH88" s="337">
        <f t="shared" si="132"/>
        <v>4.8806479114869468E-2</v>
      </c>
      <c r="AI88" s="337">
        <f t="shared" si="132"/>
        <v>4.8610903625076612E-2</v>
      </c>
      <c r="AJ88" s="337">
        <f t="shared" si="132"/>
        <v>4.8454232233480929E-2</v>
      </c>
      <c r="AK88" s="337">
        <f t="shared" si="132"/>
        <v>4.8358633606326598E-2</v>
      </c>
      <c r="AL88" s="337">
        <f t="shared" si="132"/>
        <v>4.826417203540237E-2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1.7953711744127292E-2</v>
      </c>
      <c r="N89" s="336">
        <f t="shared" si="133"/>
        <v>1.7087065454067508E-2</v>
      </c>
      <c r="O89" s="336">
        <f t="shared" si="133"/>
        <v>1.6908675190497286E-2</v>
      </c>
      <c r="P89" s="336">
        <f t="shared" si="133"/>
        <v>1.7228327165961933E-2</v>
      </c>
      <c r="Q89" s="336">
        <f t="shared" si="133"/>
        <v>1.6990597507892932E-2</v>
      </c>
      <c r="R89" s="336">
        <f t="shared" si="133"/>
        <v>1.6531320940002033E-2</v>
      </c>
      <c r="S89" s="336">
        <f t="shared" si="133"/>
        <v>1.6698591658467276E-2</v>
      </c>
      <c r="T89" s="336">
        <f t="shared" si="133"/>
        <v>1.7705917980743176E-2</v>
      </c>
      <c r="U89" s="336">
        <f t="shared" si="133"/>
        <v>1.7312302014650588E-2</v>
      </c>
      <c r="V89" s="336">
        <f t="shared" si="133"/>
        <v>1.5945041038022953E-2</v>
      </c>
      <c r="W89" s="336">
        <f t="shared" si="133"/>
        <v>1.4369570403360394E-2</v>
      </c>
      <c r="X89" s="336">
        <f t="shared" si="133"/>
        <v>1.7456937724184059E-2</v>
      </c>
      <c r="Y89" s="336">
        <f t="shared" si="133"/>
        <v>1.7387730697245488E-2</v>
      </c>
      <c r="Z89" s="336">
        <f t="shared" si="133"/>
        <v>1.7395748346175882E-2</v>
      </c>
      <c r="AA89" s="336">
        <f t="shared" si="133"/>
        <v>1.7390482152596962E-2</v>
      </c>
      <c r="AB89" s="336">
        <f t="shared" si="133"/>
        <v>1.7336580038143413E-2</v>
      </c>
      <c r="AC89" s="336">
        <f t="shared" si="133"/>
        <v>1.724890637237974E-2</v>
      </c>
      <c r="AD89" s="336">
        <f t="shared" si="133"/>
        <v>1.7186340178213612E-2</v>
      </c>
      <c r="AE89" s="336">
        <f t="shared" ref="AE89:AL89" si="134">AE42/AE$49</f>
        <v>1.7132497526962488E-2</v>
      </c>
      <c r="AF89" s="336">
        <f t="shared" si="134"/>
        <v>1.7071847216105884E-2</v>
      </c>
      <c r="AG89" s="336">
        <f t="shared" si="134"/>
        <v>1.7006196750283038E-2</v>
      </c>
      <c r="AH89" s="336">
        <f t="shared" si="134"/>
        <v>1.694831907837225E-2</v>
      </c>
      <c r="AI89" s="336">
        <f t="shared" si="134"/>
        <v>1.6880911168297746E-2</v>
      </c>
      <c r="AJ89" s="336">
        <f t="shared" si="134"/>
        <v>1.683512136061446E-2</v>
      </c>
      <c r="AK89" s="336">
        <f t="shared" si="134"/>
        <v>1.6835107531716971E-2</v>
      </c>
      <c r="AL89" s="336">
        <f t="shared" si="134"/>
        <v>1.6829497409593552E-2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3.6515815846235561E-2</v>
      </c>
      <c r="N90" s="336">
        <f t="shared" si="135"/>
        <v>3.6597861314303863E-2</v>
      </c>
      <c r="O90" s="336">
        <f t="shared" si="135"/>
        <v>3.7129098151434697E-2</v>
      </c>
      <c r="P90" s="336">
        <f t="shared" si="135"/>
        <v>3.4768946768869047E-2</v>
      </c>
      <c r="Q90" s="336">
        <f t="shared" si="135"/>
        <v>3.7012853794696439E-2</v>
      </c>
      <c r="R90" s="336">
        <f t="shared" si="135"/>
        <v>3.5717605463647356E-2</v>
      </c>
      <c r="S90" s="336">
        <f t="shared" si="135"/>
        <v>3.8353998876755592E-2</v>
      </c>
      <c r="T90" s="336">
        <f t="shared" si="135"/>
        <v>3.6562240496188662E-2</v>
      </c>
      <c r="U90" s="336">
        <f t="shared" si="135"/>
        <v>3.8407023891053098E-2</v>
      </c>
      <c r="V90" s="336">
        <f t="shared" si="135"/>
        <v>3.7882446340273983E-2</v>
      </c>
      <c r="W90" s="336">
        <f t="shared" si="135"/>
        <v>3.1480831570578648E-2</v>
      </c>
      <c r="X90" s="336">
        <f t="shared" si="135"/>
        <v>3.3724585494121315E-2</v>
      </c>
      <c r="Y90" s="336">
        <f t="shared" si="135"/>
        <v>3.3463073675904322E-2</v>
      </c>
      <c r="Z90" s="336">
        <f t="shared" si="135"/>
        <v>3.3262279802213822E-2</v>
      </c>
      <c r="AA90" s="336">
        <f t="shared" si="135"/>
        <v>3.3071022612804785E-2</v>
      </c>
      <c r="AB90" s="336">
        <f t="shared" si="135"/>
        <v>3.2856589931219031E-2</v>
      </c>
      <c r="AC90" s="336">
        <f t="shared" si="135"/>
        <v>3.2679142961970706E-2</v>
      </c>
      <c r="AD90" s="336">
        <f t="shared" si="135"/>
        <v>3.2519763957838552E-2</v>
      </c>
      <c r="AE90" s="336">
        <f t="shared" ref="AE90:AL90" si="136">AE43/AE$49</f>
        <v>3.2352517352166751E-2</v>
      </c>
      <c r="AF90" s="336">
        <f t="shared" si="136"/>
        <v>3.2193485627274192E-2</v>
      </c>
      <c r="AG90" s="336">
        <f t="shared" si="136"/>
        <v>3.2029969328964285E-2</v>
      </c>
      <c r="AH90" s="336">
        <f t="shared" si="136"/>
        <v>3.1858160036497211E-2</v>
      </c>
      <c r="AI90" s="336">
        <f t="shared" si="136"/>
        <v>3.172999245677887E-2</v>
      </c>
      <c r="AJ90" s="336">
        <f t="shared" si="136"/>
        <v>3.1619110872866465E-2</v>
      </c>
      <c r="AK90" s="336">
        <f t="shared" si="136"/>
        <v>3.1523526074609627E-2</v>
      </c>
      <c r="AL90" s="336">
        <f t="shared" si="136"/>
        <v>3.1434674625808817E-2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0.11708534526946222</v>
      </c>
      <c r="N92" s="337">
        <f t="shared" si="137"/>
        <v>0.1183205480715233</v>
      </c>
      <c r="O92" s="337">
        <f t="shared" si="137"/>
        <v>0.11827426521715108</v>
      </c>
      <c r="P92" s="337">
        <f t="shared" si="137"/>
        <v>0.11602055335140614</v>
      </c>
      <c r="Q92" s="337">
        <f t="shared" si="137"/>
        <v>0.11855403252278714</v>
      </c>
      <c r="R92" s="337">
        <f t="shared" si="137"/>
        <v>0.11850769162466909</v>
      </c>
      <c r="S92" s="337">
        <f t="shared" si="137"/>
        <v>0.11448369419265568</v>
      </c>
      <c r="T92" s="337">
        <f t="shared" si="137"/>
        <v>0.11458763819128899</v>
      </c>
      <c r="U92" s="337">
        <f t="shared" si="137"/>
        <v>0.11269270168921068</v>
      </c>
      <c r="V92" s="337">
        <f t="shared" si="137"/>
        <v>0.11253783307919864</v>
      </c>
      <c r="W92" s="337">
        <f t="shared" si="137"/>
        <v>0.10517631547976915</v>
      </c>
      <c r="X92" s="337">
        <f t="shared" si="137"/>
        <v>0.10606038191434776</v>
      </c>
      <c r="Y92" s="337">
        <f t="shared" si="137"/>
        <v>0.10572494053293922</v>
      </c>
      <c r="Z92" s="337">
        <f t="shared" si="137"/>
        <v>0.10509015212415732</v>
      </c>
      <c r="AA92" s="337">
        <f t="shared" si="137"/>
        <v>0.10441072500985674</v>
      </c>
      <c r="AB92" s="337">
        <f t="shared" si="137"/>
        <v>0.10373160782303606</v>
      </c>
      <c r="AC92" s="337">
        <f t="shared" si="137"/>
        <v>0.10304946279906158</v>
      </c>
      <c r="AD92" s="337">
        <f t="shared" si="137"/>
        <v>0.10237360967742938</v>
      </c>
      <c r="AE92" s="337">
        <f t="shared" ref="AE92:AL92" si="138">AE45/AE$49</f>
        <v>0.10167712859053424</v>
      </c>
      <c r="AF92" s="337">
        <f t="shared" si="138"/>
        <v>0.10099506662179017</v>
      </c>
      <c r="AG92" s="337">
        <f t="shared" si="138"/>
        <v>0.10028503581770049</v>
      </c>
      <c r="AH92" s="337">
        <f t="shared" si="138"/>
        <v>9.9589695353463292E-2</v>
      </c>
      <c r="AI92" s="337">
        <f t="shared" si="138"/>
        <v>9.8882511947228469E-2</v>
      </c>
      <c r="AJ92" s="337">
        <f t="shared" si="138"/>
        <v>9.8221537581945309E-2</v>
      </c>
      <c r="AK92" s="337">
        <f t="shared" si="138"/>
        <v>9.7505623742299749E-2</v>
      </c>
      <c r="AL92" s="337">
        <f t="shared" si="138"/>
        <v>9.6733693140704485E-2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1.5338771880973438E-2</v>
      </c>
      <c r="N93" s="336">
        <f t="shared" si="139"/>
        <v>1.5143163053476648E-2</v>
      </c>
      <c r="O93" s="336">
        <f t="shared" si="139"/>
        <v>1.4818526381724441E-2</v>
      </c>
      <c r="P93" s="336">
        <f t="shared" si="139"/>
        <v>1.4507441405488458E-2</v>
      </c>
      <c r="Q93" s="336">
        <f t="shared" si="139"/>
        <v>1.5644666235717388E-2</v>
      </c>
      <c r="R93" s="336">
        <f t="shared" si="139"/>
        <v>1.5329121394606585E-2</v>
      </c>
      <c r="S93" s="336">
        <f t="shared" si="139"/>
        <v>1.5481829694980119E-2</v>
      </c>
      <c r="T93" s="336">
        <f t="shared" si="139"/>
        <v>1.4538920314578711E-2</v>
      </c>
      <c r="U93" s="336">
        <f t="shared" si="139"/>
        <v>1.360866102668128E-2</v>
      </c>
      <c r="V93" s="336">
        <f t="shared" si="139"/>
        <v>1.2944156695333307E-2</v>
      </c>
      <c r="W93" s="336">
        <f t="shared" si="139"/>
        <v>1.1845044760349128E-2</v>
      </c>
      <c r="X93" s="336">
        <f t="shared" si="139"/>
        <v>1.0126320664441697E-2</v>
      </c>
      <c r="Y93" s="336">
        <f t="shared" si="139"/>
        <v>1.0035342298319273E-2</v>
      </c>
      <c r="Z93" s="336">
        <f t="shared" si="139"/>
        <v>9.9636253832830982E-3</v>
      </c>
      <c r="AA93" s="336">
        <f t="shared" si="139"/>
        <v>9.8806815229843317E-3</v>
      </c>
      <c r="AB93" s="336">
        <f t="shared" si="139"/>
        <v>9.7760670421728393E-3</v>
      </c>
      <c r="AC93" s="336">
        <f t="shared" si="139"/>
        <v>9.6844838510494902E-3</v>
      </c>
      <c r="AD93" s="336">
        <f t="shared" si="139"/>
        <v>9.600897676149401E-3</v>
      </c>
      <c r="AE93" s="336">
        <f t="shared" ref="AE93:AL93" si="140">AE46/AE$49</f>
        <v>9.5232555773853127E-3</v>
      </c>
      <c r="AF93" s="336">
        <f t="shared" si="140"/>
        <v>9.4449496759080199E-3</v>
      </c>
      <c r="AG93" s="336">
        <f t="shared" si="140"/>
        <v>9.3581351460061656E-3</v>
      </c>
      <c r="AH93" s="336">
        <f t="shared" si="140"/>
        <v>9.2720025475800886E-3</v>
      </c>
      <c r="AI93" s="336">
        <f t="shared" si="140"/>
        <v>9.1871399612229957E-3</v>
      </c>
      <c r="AJ93" s="336">
        <f t="shared" si="140"/>
        <v>9.102394140692022E-3</v>
      </c>
      <c r="AK93" s="336">
        <f t="shared" si="140"/>
        <v>9.0146176612235351E-3</v>
      </c>
      <c r="AL93" s="336">
        <f t="shared" si="140"/>
        <v>8.9275885918993301E-3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0.10174657338848879</v>
      </c>
      <c r="N94" s="336">
        <f t="shared" si="141"/>
        <v>0.10317738501804666</v>
      </c>
      <c r="O94" s="336">
        <f t="shared" si="141"/>
        <v>0.10345573883542664</v>
      </c>
      <c r="P94" s="336">
        <f t="shared" si="141"/>
        <v>0.10151311194591767</v>
      </c>
      <c r="Q94" s="336">
        <f t="shared" si="141"/>
        <v>0.10290936628706973</v>
      </c>
      <c r="R94" s="336">
        <f t="shared" si="141"/>
        <v>0.10317857023006251</v>
      </c>
      <c r="S94" s="336">
        <f t="shared" si="141"/>
        <v>9.9001864497675562E-2</v>
      </c>
      <c r="T94" s="336">
        <f t="shared" si="141"/>
        <v>0.10004871787671028</v>
      </c>
      <c r="U94" s="336">
        <f t="shared" si="141"/>
        <v>9.9084040662529405E-2</v>
      </c>
      <c r="V94" s="336">
        <f t="shared" si="141"/>
        <v>9.9593676383865321E-2</v>
      </c>
      <c r="W94" s="336">
        <f t="shared" si="141"/>
        <v>9.3331270719420031E-2</v>
      </c>
      <c r="X94" s="336">
        <f t="shared" si="141"/>
        <v>9.5934061249906055E-2</v>
      </c>
      <c r="Y94" s="336">
        <f t="shared" si="141"/>
        <v>9.5689598234619949E-2</v>
      </c>
      <c r="Z94" s="336">
        <f t="shared" si="141"/>
        <v>9.5126526740874226E-2</v>
      </c>
      <c r="AA94" s="336">
        <f t="shared" si="141"/>
        <v>9.4530043486872398E-2</v>
      </c>
      <c r="AB94" s="336">
        <f t="shared" si="141"/>
        <v>9.3955540780863225E-2</v>
      </c>
      <c r="AC94" s="336">
        <f t="shared" si="141"/>
        <v>9.3364978948012087E-2</v>
      </c>
      <c r="AD94" s="336">
        <f t="shared" si="141"/>
        <v>9.2772712001279983E-2</v>
      </c>
      <c r="AE94" s="336">
        <f t="shared" ref="AE94:AL94" si="142">AE47/AE$49</f>
        <v>9.2153873013148938E-2</v>
      </c>
      <c r="AF94" s="336">
        <f t="shared" si="142"/>
        <v>9.1550116945882151E-2</v>
      </c>
      <c r="AG94" s="336">
        <f t="shared" si="142"/>
        <v>9.0926900671694302E-2</v>
      </c>
      <c r="AH94" s="336">
        <f t="shared" si="142"/>
        <v>9.0317692805883198E-2</v>
      </c>
      <c r="AI94" s="336">
        <f t="shared" si="142"/>
        <v>8.9695371986005468E-2</v>
      </c>
      <c r="AJ94" s="336">
        <f t="shared" si="142"/>
        <v>8.9119143441253296E-2</v>
      </c>
      <c r="AK94" s="336">
        <f t="shared" si="142"/>
        <v>8.8491006081076212E-2</v>
      </c>
      <c r="AL94" s="336">
        <f t="shared" si="142"/>
        <v>8.780610454880515E-2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Kent and Medway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Kent and Medway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Kent and Medway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Kent and Medway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Kent and Medway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Kent and Medway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Kent and Medway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Kent and Medway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Kent and Medway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Kent and Medway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Kent and Medway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Kent and Medway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Kent and Medway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12.647275556254527</v>
      </c>
      <c r="Y4" s="11">
        <f>'Occ T1'!D8-'Occ T1'!C8</f>
        <v>0.21436852292552544</v>
      </c>
      <c r="Z4" s="11">
        <f>'Occ T1'!E8-'Occ T1'!D8</f>
        <v>3.4766631618324482</v>
      </c>
      <c r="AA4" s="11">
        <f>'Occ T1'!F8-'Occ T1'!E8</f>
        <v>12.544971274080552</v>
      </c>
      <c r="AB4" s="11">
        <f>'Occ T1'!D8-'Occ T1'!B8</f>
        <v>12.861644079180053</v>
      </c>
      <c r="AC4" s="11">
        <f>'Occ T1'!F8-'Occ T1'!D8</f>
        <v>16.021634435913001</v>
      </c>
    </row>
    <row r="5" spans="1:29" x14ac:dyDescent="0.2">
      <c r="W5" s="10" t="str">
        <f>name!E5</f>
        <v>Professional occupations</v>
      </c>
      <c r="X5" s="11">
        <f>'Occ T1'!C9-'Occ T1'!B9</f>
        <v>21.804997919928923</v>
      </c>
      <c r="Y5" s="11">
        <f>'Occ T1'!D9-'Occ T1'!C9</f>
        <v>4.6231467603984981</v>
      </c>
      <c r="Z5" s="11">
        <f>'Occ T1'!E9-'Occ T1'!D9</f>
        <v>13.578426212864429</v>
      </c>
      <c r="AA5" s="11">
        <f>'Occ T1'!F9-'Occ T1'!E9</f>
        <v>19.192573844607608</v>
      </c>
      <c r="AB5" s="11">
        <f>'Occ T1'!D9-'Occ T1'!B9</f>
        <v>26.428144680327421</v>
      </c>
      <c r="AC5" s="11">
        <f>'Occ T1'!F9-'Occ T1'!D9</f>
        <v>32.771000057472037</v>
      </c>
    </row>
    <row r="6" spans="1:29" x14ac:dyDescent="0.2">
      <c r="W6" s="10" t="str">
        <f>name!E6</f>
        <v>Associate professional occupations</v>
      </c>
      <c r="X6" s="11">
        <f>'Occ T1'!C10-'Occ T1'!B10</f>
        <v>5.5883060339575792</v>
      </c>
      <c r="Y6" s="11">
        <f>'Occ T1'!D10-'Occ T1'!C10</f>
        <v>4.0391263520172629</v>
      </c>
      <c r="Z6" s="11">
        <f>'Occ T1'!E10-'Occ T1'!D10</f>
        <v>-1.4646484502902126</v>
      </c>
      <c r="AA6" s="11">
        <f>'Occ T1'!F10-'Occ T1'!E10</f>
        <v>8.1967672232414941</v>
      </c>
      <c r="AB6" s="11">
        <f>'Occ T1'!D10-'Occ T1'!B10</f>
        <v>9.6274323859748421</v>
      </c>
      <c r="AC6" s="11">
        <f>'Occ T1'!F10-'Occ T1'!D10</f>
        <v>6.7321187729512815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-3.6978909741901731</v>
      </c>
      <c r="Y7" s="11">
        <f>'Occ T1'!D11-'Occ T1'!C11</f>
        <v>1.2463497274535058</v>
      </c>
      <c r="Z7" s="11">
        <f>'Occ T1'!E11-'Occ T1'!D11</f>
        <v>-5.9695141752526268</v>
      </c>
      <c r="AA7" s="11">
        <f>'Occ T1'!F11-'Occ T1'!E11</f>
        <v>-9.1585747830119431</v>
      </c>
      <c r="AB7" s="11">
        <f>'Occ T1'!D11-'Occ T1'!B11</f>
        <v>-2.4515412467366673</v>
      </c>
      <c r="AC7" s="11">
        <f>'Occ T1'!F11-'Occ T1'!D11</f>
        <v>-15.12808895826457</v>
      </c>
    </row>
    <row r="8" spans="1:29" x14ac:dyDescent="0.2">
      <c r="W8" s="10" t="str">
        <f>name!E8</f>
        <v>Skilled trades occupations</v>
      </c>
      <c r="X8" s="11">
        <f>'Occ T1'!C12-'Occ T1'!B12</f>
        <v>1.4376321249228283</v>
      </c>
      <c r="Y8" s="11">
        <f>'Occ T1'!D12-'Occ T1'!C12</f>
        <v>-11.126007021126711</v>
      </c>
      <c r="Z8" s="11">
        <f>'Occ T1'!E12-'Occ T1'!D12</f>
        <v>3.3261155316635183</v>
      </c>
      <c r="AA8" s="11">
        <f>'Occ T1'!F12-'Occ T1'!E12</f>
        <v>-0.26218761726107687</v>
      </c>
      <c r="AB8" s="11">
        <f>'Occ T1'!D12-'Occ T1'!B12</f>
        <v>-9.6883748962038823</v>
      </c>
      <c r="AC8" s="11">
        <f>'Occ T1'!F12-'Occ T1'!D12</f>
        <v>3.0639279144024414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3.2404274979627985</v>
      </c>
      <c r="Y9" s="11">
        <f>'Occ T1'!D13-'Occ T1'!C13</f>
        <v>-4.5356978258402449</v>
      </c>
      <c r="Z9" s="11">
        <f>'Occ T1'!E13-'Occ T1'!D13</f>
        <v>4.2617892661005499</v>
      </c>
      <c r="AA9" s="11">
        <f>'Occ T1'!F13-'Occ T1'!E13</f>
        <v>5.2740319338379607</v>
      </c>
      <c r="AB9" s="11">
        <f>'Occ T1'!D13-'Occ T1'!B13</f>
        <v>-1.2952703278774464</v>
      </c>
      <c r="AC9" s="11">
        <f>'Occ T1'!F13-'Occ T1'!D13</f>
        <v>9.5358211999385105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-0.84122078589984994</v>
      </c>
      <c r="Y10" s="11">
        <f>'Occ T1'!D14-'Occ T1'!C14</f>
        <v>0.30614075805422658</v>
      </c>
      <c r="Z10" s="11">
        <f>'Occ T1'!E14-'Occ T1'!D14</f>
        <v>-4.7585562080030286E-2</v>
      </c>
      <c r="AA10" s="11">
        <f>'Occ T1'!F14-'Occ T1'!E14</f>
        <v>-2.4336614910538401E-3</v>
      </c>
      <c r="AB10" s="11">
        <f>'Occ T1'!D14-'Occ T1'!B14</f>
        <v>-0.53508002784562336</v>
      </c>
      <c r="AC10" s="11">
        <f>'Occ T1'!F14-'Occ T1'!D14</f>
        <v>-5.0019223571084126E-2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3.6706798871172595</v>
      </c>
      <c r="Y11" s="11">
        <f>'Occ T1'!D15-'Occ T1'!C15</f>
        <v>-7.9867784916896767</v>
      </c>
      <c r="Z11" s="11">
        <f>'Occ T1'!E15-'Occ T1'!D15</f>
        <v>4.8689398985154</v>
      </c>
      <c r="AA11" s="11">
        <f>'Occ T1'!F15-'Occ T1'!E15</f>
        <v>-0.11159246421825486</v>
      </c>
      <c r="AB11" s="11">
        <f>'Occ T1'!D15-'Occ T1'!B15</f>
        <v>-4.3160986045724172</v>
      </c>
      <c r="AC11" s="11">
        <f>'Occ T1'!F15-'Occ T1'!D15</f>
        <v>4.7573474342971451</v>
      </c>
    </row>
    <row r="12" spans="1:29" x14ac:dyDescent="0.2">
      <c r="W12" s="10" t="str">
        <f>name!E12</f>
        <v>Elementary occupations</v>
      </c>
      <c r="X12" s="11">
        <f>'Occ T1'!C16-'Occ T1'!B16</f>
        <v>-3.0207260054027074E-2</v>
      </c>
      <c r="Y12" s="11">
        <f>'Occ T1'!D16-'Occ T1'!C16</f>
        <v>-8.7516487821924613</v>
      </c>
      <c r="Z12" s="11">
        <f>'Occ T1'!E16-'Occ T1'!D16</f>
        <v>1.1748141166465018</v>
      </c>
      <c r="AA12" s="11">
        <f>'Occ T1'!F16-'Occ T1'!E16</f>
        <v>-2.9675557497851628</v>
      </c>
      <c r="AB12" s="11">
        <f>'Occ T1'!D16-'Occ T1'!B16</f>
        <v>-8.7818560422464884</v>
      </c>
      <c r="AC12" s="11">
        <f>'Occ T1'!F16-'Occ T1'!D16</f>
        <v>-1.792741633138661</v>
      </c>
    </row>
    <row r="14" spans="1:29" x14ac:dyDescent="0.2">
      <c r="W14" s="10" t="str">
        <f>name!E3</f>
        <v>All occupations</v>
      </c>
      <c r="X14" s="11">
        <f>'Occ T1'!C18-'Occ T1'!B18</f>
        <v>43.819999999999823</v>
      </c>
      <c r="Y14" s="11">
        <f>'Occ T1'!D18-'Occ T1'!C18</f>
        <v>-21.971000000000117</v>
      </c>
      <c r="Z14" s="11">
        <f>'Occ T1'!E18-'Occ T1'!D18</f>
        <v>23.205000000000041</v>
      </c>
      <c r="AA14" s="11">
        <f>'Occ T1'!F18-'Occ T1'!E18</f>
        <v>32.706000000000017</v>
      </c>
      <c r="AB14" s="11">
        <f>'Occ T1'!D18-'Occ T1'!B18</f>
        <v>21.848999999999705</v>
      </c>
      <c r="AC14" s="11">
        <f>'Occ T1'!F18-'Occ T1'!D18</f>
        <v>55.911000000000058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Kent and Medway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16.021634435913001</v>
      </c>
      <c r="O3" s="11">
        <f>'Occ T1'!AB64</f>
        <v>10.013044099835327</v>
      </c>
      <c r="P3" s="11">
        <f>'Occ T1'!Q64</f>
        <v>6.0085903360774182</v>
      </c>
    </row>
    <row r="4" spans="1:16" x14ac:dyDescent="0.2">
      <c r="M4" s="10" t="str">
        <f>name!E5</f>
        <v>Professional occupations</v>
      </c>
      <c r="N4" s="11">
        <f>'Occ T1'!F65</f>
        <v>32.771000057472037</v>
      </c>
      <c r="O4" s="11">
        <f>'Occ T1'!AB65</f>
        <v>17.378943409855651</v>
      </c>
      <c r="P4" s="11">
        <f>'Occ T1'!Q65</f>
        <v>15.392056647616243</v>
      </c>
    </row>
    <row r="5" spans="1:16" x14ac:dyDescent="0.2">
      <c r="M5" s="10" t="str">
        <f>name!E6</f>
        <v>Associate professional occupations</v>
      </c>
      <c r="N5" s="11">
        <f>'Occ T1'!F66</f>
        <v>6.7321187729512815</v>
      </c>
      <c r="O5" s="11">
        <f>'Occ T1'!AB66</f>
        <v>6.9513277650183198</v>
      </c>
      <c r="P5" s="11">
        <f>'Occ T1'!Q66</f>
        <v>-0.21920899206707389</v>
      </c>
    </row>
    <row r="6" spans="1:16" x14ac:dyDescent="0.2">
      <c r="M6" s="10" t="str">
        <f>name!E7</f>
        <v>Administrative and secretarial occupations</v>
      </c>
      <c r="N6" s="11">
        <f>'Occ T1'!F67</f>
        <v>-15.12808895826457</v>
      </c>
      <c r="O6" s="11">
        <f>'Occ T1'!AB67</f>
        <v>-15.450853038191291</v>
      </c>
      <c r="P6" s="11">
        <f>'Occ T1'!Q67</f>
        <v>0.32276407992680944</v>
      </c>
    </row>
    <row r="7" spans="1:16" x14ac:dyDescent="0.2">
      <c r="M7" s="10" t="str">
        <f>name!E8</f>
        <v>Skilled trades occupations</v>
      </c>
      <c r="N7" s="11">
        <f>'Occ T1'!F68</f>
        <v>3.0639279144024414</v>
      </c>
      <c r="O7" s="11">
        <f>'Occ T1'!AB68</f>
        <v>3.3982056334205559</v>
      </c>
      <c r="P7" s="11">
        <f>'Occ T1'!Q68</f>
        <v>-0.33427771901805414</v>
      </c>
    </row>
    <row r="8" spans="1:16" x14ac:dyDescent="0.2">
      <c r="M8" s="10" t="str">
        <f>name!E9</f>
        <v>Caring, leisure and other service occupations</v>
      </c>
      <c r="N8" s="11">
        <f>'Occ T1'!F69</f>
        <v>9.5358211999385105</v>
      </c>
      <c r="O8" s="11">
        <f>'Occ T1'!AB69</f>
        <v>3.8805120080210287</v>
      </c>
      <c r="P8" s="11">
        <f>'Occ T1'!Q69</f>
        <v>5.6553091919175422</v>
      </c>
    </row>
    <row r="9" spans="1:16" x14ac:dyDescent="0.2">
      <c r="M9" s="10" t="str">
        <f>name!E10</f>
        <v>Sales and customer service occupations</v>
      </c>
      <c r="N9" s="11">
        <f>'Occ T1'!F70</f>
        <v>-5.0019223571084126E-2</v>
      </c>
      <c r="O9" s="11">
        <f>'Occ T1'!AB70</f>
        <v>-1.8236426311024232</v>
      </c>
      <c r="P9" s="11">
        <f>'Occ T1'!Q70</f>
        <v>1.7736234075313639</v>
      </c>
    </row>
    <row r="10" spans="1:16" x14ac:dyDescent="0.2">
      <c r="M10" s="10" t="str">
        <f>name!E11</f>
        <v>Process, plant and machine operatives</v>
      </c>
      <c r="N10" s="11">
        <f>'Occ T1'!F71</f>
        <v>4.7573474342971451</v>
      </c>
      <c r="O10" s="11">
        <f>'Occ T1'!AB71</f>
        <v>2.0098708279987143</v>
      </c>
      <c r="P10" s="11">
        <f>'Occ T1'!Q71</f>
        <v>2.7474766062984841</v>
      </c>
    </row>
    <row r="11" spans="1:16" x14ac:dyDescent="0.2">
      <c r="M11" s="10" t="str">
        <f>name!E12</f>
        <v>Elementary occupations</v>
      </c>
      <c r="N11" s="11">
        <f>'Occ T1'!F72</f>
        <v>-1.792741633138661</v>
      </c>
      <c r="O11" s="11">
        <f>'Occ T1'!AB72</f>
        <v>-0.72325175072305825</v>
      </c>
      <c r="P11" s="11">
        <f>'Occ T1'!Q72</f>
        <v>-1.0694898824155246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55.911000000000058</v>
      </c>
      <c r="O13" s="11">
        <f>'Occ T1'!AB74</f>
        <v>25.634156324132789</v>
      </c>
      <c r="P13" s="11">
        <f>'Occ T1'!Q74</f>
        <v>30.276843675867042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Kent and Medway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2.6288898001088405</v>
      </c>
      <c r="O3" s="11">
        <f>'Occ T5'!H44</f>
        <v>3.862839028547068</v>
      </c>
      <c r="P3" s="11">
        <f>'Occ T5'!G44</f>
        <v>9.5299056072569215</v>
      </c>
    </row>
    <row r="4" spans="1:16" x14ac:dyDescent="0.2">
      <c r="M4" s="10" t="str">
        <f>name!E5</f>
        <v>Professional occupations</v>
      </c>
      <c r="N4" s="11">
        <f>'Occ T5'!I45</f>
        <v>-9.8619045598031363E-2</v>
      </c>
      <c r="O4" s="11">
        <f>'Occ T5'!H45</f>
        <v>7.2475760236321065</v>
      </c>
      <c r="P4" s="11">
        <f>'Occ T5'!G45</f>
        <v>25.622043079437759</v>
      </c>
    </row>
    <row r="5" spans="1:16" x14ac:dyDescent="0.2">
      <c r="M5" s="10" t="str">
        <f>name!E6</f>
        <v>Associate professional occupations</v>
      </c>
      <c r="N5" s="11">
        <f>'Occ T5'!I46</f>
        <v>0.99148756403635829</v>
      </c>
      <c r="O5" s="11">
        <f>'Occ T5'!H46</f>
        <v>0.70242831014014584</v>
      </c>
      <c r="P5" s="11">
        <f>'Occ T5'!G46</f>
        <v>5.0382028987746423</v>
      </c>
    </row>
    <row r="6" spans="1:16" x14ac:dyDescent="0.2">
      <c r="M6" s="10" t="str">
        <f>name!E7</f>
        <v>Administrative and secretarial occupations</v>
      </c>
      <c r="N6" s="11">
        <f>'Occ T5'!I47</f>
        <v>0.3386083145981269</v>
      </c>
      <c r="O6" s="11">
        <f>'Occ T5'!H47</f>
        <v>-6.6959449288330894</v>
      </c>
      <c r="P6" s="11">
        <f>'Occ T5'!G47</f>
        <v>-8.7707523440295319</v>
      </c>
    </row>
    <row r="7" spans="1:16" x14ac:dyDescent="0.2">
      <c r="M7" s="10" t="str">
        <f>name!E8</f>
        <v>Skilled trades occupations</v>
      </c>
      <c r="N7" s="11">
        <f>'Occ T5'!I48</f>
        <v>4.3678706190030887</v>
      </c>
      <c r="O7" s="11">
        <f>'Occ T5'!H48</f>
        <v>1.7579460144339976</v>
      </c>
      <c r="P7" s="11">
        <f>'Occ T5'!G48</f>
        <v>-3.0618887190345347</v>
      </c>
    </row>
    <row r="8" spans="1:16" x14ac:dyDescent="0.2">
      <c r="M8" s="10" t="str">
        <f>name!E9</f>
        <v>Caring, leisure and other service occupations</v>
      </c>
      <c r="N8" s="11">
        <f>'Occ T5'!I49</f>
        <v>1.437434942179415</v>
      </c>
      <c r="O8" s="11">
        <f>'Occ T5'!H49</f>
        <v>1.4140932820798326</v>
      </c>
      <c r="P8" s="11">
        <f>'Occ T5'!G49</f>
        <v>6.6842929756792984</v>
      </c>
    </row>
    <row r="9" spans="1:16" x14ac:dyDescent="0.2">
      <c r="M9" s="10" t="str">
        <f>name!E10</f>
        <v>Sales and customer service occupations</v>
      </c>
      <c r="N9" s="11">
        <f>'Occ T5'!I50</f>
        <v>-0.26970136878525297</v>
      </c>
      <c r="O9" s="11">
        <f>'Occ T5'!H50</f>
        <v>-0.32897226284117664</v>
      </c>
      <c r="P9" s="11">
        <f>'Occ T5'!G50</f>
        <v>0.54865440805540189</v>
      </c>
    </row>
    <row r="10" spans="1:16" x14ac:dyDescent="0.2">
      <c r="M10" s="10" t="str">
        <f>name!E11</f>
        <v>Process, plant and machine operatives</v>
      </c>
      <c r="N10" s="11">
        <f>'Occ T5'!I51</f>
        <v>1.8238716674900308</v>
      </c>
      <c r="O10" s="11">
        <f>'Occ T5'!H51</f>
        <v>2.7829640108961744</v>
      </c>
      <c r="P10" s="11">
        <f>'Occ T5'!G51</f>
        <v>0.15051175591102961</v>
      </c>
    </row>
    <row r="11" spans="1:16" x14ac:dyDescent="0.2">
      <c r="M11" s="10" t="str">
        <f>name!E12</f>
        <v>Elementary occupations</v>
      </c>
      <c r="N11" s="11">
        <f>'Occ T5'!I52</f>
        <v>1.5969760560731228</v>
      </c>
      <c r="O11" s="11">
        <f>'Occ T5'!H52</f>
        <v>-2.004817449126314</v>
      </c>
      <c r="P11" s="11">
        <f>'Occ T5'!G52</f>
        <v>-1.3849002400853436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12.81681854910569</v>
      </c>
      <c r="O13" s="11">
        <f>'Occ T5'!H54</f>
        <v>8.7381120289287821</v>
      </c>
      <c r="P13" s="11">
        <f>'Occ T5'!G54</f>
        <v>34.356069421965572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0.8123387759878824</v>
      </c>
      <c r="O18" s="11">
        <f>'Occ T5'!AN44</f>
        <v>2.3657779620010277</v>
      </c>
      <c r="P18" s="11">
        <f>'Occ T5'!AM44</f>
        <v>6.8349273618464892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0.45375183842142341</v>
      </c>
      <c r="O19" s="11">
        <f>'Occ T5'!AN45</f>
        <v>4.0204290296797289</v>
      </c>
      <c r="P19" s="11">
        <f>'Occ T5'!AM45</f>
        <v>12.904762541754486</v>
      </c>
    </row>
    <row r="20" spans="13:16" x14ac:dyDescent="0.2">
      <c r="M20" s="10" t="str">
        <f t="shared" si="0"/>
        <v>Associate professional occupations</v>
      </c>
      <c r="N20" s="11">
        <f>'Occ T5'!AO46</f>
        <v>0.86297838084318279</v>
      </c>
      <c r="O20" s="11">
        <f>'Occ T5'!AN46</f>
        <v>1.1715941682608424</v>
      </c>
      <c r="P20" s="11">
        <f>'Occ T5'!AM46</f>
        <v>4.9167552159143035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-0.13283576248218187</v>
      </c>
      <c r="O21" s="11">
        <f>'Occ T5'!AN47</f>
        <v>-6.1738438603092476</v>
      </c>
      <c r="P21" s="11">
        <f>'Occ T5'!AM47</f>
        <v>-9.1441734153998873</v>
      </c>
    </row>
    <row r="22" spans="13:16" x14ac:dyDescent="0.2">
      <c r="M22" s="10" t="str">
        <f t="shared" si="0"/>
        <v>Skilled trades occupations</v>
      </c>
      <c r="N22" s="11">
        <f>'Occ T5'!AO48</f>
        <v>1.2150163785075208</v>
      </c>
      <c r="O22" s="11">
        <f>'Occ T5'!AN48</f>
        <v>0.67358619593897773</v>
      </c>
      <c r="P22" s="11">
        <f>'Occ T5'!AM48</f>
        <v>1.5096030589740588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0.8430792566004861</v>
      </c>
      <c r="O23" s="11">
        <f>'Occ T5'!AN49</f>
        <v>-1.3267733775986557E-2</v>
      </c>
      <c r="P23" s="11">
        <f>'Occ T5'!AM49</f>
        <v>3.0507004851965185</v>
      </c>
    </row>
    <row r="24" spans="13:16" x14ac:dyDescent="0.2">
      <c r="M24" s="10" t="str">
        <f t="shared" si="0"/>
        <v>Sales and customer service occupations</v>
      </c>
      <c r="N24" s="11">
        <f>'Occ T5'!AO50</f>
        <v>-0.11929354556011007</v>
      </c>
      <c r="O24" s="11">
        <f>'Occ T5'!AN50</f>
        <v>-1.0903565223219474</v>
      </c>
      <c r="P24" s="11">
        <f>'Occ T5'!AM50</f>
        <v>-0.61399256322033224</v>
      </c>
    </row>
    <row r="25" spans="13:16" x14ac:dyDescent="0.2">
      <c r="M25" s="10" t="str">
        <f t="shared" si="0"/>
        <v>Process, plant and machine operatives</v>
      </c>
      <c r="N25" s="11">
        <f>'Occ T5'!AO51</f>
        <v>0.28593882700754181</v>
      </c>
      <c r="O25" s="11">
        <f>'Occ T5'!AN51</f>
        <v>1.4323059123266928</v>
      </c>
      <c r="P25" s="11">
        <f>'Occ T5'!AM51</f>
        <v>0.29162608866447726</v>
      </c>
    </row>
    <row r="26" spans="13:16" x14ac:dyDescent="0.2">
      <c r="M26" s="10" t="str">
        <f t="shared" si="0"/>
        <v>Elementary occupations</v>
      </c>
      <c r="N26" s="11">
        <f>'Occ T5'!AO52</f>
        <v>0.3224781070842726</v>
      </c>
      <c r="O26" s="11">
        <f>'Occ T5'!AN52</f>
        <v>-2.0233903025805837</v>
      </c>
      <c r="P26" s="11">
        <f>'Occ T5'!AM52</f>
        <v>0.97766044477324066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4.5434522564100135</v>
      </c>
      <c r="O28" s="11">
        <f>'Occ T5'!AN54</f>
        <v>0.36283484921952436</v>
      </c>
      <c r="P28" s="11">
        <f>'Occ T5'!AM54</f>
        <v>20.727869218503429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1.8165510241209528</v>
      </c>
      <c r="O33" s="11">
        <f>'Occ T5'!X44</f>
        <v>1.4970610665460313</v>
      </c>
      <c r="P33" s="11">
        <f>'Occ T5'!W44</f>
        <v>2.6949782454104252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-0.55237088401945655</v>
      </c>
      <c r="O34" s="11">
        <f>'Occ T5'!X45</f>
        <v>3.2271469939523669</v>
      </c>
      <c r="P34" s="11">
        <f>'Occ T5'!W45</f>
        <v>12.717280537683322</v>
      </c>
    </row>
    <row r="35" spans="1:16" x14ac:dyDescent="0.2">
      <c r="M35" s="10" t="str">
        <f t="shared" si="1"/>
        <v>Associate professional occupations</v>
      </c>
      <c r="N35" s="11">
        <f>'Occ T5'!Y46</f>
        <v>0.12850918319318261</v>
      </c>
      <c r="O35" s="11">
        <f>'Occ T5'!X46</f>
        <v>-0.46916585812068856</v>
      </c>
      <c r="P35" s="11">
        <f>'Occ T5'!W46</f>
        <v>0.12144768286041341</v>
      </c>
    </row>
    <row r="36" spans="1:16" x14ac:dyDescent="0.2">
      <c r="M36" s="10" t="str">
        <f t="shared" si="1"/>
        <v>Administrative and secretarial occupations</v>
      </c>
      <c r="N36" s="11">
        <f>'Occ T5'!Y47</f>
        <v>0.47144407708031166</v>
      </c>
      <c r="O36" s="11">
        <f>'Occ T5'!X47</f>
        <v>-0.52210106852384186</v>
      </c>
      <c r="P36" s="11">
        <f>'Occ T5'!W47</f>
        <v>0.37342107137035008</v>
      </c>
    </row>
    <row r="37" spans="1:16" x14ac:dyDescent="0.2">
      <c r="M37" s="10" t="str">
        <f t="shared" si="1"/>
        <v>Skilled trades occupations</v>
      </c>
      <c r="N37" s="11">
        <f>'Occ T5'!Y48</f>
        <v>3.1528542404955822</v>
      </c>
      <c r="O37" s="11">
        <f>'Occ T5'!X48</f>
        <v>1.0843598184950221</v>
      </c>
      <c r="P37" s="11">
        <f>'Occ T5'!W48</f>
        <v>-4.5714917780085642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0.59435568557892737</v>
      </c>
      <c r="O38" s="11">
        <f>'Occ T5'!X49</f>
        <v>1.4273610158558183</v>
      </c>
      <c r="P38" s="11">
        <f>'Occ T5'!W49</f>
        <v>3.6335924904827959</v>
      </c>
    </row>
    <row r="39" spans="1:16" x14ac:dyDescent="0.2">
      <c r="M39" s="10" t="str">
        <f t="shared" si="1"/>
        <v>Sales and customer service occupations</v>
      </c>
      <c r="N39" s="11">
        <f>'Occ T5'!Y50</f>
        <v>-0.15040782322514579</v>
      </c>
      <c r="O39" s="11">
        <f>'Occ T5'!X50</f>
        <v>0.7613842594807867</v>
      </c>
      <c r="P39" s="11">
        <f>'Occ T5'!W50</f>
        <v>1.1626469712757217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Kent and Medway</v>
      </c>
      <c r="M40" s="10" t="str">
        <f t="shared" si="1"/>
        <v>Process, plant and machine operatives</v>
      </c>
      <c r="N40" s="11">
        <f>'Occ T5'!Y51</f>
        <v>1.5379328404824877</v>
      </c>
      <c r="O40" s="11">
        <f>'Occ T5'!X51</f>
        <v>1.3506580985694763</v>
      </c>
      <c r="P40" s="11">
        <f>'Occ T5'!W51</f>
        <v>-0.14111433275346386</v>
      </c>
    </row>
    <row r="41" spans="1:16" x14ac:dyDescent="0.2">
      <c r="M41" s="10" t="str">
        <f t="shared" si="1"/>
        <v>Elementary occupations</v>
      </c>
      <c r="N41" s="11">
        <f>'Occ T5'!Y52</f>
        <v>1.2744979489888486</v>
      </c>
      <c r="O41" s="11">
        <f>'Occ T5'!X52</f>
        <v>1.8572853454266181E-2</v>
      </c>
      <c r="P41" s="11">
        <f>'Occ T5'!W52</f>
        <v>-2.3625606848585896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8.2733662926956839</v>
      </c>
      <c r="O43" s="11">
        <f>'Occ T5'!X54</f>
        <v>8.3752771797092436</v>
      </c>
      <c r="P43" s="11">
        <f>'Occ T5'!W54</f>
        <v>13.62820020346237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Kent and Medway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Kent and Medway, Kent and Medway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10.665221531494449</v>
      </c>
      <c r="C5" s="11">
        <f>HLOOKUP(C$3,'Qual F1'!$M$4:$BW$14,11,FALSE)</f>
        <v>13.420789430778564</v>
      </c>
      <c r="D5" s="11">
        <f>HLOOKUP(D$3,'Qual F1'!$M$4:$BW$14,11,FALSE)</f>
        <v>14.337125994603518</v>
      </c>
      <c r="E5" s="11">
        <f>HLOOKUP(E$3,'Qual F1'!$M$4:$BW$14,11,FALSE)</f>
        <v>16.592484896052305</v>
      </c>
      <c r="F5" s="11">
        <f>HLOOKUP(F$3,'Qual F1'!$M$4:$BW$14,11,FALSE)</f>
        <v>21.168196000653261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76.078903715668218</v>
      </c>
      <c r="C6" s="11">
        <f>HLOOKUP(C$3,'Qual F1'!$M$4:$BW$14,10,FALSE)</f>
        <v>96.379988065185827</v>
      </c>
      <c r="D6" s="11">
        <f>HLOOKUP(D$3,'Qual F1'!$M$4:$BW$14,10,FALSE)</f>
        <v>102.98043073349993</v>
      </c>
      <c r="E6" s="11">
        <f>HLOOKUP(E$3,'Qual F1'!$M$4:$BW$14,10,FALSE)</f>
        <v>119.40867531620691</v>
      </c>
      <c r="F6" s="11">
        <f>HLOOKUP(F$3,'Qual F1'!$M$4:$BW$14,10,FALSE)</f>
        <v>152.3469298958226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162.47465729600518</v>
      </c>
      <c r="C7" s="11">
        <f>HLOOKUP(C$3,'Qual F1'!$M$4:$BW$14,9,FALSE)</f>
        <v>184.67282965775712</v>
      </c>
      <c r="D7" s="11">
        <f>HLOOKUP(D$3,'Qual F1'!$M$4:$BW$14,9,FALSE)</f>
        <v>183.02127295644527</v>
      </c>
      <c r="E7" s="11">
        <f>HLOOKUP(E$3,'Qual F1'!$M$4:$BW$14,9,FALSE)</f>
        <v>196.56521082130098</v>
      </c>
      <c r="F7" s="11">
        <f>HLOOKUP(F$3,'Qual F1'!$M$4:$BW$14,9,FALSE)</f>
        <v>227.5059271958595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49.137132181278488</v>
      </c>
      <c r="C8" s="11">
        <f>HLOOKUP(C$3,'Qual F1'!$M$4:$BW$14,8,FALSE)</f>
        <v>52.55893202773391</v>
      </c>
      <c r="D8" s="11">
        <f>HLOOKUP(D$3,'Qual F1'!$M$4:$BW$14,8,FALSE)</f>
        <v>51.880647007027356</v>
      </c>
      <c r="E8" s="11">
        <f>HLOOKUP(E$3,'Qual F1'!$M$4:$BW$14,8,FALSE)</f>
        <v>51.983312218588004</v>
      </c>
      <c r="F8" s="11">
        <f>HLOOKUP(F$3,'Qual F1'!$M$4:$BW$14,8,FALSE)</f>
        <v>57.957495815026995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46.946725353092774</v>
      </c>
      <c r="C9" s="11">
        <f>HLOOKUP(C$3,'Qual F1'!$M$4:$BW$14,7,FALSE)</f>
        <v>53.088324690826312</v>
      </c>
      <c r="D9" s="11">
        <f>HLOOKUP(D$3,'Qual F1'!$M$4:$BW$14,7,FALSE)</f>
        <v>52.867670341012023</v>
      </c>
      <c r="E9" s="11">
        <f>HLOOKUP(E$3,'Qual F1'!$M$4:$BW$14,7,FALSE)</f>
        <v>54.665628498759425</v>
      </c>
      <c r="F9" s="11">
        <f>HLOOKUP(F$3,'Qual F1'!$M$4:$BW$14,7,FALSE)</f>
        <v>62.697180462769239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172.29192597867606</v>
      </c>
      <c r="C10" s="11">
        <f>HLOOKUP(C$3,'Qual F1'!$M$4:$BW$14,6,FALSE)</f>
        <v>169.44455895443494</v>
      </c>
      <c r="D10" s="11">
        <f>HLOOKUP(D$3,'Qual F1'!$M$4:$BW$14,6,FALSE)</f>
        <v>176.00293226603816</v>
      </c>
      <c r="E10" s="11">
        <f>HLOOKUP(E$3,'Qual F1'!$M$4:$BW$14,6,FALSE)</f>
        <v>173.8871493636542</v>
      </c>
      <c r="F10" s="11">
        <f>HLOOKUP(F$3,'Qual F1'!$M$4:$BW$14,6,FALSE)</f>
        <v>174.80333704193572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166.55748950054371</v>
      </c>
      <c r="C11" s="11">
        <f>HLOOKUP(C$3,'Qual F1'!$M$4:$BW$14,5,FALSE)</f>
        <v>167.01453292025414</v>
      </c>
      <c r="D11" s="11">
        <f>HLOOKUP(D$3,'Qual F1'!$M$4:$BW$14,5,FALSE)</f>
        <v>152.08068709291024</v>
      </c>
      <c r="E11" s="11">
        <f>HLOOKUP(E$3,'Qual F1'!$M$4:$BW$14,5,FALSE)</f>
        <v>149.5846398794275</v>
      </c>
      <c r="F11" s="11">
        <f>HLOOKUP(F$3,'Qual F1'!$M$4:$BW$14,5,FALSE)</f>
        <v>127.88534268791686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114.27826432188</v>
      </c>
      <c r="C12" s="11">
        <f>HLOOKUP(C$3,'Qual F1'!$M$4:$BW$14,4,FALSE)</f>
        <v>104.85210947845464</v>
      </c>
      <c r="D12" s="11">
        <f>HLOOKUP(D$3,'Qual F1'!$M$4:$BW$14,4,FALSE)</f>
        <v>90.88135520881994</v>
      </c>
      <c r="E12" s="11">
        <f>HLOOKUP(E$3,'Qual F1'!$M$4:$BW$14,4,FALSE)</f>
        <v>86.248308356877743</v>
      </c>
      <c r="F12" s="11">
        <f>HLOOKUP(F$3,'Qual F1'!$M$4:$BW$14,4,FALSE)</f>
        <v>59.080636982675323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32.680680121360716</v>
      </c>
      <c r="C13" s="11">
        <f>HLOOKUP(C$3,'Qual F1'!$M$4:$BW$14,3,FALSE)</f>
        <v>33.498934774575176</v>
      </c>
      <c r="D13" s="11">
        <f>HLOOKUP(D$3,'Qual F1'!$M$4:$BW$14,3,FALSE)</f>
        <v>28.907878399643668</v>
      </c>
      <c r="E13" s="11">
        <f>HLOOKUP(E$3,'Qual F1'!$M$4:$BW$14,3,FALSE)</f>
        <v>27.229590649133456</v>
      </c>
      <c r="F13" s="11">
        <f>HLOOKUP(F$3,'Qual F1'!$M$4:$BW$14,3,FALSE)</f>
        <v>25.425953917340337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831.11099999999965</v>
      </c>
      <c r="C15" s="11">
        <f t="shared" ref="C15:F15" si="0">SUM(C5:C13)</f>
        <v>874.93100000000072</v>
      </c>
      <c r="D15" s="11">
        <f t="shared" si="0"/>
        <v>852.96000000000015</v>
      </c>
      <c r="E15" s="11">
        <f t="shared" si="0"/>
        <v>876.16500000000053</v>
      </c>
      <c r="F15" s="11">
        <f t="shared" si="0"/>
        <v>908.87099999999987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1.283248751549968</v>
      </c>
      <c r="C19" s="18">
        <f t="shared" si="1"/>
        <v>1.5339254673544032</v>
      </c>
      <c r="D19" s="18">
        <f t="shared" si="1"/>
        <v>1.6808673319503278</v>
      </c>
      <c r="E19" s="18">
        <f t="shared" si="1"/>
        <v>1.8937625785157242</v>
      </c>
      <c r="F19" s="18">
        <f t="shared" si="1"/>
        <v>2.3290649608858973</v>
      </c>
      <c r="G19" s="11"/>
    </row>
    <row r="20" spans="1:7" x14ac:dyDescent="0.2">
      <c r="A20" t="str">
        <f>$A6</f>
        <v>RQF7 Other higher degree</v>
      </c>
      <c r="B20" s="18">
        <f t="shared" si="1"/>
        <v>9.1538800130991227</v>
      </c>
      <c r="C20" s="18">
        <f t="shared" si="1"/>
        <v>11.015724447434797</v>
      </c>
      <c r="D20" s="18">
        <f t="shared" si="1"/>
        <v>12.073301295898977</v>
      </c>
      <c r="E20" s="18">
        <f t="shared" si="1"/>
        <v>13.628560295858296</v>
      </c>
      <c r="F20" s="18">
        <f t="shared" si="1"/>
        <v>16.762217068849441</v>
      </c>
      <c r="G20" s="11"/>
    </row>
    <row r="21" spans="1:7" x14ac:dyDescent="0.2">
      <c r="A21" t="str">
        <f>$A7</f>
        <v>RQF6 First degree</v>
      </c>
      <c r="B21" s="18">
        <f t="shared" si="1"/>
        <v>19.549092395119935</v>
      </c>
      <c r="C21" s="18">
        <f t="shared" si="1"/>
        <v>21.107130694621286</v>
      </c>
      <c r="D21" s="18">
        <f t="shared" si="1"/>
        <v>21.457192946497518</v>
      </c>
      <c r="E21" s="18">
        <f t="shared" si="1"/>
        <v>22.434725288193533</v>
      </c>
      <c r="F21" s="18">
        <f t="shared" si="1"/>
        <v>25.031707161506915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5.9122225769215557</v>
      </c>
      <c r="C22" s="18">
        <f t="shared" si="3"/>
        <v>6.007208800206401</v>
      </c>
      <c r="D22" s="18">
        <f t="shared" si="3"/>
        <v>6.0824243818030563</v>
      </c>
      <c r="E22" s="18">
        <f t="shared" si="3"/>
        <v>5.9330505348408087</v>
      </c>
      <c r="F22" s="18">
        <f t="shared" si="3"/>
        <v>6.376867103805381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5.6486709179751919</v>
      </c>
      <c r="C23" s="18">
        <f t="shared" si="4"/>
        <v>6.0677155902381177</v>
      </c>
      <c r="D23" s="18">
        <f t="shared" si="4"/>
        <v>6.1981418051270882</v>
      </c>
      <c r="E23" s="18">
        <f t="shared" si="4"/>
        <v>6.2391933595566353</v>
      </c>
      <c r="F23" s="18">
        <f t="shared" si="4"/>
        <v>6.8983585638412102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20.730314720738402</v>
      </c>
      <c r="C24" s="18">
        <f t="shared" si="5"/>
        <v>19.366619648227665</v>
      </c>
      <c r="D24" s="18">
        <f t="shared" si="5"/>
        <v>20.634371162309854</v>
      </c>
      <c r="E24" s="18">
        <f t="shared" si="5"/>
        <v>19.846393015431353</v>
      </c>
      <c r="F24" s="18">
        <f t="shared" si="5"/>
        <v>19.233019542040154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20.040342324977502</v>
      </c>
      <c r="C25" s="18">
        <f t="shared" si="6"/>
        <v>19.088880485461594</v>
      </c>
      <c r="D25" s="18">
        <f t="shared" si="6"/>
        <v>17.829756036966586</v>
      </c>
      <c r="E25" s="18">
        <f t="shared" si="6"/>
        <v>17.072656392280837</v>
      </c>
      <c r="F25" s="18">
        <f t="shared" si="6"/>
        <v>14.070791420115384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13.750060379646046</v>
      </c>
      <c r="C26" s="18">
        <f>C12/C$15*100</f>
        <v>11.984043253519941</v>
      </c>
      <c r="D26" s="18">
        <f t="shared" si="7"/>
        <v>10.654820297413703</v>
      </c>
      <c r="E26" s="18">
        <f t="shared" si="7"/>
        <v>9.8438431524744416</v>
      </c>
      <c r="F26" s="18">
        <f t="shared" si="7"/>
        <v>6.5004425251411178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3.9321679199722697</v>
      </c>
      <c r="C27" s="18">
        <f>C13/C$15*100</f>
        <v>3.8287516129357795</v>
      </c>
      <c r="D27" s="18">
        <f t="shared" si="8"/>
        <v>3.3891247420328812</v>
      </c>
      <c r="E27" s="18">
        <f t="shared" si="8"/>
        <v>3.1078153828483721</v>
      </c>
      <c r="F27" s="18">
        <f t="shared" si="8"/>
        <v>2.7975316538144952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5.9136769349126039</v>
      </c>
      <c r="C33" s="18">
        <f t="shared" si="9"/>
        <v>6.8277396687520753</v>
      </c>
      <c r="D33" s="18">
        <f t="shared" si="9"/>
        <v>2.965057374280522</v>
      </c>
      <c r="E33" s="18">
        <f t="shared" si="9"/>
        <v>2.4654004568692045</v>
      </c>
      <c r="F33" s="18">
        <f>IF(F$3-D$3 &lt;&gt; 0,(EXP(LN(F5/D5)/(F$3-D$3))-1)*100,0)</f>
        <v>2.6316827713897428</v>
      </c>
    </row>
    <row r="34" spans="1:6" x14ac:dyDescent="0.2">
      <c r="A34" t="str">
        <f>$A20</f>
        <v>RQF7 Other higher degree</v>
      </c>
      <c r="B34" s="18">
        <f t="shared" si="9"/>
        <v>6.0915160619034348</v>
      </c>
      <c r="C34" s="18">
        <f t="shared" si="9"/>
        <v>6.8483538967134328</v>
      </c>
      <c r="D34" s="18">
        <f t="shared" si="9"/>
        <v>3.0045087671412007</v>
      </c>
      <c r="E34" s="18">
        <f t="shared" si="9"/>
        <v>2.4659999508715558</v>
      </c>
      <c r="F34" s="18">
        <f t="shared" ref="F34:F43" si="10">IF(F$3-D$3 &lt;&gt; 0,(EXP(LN(F6/D6)/(F$3-D$3))-1)*100,0)</f>
        <v>2.6451893460493148</v>
      </c>
    </row>
    <row r="35" spans="1:6" x14ac:dyDescent="0.2">
      <c r="A35" t="str">
        <f>$A21</f>
        <v>RQF6 First degree</v>
      </c>
      <c r="B35" s="18">
        <f t="shared" si="9"/>
        <v>3.2533957728675178</v>
      </c>
      <c r="C35" s="18">
        <f t="shared" si="9"/>
        <v>-0.89431493759670744</v>
      </c>
      <c r="D35" s="18">
        <f t="shared" si="9"/>
        <v>1.4380792048846791</v>
      </c>
      <c r="E35" s="18">
        <f t="shared" si="9"/>
        <v>1.4725573876319231</v>
      </c>
      <c r="F35" s="18">
        <f t="shared" si="10"/>
        <v>1.461063358143555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1.6972434938551828</v>
      </c>
      <c r="C36" s="18">
        <f t="shared" ref="C36:E36" si="12">IF(D$3-C$3 &lt;&gt; 0,(EXP(LN(D8/C8)/(D$3-C$3))-1)*100,0)</f>
        <v>-1.2905228370101551</v>
      </c>
      <c r="D36" s="18">
        <f t="shared" si="12"/>
        <v>3.9546169628379424E-2</v>
      </c>
      <c r="E36" s="18">
        <f t="shared" si="12"/>
        <v>1.09381046868684</v>
      </c>
      <c r="F36" s="18">
        <f t="shared" si="10"/>
        <v>0.74116030035109581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3.1213117932521683</v>
      </c>
      <c r="C37" s="18">
        <f t="shared" si="13"/>
        <v>-0.41563630251910677</v>
      </c>
      <c r="D37" s="18">
        <f t="shared" si="13"/>
        <v>0.671104737862116</v>
      </c>
      <c r="E37" s="18">
        <f t="shared" si="13"/>
        <v>1.3802520236062987</v>
      </c>
      <c r="F37" s="18">
        <f t="shared" si="10"/>
        <v>1.1433162840023714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-0.4157457416536281</v>
      </c>
      <c r="C38" s="18">
        <f t="shared" si="14"/>
        <v>3.8705127813321027</v>
      </c>
      <c r="D38" s="18">
        <f t="shared" si="14"/>
        <v>-0.24159037105548897</v>
      </c>
      <c r="E38" s="18">
        <f t="shared" si="14"/>
        <v>5.2564127494614254E-2</v>
      </c>
      <c r="F38" s="18">
        <f t="shared" si="10"/>
        <v>-4.5583619734557157E-2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6.8530971626667991E-2</v>
      </c>
      <c r="C39" s="18">
        <f t="shared" si="15"/>
        <v>-8.9416445181297437</v>
      </c>
      <c r="D39" s="18">
        <f t="shared" si="15"/>
        <v>-0.33042948568281494</v>
      </c>
      <c r="E39" s="18">
        <f t="shared" si="15"/>
        <v>-1.5550648701859071</v>
      </c>
      <c r="F39" s="18">
        <f t="shared" si="10"/>
        <v>-1.1485341644408842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-2.1291445866447822</v>
      </c>
      <c r="C40" s="18">
        <f t="shared" si="16"/>
        <v>-13.324247207926188</v>
      </c>
      <c r="D40" s="18">
        <f t="shared" si="16"/>
        <v>-1.0410318494659232</v>
      </c>
      <c r="E40" s="18">
        <f t="shared" si="16"/>
        <v>-3.7126003322268453</v>
      </c>
      <c r="F40" s="18">
        <f t="shared" si="10"/>
        <v>-2.8301889344244158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0.62015402239361528</v>
      </c>
      <c r="C41" s="18">
        <f t="shared" si="17"/>
        <v>-13.70508168640634</v>
      </c>
      <c r="D41" s="18">
        <f t="shared" si="17"/>
        <v>-1.1890718645436338</v>
      </c>
      <c r="E41" s="18">
        <f t="shared" si="17"/>
        <v>-0.6829950478092317</v>
      </c>
      <c r="F41" s="18">
        <f t="shared" si="10"/>
        <v>-0.85197466174130598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1.2928273300214954</v>
      </c>
      <c r="C43" s="18">
        <f t="shared" ref="C43" si="18">IF(D$3-C$3 &lt;&gt; 0,(EXP(LN(D15/C15)/(D$3-C$3))-1)*100,0)</f>
        <v>-2.5111694522197192</v>
      </c>
      <c r="D43" s="18">
        <f>IF(E$3-D$3 &lt;&gt; 0,(EXP(LN(E15/D15)/(E$3-D$3))-1)*100,0)</f>
        <v>0.53827906969550199</v>
      </c>
      <c r="E43" s="18">
        <f>IF(F$3-E$3 &lt;&gt; 0,(EXP(LN(F15/E15)/(F$3-E$3))-1)*100,0)</f>
        <v>0.36715979175778735</v>
      </c>
      <c r="F43" s="18">
        <f t="shared" si="10"/>
        <v>0.42416716541802124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2.7555678992841148</v>
      </c>
      <c r="C47" s="27">
        <f>D5-C5</f>
        <v>0.9163365638249541</v>
      </c>
      <c r="D47" s="27">
        <f>E5-D5</f>
        <v>2.2553589014487869</v>
      </c>
      <c r="E47" s="27">
        <f>F5-E5</f>
        <v>4.5757111046009555</v>
      </c>
      <c r="F47" s="27">
        <f>F5-D5</f>
        <v>6.8310700060497425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20.301084349517609</v>
      </c>
      <c r="C48" s="27">
        <f t="shared" si="20"/>
        <v>6.600442668314102</v>
      </c>
      <c r="D48" s="27">
        <f t="shared" si="20"/>
        <v>16.428244582706981</v>
      </c>
      <c r="E48" s="27">
        <f t="shared" si="20"/>
        <v>32.938254579615688</v>
      </c>
      <c r="F48" s="27">
        <f t="shared" ref="F48:F57" si="21">F6-D6</f>
        <v>49.366499162322668</v>
      </c>
    </row>
    <row r="49" spans="1:6" x14ac:dyDescent="0.2">
      <c r="A49" t="str">
        <f t="shared" si="19"/>
        <v>RQF6 First degree</v>
      </c>
      <c r="B49" s="27">
        <f t="shared" ref="B49:E49" si="22">C7-B7</f>
        <v>22.198172361751944</v>
      </c>
      <c r="C49" s="27">
        <f t="shared" si="22"/>
        <v>-1.6515567013118471</v>
      </c>
      <c r="D49" s="27">
        <f t="shared" si="22"/>
        <v>13.543937864855707</v>
      </c>
      <c r="E49" s="27">
        <f t="shared" si="22"/>
        <v>30.940716374558519</v>
      </c>
      <c r="F49" s="27">
        <f t="shared" si="21"/>
        <v>44.484654239414226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3.4217998464554213</v>
      </c>
      <c r="C50" s="27">
        <f t="shared" si="23"/>
        <v>-0.67828502070655361</v>
      </c>
      <c r="D50" s="27">
        <f t="shared" si="23"/>
        <v>0.10266521156064812</v>
      </c>
      <c r="E50" s="27">
        <f t="shared" si="23"/>
        <v>5.9741835964389907</v>
      </c>
      <c r="F50" s="27">
        <f t="shared" si="21"/>
        <v>6.0768488079996388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6.1415993377335383</v>
      </c>
      <c r="C51" s="27">
        <f t="shared" si="24"/>
        <v>-0.22065434981428922</v>
      </c>
      <c r="D51" s="27">
        <f t="shared" si="24"/>
        <v>1.7979581577474022</v>
      </c>
      <c r="E51" s="27">
        <f t="shared" si="24"/>
        <v>8.0315519640098145</v>
      </c>
      <c r="F51" s="27">
        <f t="shared" si="21"/>
        <v>9.8295101217572167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-2.8473670242411231</v>
      </c>
      <c r="C52" s="27">
        <f t="shared" si="25"/>
        <v>6.5583733116032192</v>
      </c>
      <c r="D52" s="27">
        <f t="shared" si="25"/>
        <v>-2.1157829023839554</v>
      </c>
      <c r="E52" s="27">
        <f t="shared" si="25"/>
        <v>0.91618767828151704</v>
      </c>
      <c r="F52" s="27">
        <f t="shared" si="21"/>
        <v>-1.1995952241024384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0.4570434197104305</v>
      </c>
      <c r="C53" s="27">
        <f>D11-C11</f>
        <v>-14.933845827343902</v>
      </c>
      <c r="D53" s="27">
        <f t="shared" si="26"/>
        <v>-2.4960472134827398</v>
      </c>
      <c r="E53" s="27">
        <f t="shared" si="26"/>
        <v>-21.699297191510638</v>
      </c>
      <c r="F53" s="27">
        <f t="shared" si="21"/>
        <v>-24.195344404993378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-9.4261548434253655</v>
      </c>
      <c r="C54" s="27">
        <f t="shared" si="27"/>
        <v>-13.970754269634696</v>
      </c>
      <c r="D54" s="27">
        <f t="shared" si="27"/>
        <v>-4.633046851942197</v>
      </c>
      <c r="E54" s="27">
        <f t="shared" si="27"/>
        <v>-27.167671374202421</v>
      </c>
      <c r="F54" s="27">
        <f t="shared" si="21"/>
        <v>-31.800718226144618</v>
      </c>
    </row>
    <row r="55" spans="1:6" x14ac:dyDescent="0.2">
      <c r="A55" t="str">
        <f t="shared" si="19"/>
        <v>No Qualification</v>
      </c>
      <c r="B55" s="27">
        <f t="shared" ref="B55:E55" si="28">C13-B13</f>
        <v>0.81825465321445989</v>
      </c>
      <c r="C55" s="27">
        <f t="shared" si="28"/>
        <v>-4.5910563749315081</v>
      </c>
      <c r="D55" s="27">
        <f t="shared" si="28"/>
        <v>-1.6782877505102114</v>
      </c>
      <c r="E55" s="27">
        <f t="shared" si="28"/>
        <v>-1.8036367317931195</v>
      </c>
      <c r="F55" s="27">
        <f t="shared" si="21"/>
        <v>-3.4819244823033308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43.820000000001073</v>
      </c>
      <c r="C57" s="29">
        <f t="shared" ref="C57" si="29">D15-C15</f>
        <v>-21.971000000000572</v>
      </c>
      <c r="D57" s="29">
        <f>E15-D15</f>
        <v>23.205000000000382</v>
      </c>
      <c r="E57" s="29">
        <f>F15-E15</f>
        <v>32.705999999999335</v>
      </c>
      <c r="F57" s="29">
        <f t="shared" si="21"/>
        <v>55.910999999999717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Kent and Medway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43.744217857162084</v>
      </c>
      <c r="N6" s="11">
        <v>40.926646666414925</v>
      </c>
      <c r="O6" s="11">
        <v>32.913034677918681</v>
      </c>
      <c r="P6" s="11">
        <v>35.767635412738528</v>
      </c>
      <c r="Q6" s="11">
        <v>26.822722946403637</v>
      </c>
      <c r="R6" s="11">
        <v>32.680680121360716</v>
      </c>
      <c r="S6" s="11">
        <v>30.923944709354412</v>
      </c>
      <c r="T6" s="11">
        <v>31.944098790825727</v>
      </c>
      <c r="U6" s="11">
        <v>29.260873963779986</v>
      </c>
      <c r="V6" s="11">
        <v>33.498934774575176</v>
      </c>
      <c r="W6" s="11">
        <v>28.907878399643668</v>
      </c>
      <c r="X6" s="11">
        <v>32.440194761616056</v>
      </c>
      <c r="Y6" s="11">
        <v>29.104183502215974</v>
      </c>
      <c r="Z6" s="11">
        <v>28.361156567887761</v>
      </c>
      <c r="AA6" s="11">
        <v>27.511701473596155</v>
      </c>
      <c r="AB6" s="11">
        <v>27.229590649133456</v>
      </c>
      <c r="AC6" s="11">
        <v>26.94046992095485</v>
      </c>
      <c r="AD6" s="11">
        <v>26.639594974302376</v>
      </c>
      <c r="AE6" s="11">
        <v>26.433845547034846</v>
      </c>
      <c r="AF6" s="11">
        <v>26.199444355705914</v>
      </c>
      <c r="AG6" s="11">
        <v>25.976214058787964</v>
      </c>
      <c r="AH6" s="11">
        <v>25.719882886218969</v>
      </c>
      <c r="AI6" s="11">
        <v>25.43505859301942</v>
      </c>
      <c r="AJ6" s="11">
        <v>25.123443502964349</v>
      </c>
      <c r="AK6" s="11">
        <v>24.839850743679865</v>
      </c>
      <c r="AL6" s="11">
        <v>25.425953917340337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120.64162517726685</v>
      </c>
      <c r="N7" s="11">
        <v>119.94347811333897</v>
      </c>
      <c r="O7" s="11">
        <v>113.96216452542424</v>
      </c>
      <c r="P7" s="11">
        <v>110.42420517714162</v>
      </c>
      <c r="Q7" s="11">
        <v>110.72983383764533</v>
      </c>
      <c r="R7" s="11">
        <v>114.27826432188</v>
      </c>
      <c r="S7" s="11">
        <v>116.67198046701026</v>
      </c>
      <c r="T7" s="11">
        <v>108.27005909080938</v>
      </c>
      <c r="U7" s="11">
        <v>102.28312449169627</v>
      </c>
      <c r="V7" s="11">
        <v>104.85210947845464</v>
      </c>
      <c r="W7" s="11">
        <v>90.88135520881994</v>
      </c>
      <c r="X7" s="11">
        <v>99.104284706033098</v>
      </c>
      <c r="Y7" s="11">
        <v>93.270368152260161</v>
      </c>
      <c r="Z7" s="11">
        <v>91.015277521854387</v>
      </c>
      <c r="AA7" s="11">
        <v>88.808125648416564</v>
      </c>
      <c r="AB7" s="11">
        <v>86.248308356877743</v>
      </c>
      <c r="AC7" s="11">
        <v>83.62018009372791</v>
      </c>
      <c r="AD7" s="11">
        <v>80.93796118863375</v>
      </c>
      <c r="AE7" s="11">
        <v>78.228281610089311</v>
      </c>
      <c r="AF7" s="11">
        <v>75.506008564341144</v>
      </c>
      <c r="AG7" s="11">
        <v>72.824855860747846</v>
      </c>
      <c r="AH7" s="11">
        <v>70.121656941865098</v>
      </c>
      <c r="AI7" s="11">
        <v>67.413346041657803</v>
      </c>
      <c r="AJ7" s="11">
        <v>64.69190583959913</v>
      </c>
      <c r="AK7" s="11">
        <v>61.942360124390881</v>
      </c>
      <c r="AL7" s="11">
        <v>59.080636982675323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160.92899935221686</v>
      </c>
      <c r="N8" s="11">
        <v>167.46203313242771</v>
      </c>
      <c r="O8" s="11">
        <v>163.46167532833167</v>
      </c>
      <c r="P8" s="11">
        <v>166.62605105392939</v>
      </c>
      <c r="Q8" s="11">
        <v>166.17522124307339</v>
      </c>
      <c r="R8" s="11">
        <v>166.55748950054371</v>
      </c>
      <c r="S8" s="11">
        <v>174.52478984486461</v>
      </c>
      <c r="T8" s="11">
        <v>167.54117940099013</v>
      </c>
      <c r="U8" s="11">
        <v>156.72395743907009</v>
      </c>
      <c r="V8" s="11">
        <v>167.01453292025414</v>
      </c>
      <c r="W8" s="11">
        <v>152.08068709291024</v>
      </c>
      <c r="X8" s="11">
        <v>159.41482741391138</v>
      </c>
      <c r="Y8" s="11">
        <v>154.20347778309201</v>
      </c>
      <c r="Z8" s="11">
        <v>152.82715537358595</v>
      </c>
      <c r="AA8" s="11">
        <v>151.50514305260597</v>
      </c>
      <c r="AB8" s="11">
        <v>149.5846398794275</v>
      </c>
      <c r="AC8" s="11">
        <v>147.5282414156936</v>
      </c>
      <c r="AD8" s="11">
        <v>145.40017453457244</v>
      </c>
      <c r="AE8" s="11">
        <v>143.24453142067131</v>
      </c>
      <c r="AF8" s="11">
        <v>141.07386717257884</v>
      </c>
      <c r="AG8" s="11">
        <v>138.94594447738578</v>
      </c>
      <c r="AH8" s="11">
        <v>136.79127531556162</v>
      </c>
      <c r="AI8" s="11">
        <v>134.61958088801111</v>
      </c>
      <c r="AJ8" s="11">
        <v>132.43937462165093</v>
      </c>
      <c r="AK8" s="11">
        <v>130.23740900195648</v>
      </c>
      <c r="AL8" s="11">
        <v>127.88534268791686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162.31440464546461</v>
      </c>
      <c r="N9" s="11">
        <v>162.9450953026595</v>
      </c>
      <c r="O9" s="11">
        <v>168.76662549929142</v>
      </c>
      <c r="P9" s="11">
        <v>159.21872011427294</v>
      </c>
      <c r="Q9" s="11">
        <v>167.33335266188615</v>
      </c>
      <c r="R9" s="11">
        <v>172.29192597867606</v>
      </c>
      <c r="S9" s="11">
        <v>182.64452990633671</v>
      </c>
      <c r="T9" s="11">
        <v>177.69671459988103</v>
      </c>
      <c r="U9" s="11">
        <v>172.52453508770586</v>
      </c>
      <c r="V9" s="11">
        <v>169.44455895443494</v>
      </c>
      <c r="W9" s="11">
        <v>176.00293226603816</v>
      </c>
      <c r="X9" s="11">
        <v>169.0951185976661</v>
      </c>
      <c r="Y9" s="11">
        <v>171.96117432941557</v>
      </c>
      <c r="Z9" s="11">
        <v>172.68766062993842</v>
      </c>
      <c r="AA9" s="11">
        <v>173.59215285902559</v>
      </c>
      <c r="AB9" s="11">
        <v>173.8871493636542</v>
      </c>
      <c r="AC9" s="11">
        <v>174.0029757432354</v>
      </c>
      <c r="AD9" s="11">
        <v>174.01228716942342</v>
      </c>
      <c r="AE9" s="11">
        <v>174.01818274742359</v>
      </c>
      <c r="AF9" s="11">
        <v>174.046533125227</v>
      </c>
      <c r="AG9" s="11">
        <v>174.15361113526868</v>
      </c>
      <c r="AH9" s="11">
        <v>174.27176033307688</v>
      </c>
      <c r="AI9" s="11">
        <v>174.41699860214607</v>
      </c>
      <c r="AJ9" s="11">
        <v>174.59637267335756</v>
      </c>
      <c r="AK9" s="11">
        <v>174.78619355399167</v>
      </c>
      <c r="AL9" s="11">
        <v>174.80333704193572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40.675362933121619</v>
      </c>
      <c r="N10" s="11">
        <v>43.591519824097723</v>
      </c>
      <c r="O10" s="11">
        <v>45.639694536526257</v>
      </c>
      <c r="P10" s="11">
        <v>45.646771962813645</v>
      </c>
      <c r="Q10" s="11">
        <v>49.393669697302485</v>
      </c>
      <c r="R10" s="11">
        <v>46.946725353092774</v>
      </c>
      <c r="S10" s="11">
        <v>47.990391811268033</v>
      </c>
      <c r="T10" s="11">
        <v>50.044345684034958</v>
      </c>
      <c r="U10" s="11">
        <v>48.060296622125357</v>
      </c>
      <c r="V10" s="11">
        <v>53.088324690826312</v>
      </c>
      <c r="W10" s="11">
        <v>52.867670341012023</v>
      </c>
      <c r="X10" s="11">
        <v>51.299552194800704</v>
      </c>
      <c r="Y10" s="11">
        <v>52.21068171743984</v>
      </c>
      <c r="Z10" s="11">
        <v>53.045393695544369</v>
      </c>
      <c r="AA10" s="11">
        <v>53.957103631720472</v>
      </c>
      <c r="AB10" s="11">
        <v>54.665628498759425</v>
      </c>
      <c r="AC10" s="11">
        <v>55.384828217064012</v>
      </c>
      <c r="AD10" s="11">
        <v>56.101930681296196</v>
      </c>
      <c r="AE10">
        <v>56.832496329448517</v>
      </c>
      <c r="AF10">
        <v>57.585631178123009</v>
      </c>
      <c r="AG10">
        <v>58.385928520766221</v>
      </c>
      <c r="AH10">
        <v>59.203797664254438</v>
      </c>
      <c r="AI10" s="11">
        <v>60.036040288073139</v>
      </c>
      <c r="AJ10" s="11">
        <v>60.910161123850571</v>
      </c>
      <c r="AK10" s="11">
        <v>61.830404441403907</v>
      </c>
      <c r="AL10" s="11">
        <v>62.697180462769239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48.781581260059632</v>
      </c>
      <c r="N11" s="11">
        <v>49.795138015513288</v>
      </c>
      <c r="O11" s="11">
        <v>49.731172135168045</v>
      </c>
      <c r="P11" s="11">
        <v>49.465636871652606</v>
      </c>
      <c r="Q11" s="11">
        <v>51.199235745227824</v>
      </c>
      <c r="R11" s="11">
        <v>49.137132181278488</v>
      </c>
      <c r="S11" s="11">
        <v>49.419398931006754</v>
      </c>
      <c r="T11" s="11">
        <v>50.55096599839149</v>
      </c>
      <c r="U11" s="11">
        <v>48.779698318341552</v>
      </c>
      <c r="V11" s="11">
        <v>52.55893202773391</v>
      </c>
      <c r="W11" s="11">
        <v>51.880647007027356</v>
      </c>
      <c r="X11" s="11">
        <v>50.007232329936208</v>
      </c>
      <c r="Y11" s="11">
        <v>50.520902807275881</v>
      </c>
      <c r="Z11" s="11">
        <v>50.982763721915447</v>
      </c>
      <c r="AA11" s="11">
        <v>51.55791196681497</v>
      </c>
      <c r="AB11" s="11">
        <v>51.983312218588004</v>
      </c>
      <c r="AC11" s="11">
        <v>52.450064616785475</v>
      </c>
      <c r="AD11" s="11">
        <v>52.900958686456278</v>
      </c>
      <c r="AE11">
        <v>53.360766216304683</v>
      </c>
      <c r="AF11">
        <v>53.901506285657298</v>
      </c>
      <c r="AG11">
        <v>54.48709920058343</v>
      </c>
      <c r="AH11">
        <v>55.106263507233301</v>
      </c>
      <c r="AI11" s="11">
        <v>55.78169473427581</v>
      </c>
      <c r="AJ11" s="11">
        <v>56.505824703721451</v>
      </c>
      <c r="AK11" s="11">
        <v>57.252838792404027</v>
      </c>
      <c r="AL11" s="11">
        <v>57.957495815026995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126.99778636773669</v>
      </c>
      <c r="N12" s="11">
        <v>138.0289497980736</v>
      </c>
      <c r="O12" s="11">
        <v>145.69517850369817</v>
      </c>
      <c r="P12" s="11">
        <v>151.01770225116346</v>
      </c>
      <c r="Q12" s="11">
        <v>163.98826449136101</v>
      </c>
      <c r="R12" s="11">
        <v>162.47465729600518</v>
      </c>
      <c r="S12" s="11">
        <v>163.78649604075767</v>
      </c>
      <c r="T12" s="11">
        <v>168.60735553676304</v>
      </c>
      <c r="U12" s="11">
        <v>167.57200154281873</v>
      </c>
      <c r="V12" s="11">
        <v>184.67282965775712</v>
      </c>
      <c r="W12" s="11">
        <v>183.02127295644527</v>
      </c>
      <c r="X12" s="11">
        <v>183.01794357729679</v>
      </c>
      <c r="Y12" s="11">
        <v>186.0066108268247</v>
      </c>
      <c r="Z12" s="11">
        <v>189.59408040353125</v>
      </c>
      <c r="AA12" s="11">
        <v>193.41668040292654</v>
      </c>
      <c r="AB12" s="11">
        <v>196.56521082130098</v>
      </c>
      <c r="AC12" s="11">
        <v>199.54452002181057</v>
      </c>
      <c r="AD12" s="11">
        <v>202.51148618161551</v>
      </c>
      <c r="AE12">
        <v>205.53113145630854</v>
      </c>
      <c r="AF12">
        <v>208.53002375559367</v>
      </c>
      <c r="AG12">
        <v>211.6298596926103</v>
      </c>
      <c r="AH12">
        <v>214.75656207390367</v>
      </c>
      <c r="AI12">
        <v>217.91348152785397</v>
      </c>
      <c r="AJ12">
        <v>221.12178889478031</v>
      </c>
      <c r="AK12">
        <v>224.36000271882781</v>
      </c>
      <c r="AL12">
        <v>227.5059271958595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59.693222182444636</v>
      </c>
      <c r="N13" s="11">
        <v>60.777073401002504</v>
      </c>
      <c r="O13" s="11">
        <v>63.43977959626185</v>
      </c>
      <c r="P13" s="11">
        <v>61.21241701743682</v>
      </c>
      <c r="Q13" s="11">
        <v>72.223491649876507</v>
      </c>
      <c r="R13" s="11">
        <v>76.078903715668218</v>
      </c>
      <c r="S13" s="11">
        <v>91.27876197109083</v>
      </c>
      <c r="T13" s="11">
        <v>92.678579653539018</v>
      </c>
      <c r="U13" s="11">
        <v>89.560781268199321</v>
      </c>
      <c r="V13" s="11">
        <v>96.379988065185827</v>
      </c>
      <c r="W13" s="11">
        <v>102.98043073349993</v>
      </c>
      <c r="X13" s="11">
        <v>97.467529457841692</v>
      </c>
      <c r="Y13" s="11">
        <v>107.07578305168516</v>
      </c>
      <c r="Z13" s="11">
        <v>111.27919771783041</v>
      </c>
      <c r="AA13" s="11">
        <v>115.58437171805103</v>
      </c>
      <c r="AB13" s="11">
        <v>119.40867531620691</v>
      </c>
      <c r="AC13" s="11">
        <v>123.07654668990318</v>
      </c>
      <c r="AD13" s="11">
        <v>126.63361779104612</v>
      </c>
      <c r="AE13">
        <v>130.09098187687775</v>
      </c>
      <c r="AF13">
        <v>133.47955680457963</v>
      </c>
      <c r="AG13">
        <v>136.83893119966456</v>
      </c>
      <c r="AH13">
        <v>140.11526019916482</v>
      </c>
      <c r="AI13">
        <v>143.31467659599164</v>
      </c>
      <c r="AJ13">
        <v>146.45964444584777</v>
      </c>
      <c r="AK13">
        <v>149.5100112026843</v>
      </c>
      <c r="AL13">
        <v>152.3469298958226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8.5158002245269131</v>
      </c>
      <c r="N14" s="11">
        <v>8.4490657464729981</v>
      </c>
      <c r="O14" s="11">
        <v>8.9166751973799681</v>
      </c>
      <c r="P14" s="11">
        <v>8.6968601388514255</v>
      </c>
      <c r="Q14" s="11">
        <v>9.9452077272226695</v>
      </c>
      <c r="R14" s="11">
        <v>10.665221531494449</v>
      </c>
      <c r="S14" s="11">
        <v>12.817706318309869</v>
      </c>
      <c r="T14" s="11">
        <v>12.90370124476633</v>
      </c>
      <c r="U14" s="11">
        <v>12.41273126626321</v>
      </c>
      <c r="V14" s="11">
        <v>13.420789430778564</v>
      </c>
      <c r="W14" s="11">
        <v>14.337125994603518</v>
      </c>
      <c r="X14" s="11">
        <v>13.617316960897751</v>
      </c>
      <c r="Y14" s="11">
        <v>14.895817829790092</v>
      </c>
      <c r="Z14" s="11">
        <v>15.472314367911457</v>
      </c>
      <c r="AA14" s="11">
        <v>16.062809246843329</v>
      </c>
      <c r="AB14" s="11">
        <v>16.592484896052305</v>
      </c>
      <c r="AC14" s="11">
        <v>17.1021732808255</v>
      </c>
      <c r="AD14" s="11">
        <v>17.59698879265369</v>
      </c>
      <c r="AE14">
        <v>18.078782795841864</v>
      </c>
      <c r="AF14">
        <v>18.545428758193879</v>
      </c>
      <c r="AG14">
        <v>19.00955585418604</v>
      </c>
      <c r="AH14">
        <v>19.461541078722018</v>
      </c>
      <c r="AI14">
        <v>19.905122728971445</v>
      </c>
      <c r="AJ14">
        <v>20.33848419422721</v>
      </c>
      <c r="AK14">
        <v>20.766929420660741</v>
      </c>
      <c r="AL14">
        <v>21.168196000653261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Kent and Medway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Kent and Medway</v>
      </c>
      <c r="W1" s="203" t="str">
        <f>CONCATENATE("Shift-share Figure 1: Levels of Employment, ",C4," - ",F40,", ",Info!B5)</f>
        <v>Shift-share Figure 1: Levels of Employment, 2015 - 2035, Kent and Medway</v>
      </c>
      <c r="AK1" s="203" t="str">
        <f>CONCATENATE("Shift-share Figure 1.1: Net Changes, ",C4,"-",F40,", ",Info!B5)</f>
        <v>Shift-share Figure 1.1: Net Changes, 2015-2035, Kent and Medway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61.906221069263786</v>
      </c>
      <c r="C8" s="141">
        <f t="shared" ref="C8:C33" si="0">B8/B$35*100</f>
        <v>7.4486104827470436</v>
      </c>
      <c r="E8" s="151">
        <v>73.621326039445535</v>
      </c>
      <c r="F8" s="141">
        <f t="shared" ref="F8:F33" si="1">E8/E$35*100</f>
        <v>8.6312753282036159</v>
      </c>
      <c r="H8" s="151">
        <f>E8-B8</f>
        <v>11.715104970181748</v>
      </c>
      <c r="I8" s="141">
        <f>IF(B8&lt;&gt;0,((E8/B8)-1)*100,0)</f>
        <v>18.923954277671552</v>
      </c>
      <c r="K8" s="207">
        <f t="shared" ref="K8:K33" si="2">(($E$35/$B$35)-1)*B8</f>
        <v>1.6274469043753779</v>
      </c>
      <c r="L8" s="141">
        <f>IF(B8&lt;&gt;0,K8/B8*100,0)</f>
        <v>2.6288907257874916</v>
      </c>
      <c r="N8" s="151">
        <f>H8-(K8+Q8)</f>
        <v>9.7726088161754419</v>
      </c>
      <c r="O8" s="141">
        <f>IF(B8&lt;&gt;0,N8/B8*100,0)</f>
        <v>15.786149836607466</v>
      </c>
      <c r="Q8" s="151">
        <v>0.31504924963092867</v>
      </c>
      <c r="R8" s="141">
        <f>IF(B8&lt;&gt;0,Q8/B8*100,0)</f>
        <v>0.50891371527658869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28.922309832092449</v>
      </c>
      <c r="C9" s="141">
        <f t="shared" si="0"/>
        <v>3.4799575305936803</v>
      </c>
      <c r="E9" s="151">
        <v>30.068848941090746</v>
      </c>
      <c r="F9" s="141">
        <f t="shared" si="1"/>
        <v>3.5252355258266221</v>
      </c>
      <c r="H9" s="151">
        <f t="shared" ref="H9:H32" si="3">E9-B9</f>
        <v>1.1465391089982973</v>
      </c>
      <c r="I9" s="141">
        <f t="shared" ref="I9:I32" si="4">IF(B9&lt;&gt;0,((E9/B9)-1)*100,0)</f>
        <v>3.9642031208934947</v>
      </c>
      <c r="K9" s="207">
        <f t="shared" si="2"/>
        <v>0.76033592085940227</v>
      </c>
      <c r="L9" s="141">
        <f t="shared" ref="L9:L32" si="5">IF(B9&lt;&gt;0,K9/B9*100,0)</f>
        <v>2.6288907257874921</v>
      </c>
      <c r="N9" s="151">
        <f t="shared" ref="N9:N31" si="6">H9-(K9+Q9)</f>
        <v>0.57915078290481281</v>
      </c>
      <c r="O9" s="141">
        <f>IF(B9&lt;&gt;0,N9/B9*100,0)</f>
        <v>2.0024361341367767</v>
      </c>
      <c r="Q9" s="151">
        <v>-0.19294759476591786</v>
      </c>
      <c r="R9" s="141">
        <f>IF(B9&lt;&gt;0,Q9/B9*100,0)</f>
        <v>-0.66712373903076549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46.180650341641638</v>
      </c>
      <c r="C10" s="141">
        <f t="shared" si="0"/>
        <v>5.5564961048093009</v>
      </c>
      <c r="E10" s="151">
        <v>53.460793603695898</v>
      </c>
      <c r="F10" s="141">
        <f t="shared" si="1"/>
        <v>6.2676788599343354</v>
      </c>
      <c r="H10" s="151">
        <f t="shared" si="3"/>
        <v>7.2801432620542599</v>
      </c>
      <c r="I10" s="141">
        <f t="shared" si="4"/>
        <v>15.764488391125298</v>
      </c>
      <c r="K10" s="207">
        <f t="shared" si="2"/>
        <v>1.2140388339397665</v>
      </c>
      <c r="L10" s="141">
        <f t="shared" si="5"/>
        <v>2.6288907257874916</v>
      </c>
      <c r="N10" s="151">
        <f t="shared" si="6"/>
        <v>6.6925644691812529</v>
      </c>
      <c r="O10" s="141">
        <f t="shared" ref="O10:O32" si="7">IF(B10&lt;&gt;0,N10/B10*100,0)</f>
        <v>14.492139932352769</v>
      </c>
      <c r="Q10" s="151">
        <v>-0.62646004106676001</v>
      </c>
      <c r="R10" s="141">
        <f t="shared" ref="R10:R32" si="8">IF(B10&lt;&gt;0,Q10/B10*100,0)</f>
        <v>-1.3565422670149658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30.121972136787999</v>
      </c>
      <c r="C11" s="141">
        <f t="shared" si="0"/>
        <v>3.6243019448410614</v>
      </c>
      <c r="E11" s="151">
        <v>35.486851141728557</v>
      </c>
      <c r="F11" s="141">
        <f t="shared" si="1"/>
        <v>4.1604355587282598</v>
      </c>
      <c r="H11" s="151">
        <f>E11-B11</f>
        <v>5.3648790049405584</v>
      </c>
      <c r="I11" s="141">
        <f>IF(B11&lt;&gt;0,((E11/B11)-1)*100,0)</f>
        <v>17.810517122112412</v>
      </c>
      <c r="K11" s="207">
        <f t="shared" si="2"/>
        <v>0.79187373192831201</v>
      </c>
      <c r="L11" s="141">
        <f t="shared" si="5"/>
        <v>2.6288907257874916</v>
      </c>
      <c r="N11" s="151">
        <f t="shared" si="6"/>
        <v>4.3671399886242241</v>
      </c>
      <c r="O11" s="141">
        <f t="shared" si="7"/>
        <v>14.498187465257731</v>
      </c>
      <c r="Q11" s="151">
        <v>0.20586528438802201</v>
      </c>
      <c r="R11" s="141">
        <f>IF(B11&lt;&gt;0,Q11/B11*100,0)</f>
        <v>0.68343893106719422</v>
      </c>
      <c r="T11" s="136"/>
    </row>
    <row r="12" spans="1:97" x14ac:dyDescent="0.2">
      <c r="A12" s="10" t="str">
        <f>name!$D8</f>
        <v>23 Teaching and other educational professionals</v>
      </c>
      <c r="B12" s="151">
        <v>38.144706922161525</v>
      </c>
      <c r="C12" s="141">
        <f t="shared" si="0"/>
        <v>4.5896043876403416</v>
      </c>
      <c r="E12" s="151">
        <v>41.174380182517154</v>
      </c>
      <c r="F12" s="141">
        <f t="shared" si="1"/>
        <v>4.8272345927730687</v>
      </c>
      <c r="H12" s="151">
        <f t="shared" si="3"/>
        <v>3.0296732603556293</v>
      </c>
      <c r="I12" s="141">
        <f t="shared" si="4"/>
        <v>7.9425784199574911</v>
      </c>
      <c r="K12" s="207">
        <f t="shared" si="2"/>
        <v>1.0027826626555236</v>
      </c>
      <c r="L12" s="141">
        <f t="shared" si="5"/>
        <v>2.6288907257874916</v>
      </c>
      <c r="N12" s="151">
        <f t="shared" si="6"/>
        <v>3.4740973214787405</v>
      </c>
      <c r="O12" s="141">
        <f t="shared" si="7"/>
        <v>9.1076786317116518</v>
      </c>
      <c r="Q12" s="151">
        <v>-1.4472067237786348</v>
      </c>
      <c r="R12" s="141">
        <f t="shared" si="8"/>
        <v>-3.7939909375416607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49.058145612073979</v>
      </c>
      <c r="C13" s="141">
        <f t="shared" si="0"/>
        <v>5.902718844062222</v>
      </c>
      <c r="E13" s="151">
        <v>59.811594765050998</v>
      </c>
      <c r="F13" s="141">
        <f t="shared" si="1"/>
        <v>7.0122391161427284</v>
      </c>
      <c r="H13" s="151">
        <f t="shared" si="3"/>
        <v>10.753449152977019</v>
      </c>
      <c r="I13" s="141">
        <f t="shared" si="4"/>
        <v>21.919803569441122</v>
      </c>
      <c r="K13" s="207">
        <f t="shared" si="2"/>
        <v>1.289685040239136</v>
      </c>
      <c r="L13" s="141">
        <f t="shared" si="5"/>
        <v>2.6288907257874912</v>
      </c>
      <c r="N13" s="151">
        <f>H13-(K13+Q13)</f>
        <v>10.240810811275376</v>
      </c>
      <c r="O13" s="141">
        <f>IF(B13&lt;&gt;0,N13/B13*100,0)</f>
        <v>20.874842869631323</v>
      </c>
      <c r="Q13" s="151">
        <v>-0.77704669853749297</v>
      </c>
      <c r="R13" s="141">
        <f t="shared" si="8"/>
        <v>-1.5839300259776832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12.475062134687871</v>
      </c>
      <c r="C14" s="141">
        <f t="shared" si="0"/>
        <v>1.5010103505654322</v>
      </c>
      <c r="E14" s="151">
        <v>15.62792543887414</v>
      </c>
      <c r="F14" s="141">
        <f t="shared" si="1"/>
        <v>1.8321990994740835</v>
      </c>
      <c r="H14" s="151">
        <f t="shared" si="3"/>
        <v>3.152863304186269</v>
      </c>
      <c r="I14" s="141">
        <f t="shared" si="4"/>
        <v>25.273327460385865</v>
      </c>
      <c r="K14" s="207">
        <f t="shared" si="2"/>
        <v>0.32795575149503653</v>
      </c>
      <c r="L14" s="141">
        <f>IF(B14&lt;&gt;0,K14/B14*100,0)</f>
        <v>2.6288907257874916</v>
      </c>
      <c r="N14" s="151">
        <f t="shared" si="6"/>
        <v>2.8464897918206264</v>
      </c>
      <c r="O14" s="141">
        <f t="shared" si="7"/>
        <v>22.81743979379263</v>
      </c>
      <c r="Q14" s="151">
        <v>-2.1582239129394026E-2</v>
      </c>
      <c r="R14" s="141">
        <f t="shared" si="8"/>
        <v>-0.17300305919425402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13.553363519387618</v>
      </c>
      <c r="C15" s="141">
        <f t="shared" si="0"/>
        <v>1.630752513128525</v>
      </c>
      <c r="E15" s="151">
        <v>15.669806077298288</v>
      </c>
      <c r="F15" s="141">
        <f t="shared" si="1"/>
        <v>1.8371091349299256</v>
      </c>
      <c r="H15" s="151">
        <f t="shared" si="3"/>
        <v>2.1164425579106698</v>
      </c>
      <c r="I15" s="141">
        <f t="shared" si="4"/>
        <v>15.615626002233117</v>
      </c>
      <c r="K15" s="207">
        <f t="shared" si="2"/>
        <v>0.35630311659344627</v>
      </c>
      <c r="L15" s="141">
        <f t="shared" si="5"/>
        <v>2.6288907257874916</v>
      </c>
      <c r="N15" s="151">
        <f t="shared" si="6"/>
        <v>1.7313795913095973</v>
      </c>
      <c r="O15" s="141">
        <f t="shared" si="7"/>
        <v>12.774538134632918</v>
      </c>
      <c r="Q15" s="151">
        <v>2.8759850007626195E-2</v>
      </c>
      <c r="R15" s="141">
        <f t="shared" si="8"/>
        <v>0.21219714181270372</v>
      </c>
      <c r="T15" s="11"/>
    </row>
    <row r="16" spans="1:97" x14ac:dyDescent="0.2">
      <c r="A16" s="10" t="str">
        <f>name!$D12</f>
        <v>33 Protective service occupations</v>
      </c>
      <c r="B16" s="151">
        <v>11.825486350138899</v>
      </c>
      <c r="C16" s="141">
        <f t="shared" si="0"/>
        <v>1.4228528259328654</v>
      </c>
      <c r="E16" s="151">
        <v>12.084676117677025</v>
      </c>
      <c r="F16" s="141">
        <f t="shared" si="1"/>
        <v>1.4167928294031407</v>
      </c>
      <c r="H16" s="151">
        <f t="shared" si="3"/>
        <v>0.2591897675381265</v>
      </c>
      <c r="I16" s="141">
        <f t="shared" si="4"/>
        <v>2.1917894948572769</v>
      </c>
      <c r="K16" s="207">
        <f t="shared" si="2"/>
        <v>0.31087911393806728</v>
      </c>
      <c r="L16" s="141">
        <f t="shared" si="5"/>
        <v>2.6288907257874921</v>
      </c>
      <c r="N16" s="151">
        <f t="shared" si="6"/>
        <v>0.3462194931365411</v>
      </c>
      <c r="O16" s="141">
        <f t="shared" si="7"/>
        <v>2.9277399921270426</v>
      </c>
      <c r="Q16" s="151">
        <v>-0.39790883953648187</v>
      </c>
      <c r="R16" s="141">
        <f t="shared" si="8"/>
        <v>-3.3648412230572502</v>
      </c>
      <c r="T16" s="11"/>
    </row>
    <row r="17" spans="1:20" x14ac:dyDescent="0.2">
      <c r="A17" s="10" t="str">
        <f>name!$D13</f>
        <v>34 Culture, media and sports occupations</v>
      </c>
      <c r="B17" s="151">
        <v>18.841810956509402</v>
      </c>
      <c r="C17" s="141">
        <f t="shared" si="0"/>
        <v>2.2670631187060932</v>
      </c>
      <c r="E17" s="151">
        <v>18.303827430591358</v>
      </c>
      <c r="F17" s="141">
        <f t="shared" si="1"/>
        <v>2.1459186164171076</v>
      </c>
      <c r="H17" s="151">
        <f t="shared" si="3"/>
        <v>-0.53798352591804388</v>
      </c>
      <c r="I17" s="141">
        <f t="shared" si="4"/>
        <v>-2.8552644284554951</v>
      </c>
      <c r="K17" s="207">
        <f t="shared" si="2"/>
        <v>0.49533062080608714</v>
      </c>
      <c r="L17" s="141">
        <f t="shared" si="5"/>
        <v>2.6288907257874916</v>
      </c>
      <c r="N17" s="151">
        <f t="shared" si="6"/>
        <v>0.32987274298059399</v>
      </c>
      <c r="O17" s="141">
        <f t="shared" si="7"/>
        <v>1.7507486076683658</v>
      </c>
      <c r="Q17" s="151">
        <v>-1.363186889704725</v>
      </c>
      <c r="R17" s="141">
        <f t="shared" si="8"/>
        <v>-7.2349037619113572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53.113575129806932</v>
      </c>
      <c r="C18" s="141">
        <f t="shared" si="0"/>
        <v>6.3906716587564025</v>
      </c>
      <c r="E18" s="151">
        <v>57.750495412064758</v>
      </c>
      <c r="F18" s="141">
        <f t="shared" si="1"/>
        <v>6.7705983178654066</v>
      </c>
      <c r="H18" s="151">
        <f t="shared" si="3"/>
        <v>4.6369202822578259</v>
      </c>
      <c r="I18" s="141">
        <f t="shared" si="4"/>
        <v>8.7301980160917836</v>
      </c>
      <c r="K18" s="207">
        <f t="shared" si="2"/>
        <v>1.3962978507216661</v>
      </c>
      <c r="L18" s="141">
        <f t="shared" si="5"/>
        <v>2.6288907257874916</v>
      </c>
      <c r="N18" s="151">
        <f t="shared" si="6"/>
        <v>3.5965701442474955</v>
      </c>
      <c r="O18" s="141">
        <f t="shared" si="7"/>
        <v>6.7714706371349642</v>
      </c>
      <c r="Q18" s="151">
        <v>-0.35594771271133546</v>
      </c>
      <c r="R18" s="141">
        <f t="shared" si="8"/>
        <v>-0.67016334683066803</v>
      </c>
      <c r="T18" s="11"/>
    </row>
    <row r="19" spans="1:20" x14ac:dyDescent="0.2">
      <c r="A19" s="10" t="str">
        <f>name!$D15</f>
        <v>41 Administrative occupations</v>
      </c>
      <c r="B19" s="151">
        <v>70.701628761611758</v>
      </c>
      <c r="C19" s="141">
        <f t="shared" si="0"/>
        <v>8.5068816032529657</v>
      </c>
      <c r="E19" s="151">
        <v>70.692087751538679</v>
      </c>
      <c r="F19" s="141">
        <f t="shared" si="1"/>
        <v>8.2878549699327877</v>
      </c>
      <c r="H19" s="151">
        <f t="shared" si="3"/>
        <v>-9.5410100730788372E-3</v>
      </c>
      <c r="I19" s="141">
        <f t="shared" si="4"/>
        <v>-1.3494752865239601E-2</v>
      </c>
      <c r="K19" s="207">
        <f t="shared" si="2"/>
        <v>1.8586685614947132</v>
      </c>
      <c r="L19" s="141">
        <f t="shared" si="5"/>
        <v>2.6288907257874916</v>
      </c>
      <c r="N19" s="151">
        <f t="shared" si="6"/>
        <v>-1.3793523024516752</v>
      </c>
      <c r="O19" s="141">
        <f t="shared" si="7"/>
        <v>-1.9509484104001433</v>
      </c>
      <c r="Q19" s="151">
        <v>-0.48885726911611677</v>
      </c>
      <c r="R19" s="141">
        <f t="shared" si="8"/>
        <v>-0.69143706825258777</v>
      </c>
      <c r="T19" s="11"/>
    </row>
    <row r="20" spans="1:20" x14ac:dyDescent="0.2">
      <c r="A20" s="10" t="str">
        <f>name!$D16</f>
        <v>42 Secretarial and related occupations</v>
      </c>
      <c r="B20" s="151">
        <v>20.723317770503602</v>
      </c>
      <c r="C20" s="141">
        <f t="shared" si="0"/>
        <v>2.4934476586765908</v>
      </c>
      <c r="E20" s="151">
        <v>18.28131753384001</v>
      </c>
      <c r="F20" s="141">
        <f t="shared" si="1"/>
        <v>2.1432795833145768</v>
      </c>
      <c r="H20" s="151">
        <f t="shared" si="3"/>
        <v>-2.442000236663592</v>
      </c>
      <c r="I20" s="141">
        <f t="shared" si="4"/>
        <v>-11.783828553453912</v>
      </c>
      <c r="K20" s="207">
        <f t="shared" si="2"/>
        <v>0.5447933789442404</v>
      </c>
      <c r="L20" s="141">
        <f t="shared" si="5"/>
        <v>2.6288907257874916</v>
      </c>
      <c r="N20" s="151">
        <f t="shared" si="6"/>
        <v>-2.9248977918239034</v>
      </c>
      <c r="O20" s="141">
        <f t="shared" si="7"/>
        <v>-14.114042086383666</v>
      </c>
      <c r="Q20" s="151">
        <v>-6.1895823783928897E-2</v>
      </c>
      <c r="R20" s="141">
        <f t="shared" si="8"/>
        <v>-0.29867719285773781</v>
      </c>
      <c r="T20" s="11"/>
    </row>
    <row r="21" spans="1:20" x14ac:dyDescent="0.2">
      <c r="A21" s="10" t="str">
        <f>name!$D17</f>
        <v>51 Skilled agricultural and related trades</v>
      </c>
      <c r="B21" s="151">
        <v>10.460813386382174</v>
      </c>
      <c r="C21" s="141">
        <f t="shared" si="0"/>
        <v>1.258654185347345</v>
      </c>
      <c r="E21" s="151">
        <v>8.726130764811348</v>
      </c>
      <c r="F21" s="141">
        <f t="shared" si="1"/>
        <v>1.0230410294517152</v>
      </c>
      <c r="H21" s="151">
        <f t="shared" si="3"/>
        <v>-1.7346826215708262</v>
      </c>
      <c r="I21" s="141">
        <f t="shared" si="4"/>
        <v>-16.582674381984731</v>
      </c>
      <c r="K21" s="207">
        <f t="shared" si="2"/>
        <v>0.27500335295653744</v>
      </c>
      <c r="L21" s="141">
        <f t="shared" si="5"/>
        <v>2.6288907257874921</v>
      </c>
      <c r="N21" s="151">
        <f t="shared" si="6"/>
        <v>-0.89093782831867752</v>
      </c>
      <c r="O21" s="141">
        <f t="shared" si="7"/>
        <v>-8.5169077719950064</v>
      </c>
      <c r="Q21" s="151">
        <v>-1.1187481462086861</v>
      </c>
      <c r="R21" s="141">
        <f t="shared" si="8"/>
        <v>-10.694657335777215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27.827382279357732</v>
      </c>
      <c r="C22" s="141">
        <f t="shared" si="0"/>
        <v>3.3482148929995783</v>
      </c>
      <c r="E22" s="151">
        <v>25.549046669484152</v>
      </c>
      <c r="F22" s="141">
        <f t="shared" si="1"/>
        <v>2.9953393675534792</v>
      </c>
      <c r="H22" s="151">
        <f t="shared" si="3"/>
        <v>-2.2783356098735794</v>
      </c>
      <c r="I22" s="141">
        <f t="shared" si="4"/>
        <v>-8.1873874696566151</v>
      </c>
      <c r="K22" s="207">
        <f t="shared" si="2"/>
        <v>0.7315514719714673</v>
      </c>
      <c r="L22" s="141">
        <f t="shared" si="5"/>
        <v>2.6288907257874916</v>
      </c>
      <c r="N22" s="151">
        <f t="shared" si="6"/>
        <v>-4.2195908832548499</v>
      </c>
      <c r="O22" s="141">
        <f t="shared" si="7"/>
        <v>-15.163448868077431</v>
      </c>
      <c r="Q22" s="151">
        <v>1.2097038014098034</v>
      </c>
      <c r="R22" s="141">
        <f t="shared" si="8"/>
        <v>4.3471706726333288</v>
      </c>
      <c r="T22" s="11"/>
    </row>
    <row r="23" spans="1:20" x14ac:dyDescent="0.2">
      <c r="A23" s="10" t="str">
        <f>name!$D19</f>
        <v>53 Skilled construction and building trades</v>
      </c>
      <c r="B23" s="151">
        <v>27.005443884231838</v>
      </c>
      <c r="C23" s="141">
        <f t="shared" si="0"/>
        <v>3.2493185488137968</v>
      </c>
      <c r="E23" s="151">
        <v>23.985010413544781</v>
      </c>
      <c r="F23" s="141">
        <f t="shared" si="1"/>
        <v>2.8119736463075395</v>
      </c>
      <c r="H23" s="151">
        <f t="shared" si="3"/>
        <v>-3.0204334706870561</v>
      </c>
      <c r="I23" s="141">
        <f t="shared" si="4"/>
        <v>-11.184535546370533</v>
      </c>
      <c r="K23" s="207">
        <f t="shared" si="2"/>
        <v>0.70994360973031612</v>
      </c>
      <c r="L23" s="141">
        <f t="shared" si="5"/>
        <v>2.6288907257874916</v>
      </c>
      <c r="N23" s="151">
        <f t="shared" si="6"/>
        <v>-7.2143738675276383</v>
      </c>
      <c r="O23" s="141">
        <f t="shared" si="7"/>
        <v>-26.714516889463262</v>
      </c>
      <c r="Q23" s="151">
        <v>3.4839967871102662</v>
      </c>
      <c r="R23" s="141">
        <f t="shared" si="8"/>
        <v>12.901090617305243</v>
      </c>
      <c r="T23" s="11"/>
    </row>
    <row r="24" spans="1:20" x14ac:dyDescent="0.2">
      <c r="A24" s="10" t="str">
        <f>name!$D20</f>
        <v>54 Textiles, printing and other skilled trades</v>
      </c>
      <c r="B24" s="151">
        <v>18.759090250823053</v>
      </c>
      <c r="C24" s="141">
        <f t="shared" si="0"/>
        <v>2.2571100912902189</v>
      </c>
      <c r="E24" s="151">
        <v>16.104167056750622</v>
      </c>
      <c r="F24" s="141">
        <f t="shared" si="1"/>
        <v>1.888033091440469</v>
      </c>
      <c r="H24" s="151">
        <f t="shared" si="3"/>
        <v>-2.6549231940724312</v>
      </c>
      <c r="I24" s="141">
        <f t="shared" si="4"/>
        <v>-14.152728936073789</v>
      </c>
      <c r="K24" s="207">
        <f t="shared" si="2"/>
        <v>0.49315598384599274</v>
      </c>
      <c r="L24" s="141">
        <f t="shared" si="5"/>
        <v>2.6288907257874916</v>
      </c>
      <c r="N24" s="151">
        <f t="shared" si="6"/>
        <v>-3.7404689334036512</v>
      </c>
      <c r="O24" s="141">
        <f t="shared" si="7"/>
        <v>-19.939500708140891</v>
      </c>
      <c r="Q24" s="151">
        <v>0.5923897554852271</v>
      </c>
      <c r="R24" s="141">
        <f t="shared" si="8"/>
        <v>3.1578810462796083</v>
      </c>
      <c r="T24" s="11"/>
    </row>
    <row r="25" spans="1:20" x14ac:dyDescent="0.2">
      <c r="A25" s="10" t="str">
        <f>name!$D21</f>
        <v>61 Caring personal service occupations</v>
      </c>
      <c r="B25" s="151">
        <v>61.381027644915854</v>
      </c>
      <c r="C25" s="141">
        <f t="shared" si="0"/>
        <v>7.3854187521180501</v>
      </c>
      <c r="E25" s="151">
        <v>60.724881390977487</v>
      </c>
      <c r="F25" s="141">
        <f t="shared" si="1"/>
        <v>7.1193117368900642</v>
      </c>
      <c r="H25" s="151">
        <f t="shared" si="3"/>
        <v>-0.6561462539383669</v>
      </c>
      <c r="I25" s="141">
        <f t="shared" si="4"/>
        <v>-1.0689724156039193</v>
      </c>
      <c r="K25" s="207">
        <f t="shared" si="2"/>
        <v>1.6136401431502492</v>
      </c>
      <c r="L25" s="141">
        <f t="shared" si="5"/>
        <v>2.6288907257874916</v>
      </c>
      <c r="N25" s="151">
        <f t="shared" si="6"/>
        <v>-1.8644553531283548</v>
      </c>
      <c r="O25" s="141">
        <f t="shared" si="7"/>
        <v>-3.0375108150910641</v>
      </c>
      <c r="Q25" s="151">
        <v>-0.40533104396026137</v>
      </c>
      <c r="R25" s="141">
        <f t="shared" si="8"/>
        <v>-0.66035232630034779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21.202747526619135</v>
      </c>
      <c r="C26" s="141">
        <f t="shared" si="0"/>
        <v>2.5511330648516424</v>
      </c>
      <c r="E26" s="151">
        <v>20.522190046844976</v>
      </c>
      <c r="F26" s="141">
        <f t="shared" si="1"/>
        <v>2.4059967697013906</v>
      </c>
      <c r="H26" s="151">
        <f t="shared" si="3"/>
        <v>-0.68055747977415848</v>
      </c>
      <c r="I26" s="141">
        <f t="shared" si="4"/>
        <v>-3.209760805384998</v>
      </c>
      <c r="K26" s="207">
        <f t="shared" si="2"/>
        <v>0.55739706333942718</v>
      </c>
      <c r="L26" s="141">
        <f t="shared" si="5"/>
        <v>2.6288907257874916</v>
      </c>
      <c r="N26" s="151">
        <f t="shared" si="6"/>
        <v>-0.42552553933742021</v>
      </c>
      <c r="O26" s="141">
        <f t="shared" si="7"/>
        <v>-2.0069358407592754</v>
      </c>
      <c r="Q26" s="151">
        <v>-0.81242900377616545</v>
      </c>
      <c r="R26" s="141">
        <f t="shared" si="8"/>
        <v>-3.8317156904132164</v>
      </c>
      <c r="T26" s="11"/>
    </row>
    <row r="27" spans="1:20" x14ac:dyDescent="0.2">
      <c r="A27" s="10" t="str">
        <f>name!$D23</f>
        <v>63 Community and civil enforcement occupations</v>
      </c>
      <c r="B27" s="151">
        <v>1.021192134661556</v>
      </c>
      <c r="C27" s="141">
        <f t="shared" si="0"/>
        <v>0.1228707278163273</v>
      </c>
      <c r="E27" s="151">
        <v>1.0626255404966563</v>
      </c>
      <c r="F27" s="141">
        <f t="shared" si="1"/>
        <v>0.12458093468587701</v>
      </c>
      <c r="H27" s="151">
        <f t="shared" si="3"/>
        <v>4.1433405835100245E-2</v>
      </c>
      <c r="I27" s="141">
        <f t="shared" si="4"/>
        <v>4.0573565373995146</v>
      </c>
      <c r="K27" s="207">
        <f t="shared" si="2"/>
        <v>2.6846025320588957E-2</v>
      </c>
      <c r="L27" s="141">
        <f t="shared" si="5"/>
        <v>2.6288907257874916</v>
      </c>
      <c r="N27" s="151">
        <f t="shared" si="6"/>
        <v>3.1547757177828616E-2</v>
      </c>
      <c r="O27" s="141">
        <f t="shared" si="7"/>
        <v>3.0893067138912294</v>
      </c>
      <c r="Q27" s="151">
        <v>-1.6960376663317327E-2</v>
      </c>
      <c r="R27" s="141">
        <f t="shared" si="8"/>
        <v>-1.6608409022792117</v>
      </c>
      <c r="T27" s="172"/>
    </row>
    <row r="28" spans="1:20" x14ac:dyDescent="0.2">
      <c r="A28" s="10" t="str">
        <f>name!$D24</f>
        <v>71 Sales occupations</v>
      </c>
      <c r="B28" s="151">
        <v>53.699300812612606</v>
      </c>
      <c r="C28" s="141">
        <f t="shared" si="0"/>
        <v>6.4611466834890399</v>
      </c>
      <c r="E28" s="151">
        <v>51.923322426491005</v>
      </c>
      <c r="F28" s="141">
        <f t="shared" si="1"/>
        <v>6.0874275964278528</v>
      </c>
      <c r="H28" s="151">
        <f t="shared" si="3"/>
        <v>-1.7759783861216007</v>
      </c>
      <c r="I28" s="141">
        <f t="shared" si="4"/>
        <v>-3.3072653819441689</v>
      </c>
      <c r="K28" s="207">
        <f t="shared" si="2"/>
        <v>1.4116959388754999</v>
      </c>
      <c r="L28" s="141">
        <f t="shared" si="5"/>
        <v>2.6288907257874916</v>
      </c>
      <c r="N28" s="151">
        <f>H28-(K28+Q28)</f>
        <v>-4.0976842339332453</v>
      </c>
      <c r="O28" s="141">
        <f t="shared" si="7"/>
        <v>-7.6307962523243944</v>
      </c>
      <c r="Q28" s="151">
        <v>0.91000990893614486</v>
      </c>
      <c r="R28" s="141">
        <f t="shared" si="8"/>
        <v>1.694640144592733</v>
      </c>
      <c r="T28" s="11"/>
    </row>
    <row r="29" spans="1:20" x14ac:dyDescent="0.2">
      <c r="A29" s="10" t="str">
        <f>name!$D25</f>
        <v>72 Customer service occupations</v>
      </c>
      <c r="B29" s="151">
        <v>12.268047977594806</v>
      </c>
      <c r="C29" s="141">
        <f t="shared" si="0"/>
        <v>1.4761022267296191</v>
      </c>
      <c r="E29" s="151">
        <v>13.508946335870787</v>
      </c>
      <c r="F29" s="141">
        <f t="shared" si="1"/>
        <v>1.5837725492251442</v>
      </c>
      <c r="H29" s="151">
        <f t="shared" si="3"/>
        <v>1.2408983582759809</v>
      </c>
      <c r="I29" s="141">
        <f t="shared" si="4"/>
        <v>10.1148802200826</v>
      </c>
      <c r="K29" s="207">
        <f t="shared" si="2"/>
        <v>0.3225135755181498</v>
      </c>
      <c r="L29" s="141">
        <f t="shared" si="5"/>
        <v>2.6288907257874916</v>
      </c>
      <c r="N29" s="151">
        <f t="shared" si="6"/>
        <v>0.93844910193266284</v>
      </c>
      <c r="O29" s="141">
        <f t="shared" si="7"/>
        <v>7.6495388968689788</v>
      </c>
      <c r="Q29" s="151">
        <v>-2.0064319174831653E-2</v>
      </c>
      <c r="R29" s="141">
        <f t="shared" si="8"/>
        <v>-0.1635494025738668</v>
      </c>
      <c r="T29" s="11"/>
    </row>
    <row r="30" spans="1:20" x14ac:dyDescent="0.2">
      <c r="A30" s="10" t="str">
        <f>name!$D26</f>
        <v>81 Process, plant and machine operatives</v>
      </c>
      <c r="B30" s="151">
        <v>13.739362677766032</v>
      </c>
      <c r="C30" s="141">
        <f t="shared" si="0"/>
        <v>1.6531320940002032</v>
      </c>
      <c r="E30" s="151">
        <v>12.256668771250279</v>
      </c>
      <c r="F30" s="141">
        <f t="shared" si="1"/>
        <v>1.4369570403360394</v>
      </c>
      <c r="H30" s="151">
        <f t="shared" si="3"/>
        <v>-1.4826939065157525</v>
      </c>
      <c r="I30" s="141">
        <f t="shared" si="4"/>
        <v>-10.791577027915189</v>
      </c>
      <c r="K30" s="207">
        <f t="shared" si="2"/>
        <v>0.3611928312180992</v>
      </c>
      <c r="L30" s="141">
        <f t="shared" si="5"/>
        <v>2.6288907257874921</v>
      </c>
      <c r="N30" s="151">
        <f t="shared" si="6"/>
        <v>-2.5693313371018651</v>
      </c>
      <c r="O30" s="141">
        <f t="shared" si="7"/>
        <v>-18.700513243308812</v>
      </c>
      <c r="Q30" s="151">
        <v>0.72544459936801331</v>
      </c>
      <c r="R30" s="141">
        <f t="shared" si="8"/>
        <v>5.2800454896061302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29.685294794497423</v>
      </c>
      <c r="C31" s="141">
        <f t="shared" si="0"/>
        <v>3.5717605463647355</v>
      </c>
      <c r="E31" s="151">
        <v>26.851890096440759</v>
      </c>
      <c r="F31" s="141">
        <f t="shared" si="1"/>
        <v>3.1480831570578647</v>
      </c>
      <c r="H31" s="151">
        <f t="shared" si="3"/>
        <v>-2.8334046980566647</v>
      </c>
      <c r="I31" s="141">
        <f t="shared" si="4"/>
        <v>-9.5448090297620247</v>
      </c>
      <c r="K31" s="207">
        <f t="shared" si="2"/>
        <v>0.7803939617752198</v>
      </c>
      <c r="L31" s="141">
        <f t="shared" si="5"/>
        <v>2.6288907257874916</v>
      </c>
      <c r="N31" s="151">
        <f t="shared" si="6"/>
        <v>-3.5996975115520771</v>
      </c>
      <c r="O31" s="141">
        <f t="shared" si="7"/>
        <v>-12.126197622330267</v>
      </c>
      <c r="Q31" s="151">
        <v>-1.4101148279807242E-2</v>
      </c>
      <c r="R31" s="141">
        <f t="shared" si="8"/>
        <v>-4.750213321924323E-2</v>
      </c>
      <c r="T31" s="11"/>
    </row>
    <row r="32" spans="1:20" x14ac:dyDescent="0.2">
      <c r="A32" s="10" t="str">
        <f>name!$D28</f>
        <v>91 Elementary trades and related occupations</v>
      </c>
      <c r="B32" s="151">
        <v>12.740201411392874</v>
      </c>
      <c r="C32" s="141">
        <f t="shared" si="0"/>
        <v>1.5329121394606584</v>
      </c>
      <c r="E32" s="151">
        <v>10.10334937878739</v>
      </c>
      <c r="F32" s="141">
        <f t="shared" si="1"/>
        <v>1.1845044760349128</v>
      </c>
      <c r="H32" s="151">
        <f t="shared" si="3"/>
        <v>-2.6368520326054838</v>
      </c>
      <c r="I32" s="141">
        <f t="shared" si="4"/>
        <v>-20.697098479522381</v>
      </c>
      <c r="K32" s="207">
        <f t="shared" si="2"/>
        <v>0.33492597335075436</v>
      </c>
      <c r="L32" s="141">
        <f t="shared" si="5"/>
        <v>2.6288907257874912</v>
      </c>
      <c r="N32" s="151">
        <f>H32-(K32+Q32)</f>
        <v>-3.1487245697976167</v>
      </c>
      <c r="O32" s="141">
        <f t="shared" si="7"/>
        <v>-24.714872772591196</v>
      </c>
      <c r="Q32" s="151">
        <v>0.17694656384137858</v>
      </c>
      <c r="R32" s="141">
        <f t="shared" si="8"/>
        <v>1.3888835672813211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85.752844682477487</v>
      </c>
      <c r="C33" s="141">
        <f t="shared" si="0"/>
        <v>10.317857023006251</v>
      </c>
      <c r="E33" s="151">
        <v>79.607840672836488</v>
      </c>
      <c r="F33" s="141">
        <f t="shared" si="1"/>
        <v>9.3331270719420036</v>
      </c>
      <c r="H33" s="151">
        <f t="shared" ref="H33" si="9">E33-B33</f>
        <v>-6.1450040096409992</v>
      </c>
      <c r="I33" s="141">
        <f>IF(B33&lt;&gt;0,((E33/B33)-1)*100,0)</f>
        <v>-7.165947709833409</v>
      </c>
      <c r="K33" s="207">
        <f t="shared" si="2"/>
        <v>2.2543485809566026</v>
      </c>
      <c r="L33" s="141">
        <f t="shared" ref="L33" si="10">IF(B33&lt;&gt;0,K33/B33*100,0)</f>
        <v>2.6288907257874912</v>
      </c>
      <c r="N33" s="151">
        <f>H33-(K33+Q33)</f>
        <v>-8.8718606606158854</v>
      </c>
      <c r="O33" s="141">
        <f t="shared" ref="O33" si="11">IF(B33&lt;&gt;0,N33/B33*100,0)</f>
        <v>-10.345849975550419</v>
      </c>
      <c r="Q33" s="151">
        <v>0.47250807001828365</v>
      </c>
      <c r="R33" s="141">
        <f t="shared" ref="R33" si="12">IF(B33&lt;&gt;0,Q33/B33*100,0)</f>
        <v>0.55101153992951402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831.1110000000001</v>
      </c>
      <c r="C35" s="147">
        <f>B35/B$35*100</f>
        <v>100</v>
      </c>
      <c r="D35" s="145"/>
      <c r="E35" s="152">
        <f>SUM(E8:E33)</f>
        <v>852.95999999999981</v>
      </c>
      <c r="F35" s="147">
        <f t="shared" ref="F35" si="13">E35/E$35*100</f>
        <v>100</v>
      </c>
      <c r="G35" s="145"/>
      <c r="H35" s="152">
        <f>E35-B35</f>
        <v>21.848999999999705</v>
      </c>
      <c r="I35" s="147">
        <f>IF(B35&lt;&gt;0,((E35/B35)-1)*100,0)</f>
        <v>2.6288907257874916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Kent and Medway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73.621326039445535</v>
      </c>
      <c r="C44" s="141">
        <f t="shared" ref="C44:C68" si="15">B44/B$71*100</f>
        <v>8.6312753282036159</v>
      </c>
      <c r="E44" s="151">
        <v>75.624189997859844</v>
      </c>
      <c r="F44" s="141">
        <f t="shared" ref="F44:F68" si="16">E44/E$71*100</f>
        <v>8.3206736707255295</v>
      </c>
      <c r="H44" s="151">
        <f>E44-B44</f>
        <v>2.0028639584143093</v>
      </c>
      <c r="I44" s="141">
        <f>IF(B44&gt;0,((E44/B44)-1)*100,0)</f>
        <v>2.7204942727345083</v>
      </c>
      <c r="K44" s="151">
        <f>(($E$71/$B$71)-1)*B44</f>
        <v>4.8258323487519466</v>
      </c>
      <c r="L44" s="141">
        <f>IF(B44&gt;0,K44/B44*100,0)</f>
        <v>6.5549380979178729</v>
      </c>
      <c r="N44" s="151">
        <f>H44-(K44+Q44)</f>
        <v>-2.0970922069652698</v>
      </c>
      <c r="O44" s="141">
        <f>IF(B44&gt;0,N44/B44*100,0)</f>
        <v>-2.8484846983626317</v>
      </c>
      <c r="Q44" s="151">
        <v>-0.7258761833723677</v>
      </c>
      <c r="R44" s="141">
        <f>IF(B44&gt;0,Q44/B44*100,0)</f>
        <v>-0.98595912682074049</v>
      </c>
      <c r="T44" s="151"/>
    </row>
    <row r="45" spans="1:20" x14ac:dyDescent="0.2">
      <c r="A45" s="135" t="str">
        <f t="shared" si="14"/>
        <v>12 Other managers and proprietors</v>
      </c>
      <c r="B45" s="151">
        <v>30.068848941090746</v>
      </c>
      <c r="C45" s="141">
        <f t="shared" si="15"/>
        <v>3.5252355258266221</v>
      </c>
      <c r="E45" s="151">
        <v>44.087619418589441</v>
      </c>
      <c r="F45" s="141">
        <f t="shared" si="16"/>
        <v>4.8508115473581439</v>
      </c>
      <c r="H45" s="151">
        <f t="shared" ref="H45:H71" si="17">E45-B45</f>
        <v>14.018770477498695</v>
      </c>
      <c r="I45" s="141">
        <f t="shared" ref="I45:I71" si="18">IF(B45&gt;0,((E45/B45)-1)*100,0)</f>
        <v>46.622238533185993</v>
      </c>
      <c r="K45" s="151">
        <f t="shared" ref="K45:K68" si="19">(($E$71/$B$71)-1)*B45</f>
        <v>1.9709944348449322</v>
      </c>
      <c r="L45" s="141">
        <f t="shared" ref="L45:L68" si="20">IF(B45&gt;0,K45/B45*100,0)</f>
        <v>6.5549380979178729</v>
      </c>
      <c r="N45" s="151">
        <f t="shared" ref="N45:N68" si="21">H45-(K45+Q45)</f>
        <v>11.483070550913554</v>
      </c>
      <c r="O45" s="141">
        <f t="shared" ref="O45:O68" si="22">IF(B45&gt;0,N45/B45*100,0)</f>
        <v>38.189258835316778</v>
      </c>
      <c r="Q45" s="151">
        <v>0.56470549174020868</v>
      </c>
      <c r="R45" s="141">
        <f>IF(B45&gt;0,Q45/B45*100,0)</f>
        <v>1.8780415999513282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53.460793603695898</v>
      </c>
      <c r="C46" s="141">
        <f t="shared" si="15"/>
        <v>6.2676788599343354</v>
      </c>
      <c r="E46" s="151">
        <v>63.077396226739737</v>
      </c>
      <c r="F46" s="141">
        <f t="shared" si="16"/>
        <v>6.940192417487161</v>
      </c>
      <c r="H46" s="151">
        <f t="shared" si="17"/>
        <v>9.6166026230438391</v>
      </c>
      <c r="I46" s="141">
        <f t="shared" si="18"/>
        <v>17.988140419933863</v>
      </c>
      <c r="K46" s="151">
        <f t="shared" si="19"/>
        <v>3.5043219273779038</v>
      </c>
      <c r="L46" s="141">
        <f t="shared" si="20"/>
        <v>6.5549380979178729</v>
      </c>
      <c r="N46" s="151">
        <f t="shared" si="21"/>
        <v>5.8987139739579604</v>
      </c>
      <c r="O46" s="141">
        <f t="shared" si="22"/>
        <v>11.033719435003235</v>
      </c>
      <c r="Q46" s="151">
        <v>0.21356672170797442</v>
      </c>
      <c r="R46" s="141">
        <f t="shared" ref="R46:R68" si="23">IF(B46&gt;0,Q46/B46*100,0)</f>
        <v>0.39948288701275464</v>
      </c>
      <c r="T46" s="151"/>
    </row>
    <row r="47" spans="1:20" x14ac:dyDescent="0.2">
      <c r="A47" s="135" t="str">
        <f t="shared" si="14"/>
        <v>22 Health professionals</v>
      </c>
      <c r="B47" s="151">
        <v>35.486851141728557</v>
      </c>
      <c r="C47" s="141">
        <f t="shared" si="15"/>
        <v>4.1604355587282598</v>
      </c>
      <c r="E47" s="151">
        <v>38.812938220827128</v>
      </c>
      <c r="F47" s="141">
        <f t="shared" si="16"/>
        <v>4.2704562276524527</v>
      </c>
      <c r="H47" s="151">
        <f t="shared" si="17"/>
        <v>3.3260870790985706</v>
      </c>
      <c r="I47" s="141">
        <f t="shared" si="18"/>
        <v>9.3727309470618572</v>
      </c>
      <c r="K47" s="151">
        <f t="shared" si="19"/>
        <v>2.3261411252405688</v>
      </c>
      <c r="L47" s="141">
        <f t="shared" si="20"/>
        <v>6.5549380979178729</v>
      </c>
      <c r="N47" s="151">
        <f t="shared" si="21"/>
        <v>1.6494613238215494</v>
      </c>
      <c r="O47" s="141">
        <f t="shared" si="22"/>
        <v>4.6480915346190521</v>
      </c>
      <c r="Q47" s="151">
        <v>-0.64951536996354764</v>
      </c>
      <c r="R47" s="141">
        <f t="shared" si="23"/>
        <v>-1.8302986854750558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41.174380182517154</v>
      </c>
      <c r="C48" s="141">
        <f t="shared" si="15"/>
        <v>4.8272345927730687</v>
      </c>
      <c r="E48" s="151">
        <v>45.815688969506773</v>
      </c>
      <c r="F48" s="141">
        <f t="shared" si="16"/>
        <v>5.0409451912875172</v>
      </c>
      <c r="H48" s="151">
        <f t="shared" si="17"/>
        <v>4.6413087869896188</v>
      </c>
      <c r="I48" s="141">
        <f t="shared" si="18"/>
        <v>11.272322173195315</v>
      </c>
      <c r="K48" s="151">
        <f t="shared" si="19"/>
        <v>2.6989551331653634</v>
      </c>
      <c r="L48" s="141">
        <f t="shared" si="20"/>
        <v>6.5549380979178729</v>
      </c>
      <c r="N48" s="151">
        <f t="shared" si="21"/>
        <v>3.3287063820651612</v>
      </c>
      <c r="O48" s="141">
        <f t="shared" si="22"/>
        <v>8.0844116348800465</v>
      </c>
      <c r="Q48" s="151">
        <v>-1.3863527282409061</v>
      </c>
      <c r="R48" s="141">
        <f t="shared" si="23"/>
        <v>-3.3670275596026054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59.811594765050998</v>
      </c>
      <c r="C49" s="141">
        <f t="shared" si="15"/>
        <v>7.0122391161427284</v>
      </c>
      <c r="E49" s="151">
        <v>74.998596333390992</v>
      </c>
      <c r="F49" s="141">
        <f t="shared" si="16"/>
        <v>8.2518417171843961</v>
      </c>
      <c r="H49" s="151">
        <f t="shared" si="17"/>
        <v>15.187001568339994</v>
      </c>
      <c r="I49" s="141">
        <f t="shared" si="18"/>
        <v>25.391400493494331</v>
      </c>
      <c r="K49" s="151">
        <f t="shared" si="19"/>
        <v>3.9206130122265801</v>
      </c>
      <c r="L49" s="141">
        <f t="shared" si="20"/>
        <v>6.5549380979178729</v>
      </c>
      <c r="N49" s="151">
        <f t="shared" si="21"/>
        <v>11.108456552641476</v>
      </c>
      <c r="O49" s="141">
        <f t="shared" si="22"/>
        <v>18.572413252442399</v>
      </c>
      <c r="Q49" s="151">
        <v>0.15793200347193781</v>
      </c>
      <c r="R49" s="141">
        <f t="shared" si="23"/>
        <v>0.2640491431340673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15.62792543887414</v>
      </c>
      <c r="C50" s="141">
        <f t="shared" si="15"/>
        <v>1.8321990994740835</v>
      </c>
      <c r="E50" s="151">
        <v>14.967015380868061</v>
      </c>
      <c r="F50" s="141">
        <f t="shared" si="16"/>
        <v>1.6467700455695098</v>
      </c>
      <c r="H50" s="151">
        <f t="shared" si="17"/>
        <v>-0.66091005800607938</v>
      </c>
      <c r="I50" s="141">
        <f t="shared" si="18"/>
        <v>-4.2290325775555582</v>
      </c>
      <c r="K50" s="151">
        <f t="shared" si="19"/>
        <v>1.0244008385069598</v>
      </c>
      <c r="L50" s="141">
        <f t="shared" si="20"/>
        <v>6.5549380979178729</v>
      </c>
      <c r="N50" s="151">
        <f t="shared" si="21"/>
        <v>-1.6500821906133409</v>
      </c>
      <c r="O50" s="141">
        <f t="shared" si="22"/>
        <v>-10.558549162954129</v>
      </c>
      <c r="Q50" s="151">
        <v>-3.5228705899698398E-2</v>
      </c>
      <c r="R50" s="141">
        <f t="shared" si="23"/>
        <v>-0.22542151251929909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15.669806077298288</v>
      </c>
      <c r="C51" s="141">
        <f t="shared" si="15"/>
        <v>1.8371091349299256</v>
      </c>
      <c r="E51" s="151">
        <v>16.409592797631806</v>
      </c>
      <c r="F51" s="141">
        <f t="shared" si="16"/>
        <v>1.8054919562437137</v>
      </c>
      <c r="H51" s="151">
        <f t="shared" si="17"/>
        <v>0.73978672033351778</v>
      </c>
      <c r="I51" s="141">
        <f t="shared" si="18"/>
        <v>4.7210968450036361</v>
      </c>
      <c r="K51" s="151">
        <f t="shared" si="19"/>
        <v>1.0271460884306756</v>
      </c>
      <c r="L51" s="141">
        <f t="shared" si="20"/>
        <v>6.5549380979178729</v>
      </c>
      <c r="N51" s="151">
        <f t="shared" si="21"/>
        <v>-8.8530689043888611E-3</v>
      </c>
      <c r="O51" s="141">
        <f t="shared" si="22"/>
        <v>-5.6497629011598237E-2</v>
      </c>
      <c r="Q51" s="151">
        <v>-0.27850629919276898</v>
      </c>
      <c r="R51" s="141">
        <f t="shared" si="23"/>
        <v>-1.7773436239026366</v>
      </c>
      <c r="T51" s="151"/>
    </row>
    <row r="52" spans="1:20" x14ac:dyDescent="0.2">
      <c r="A52" s="135" t="str">
        <f t="shared" si="14"/>
        <v>33 Protective service occupations</v>
      </c>
      <c r="B52" s="151">
        <v>12.084676117677025</v>
      </c>
      <c r="C52" s="141">
        <f t="shared" si="15"/>
        <v>1.4167928294031407</v>
      </c>
      <c r="E52" s="151">
        <v>16.3823287316186</v>
      </c>
      <c r="F52" s="141">
        <f t="shared" si="16"/>
        <v>1.802492183337195</v>
      </c>
      <c r="H52" s="151">
        <f t="shared" si="17"/>
        <v>4.2976526139415743</v>
      </c>
      <c r="I52" s="141">
        <f t="shared" si="18"/>
        <v>35.562828263598419</v>
      </c>
      <c r="K52" s="151">
        <f t="shared" si="19"/>
        <v>0.79214303884759385</v>
      </c>
      <c r="L52" s="141">
        <f t="shared" si="20"/>
        <v>6.5549380979178729</v>
      </c>
      <c r="N52" s="151">
        <f t="shared" si="21"/>
        <v>3.8225490781136298</v>
      </c>
      <c r="O52" s="141">
        <f t="shared" si="22"/>
        <v>31.631373823268159</v>
      </c>
      <c r="Q52" s="151">
        <v>-0.31703950301964956</v>
      </c>
      <c r="R52" s="141">
        <f t="shared" si="23"/>
        <v>-2.6234836575876095</v>
      </c>
      <c r="T52" s="151"/>
    </row>
    <row r="53" spans="1:20" x14ac:dyDescent="0.2">
      <c r="A53" s="135" t="str">
        <f t="shared" si="14"/>
        <v>34 Culture, media and sports occupations</v>
      </c>
      <c r="B53" s="151">
        <v>18.303827430591358</v>
      </c>
      <c r="C53" s="141">
        <f t="shared" si="15"/>
        <v>2.1459186164171076</v>
      </c>
      <c r="E53" s="151">
        <v>19.932812293560172</v>
      </c>
      <c r="F53" s="141">
        <f t="shared" si="16"/>
        <v>2.1931398728268556</v>
      </c>
      <c r="H53" s="151">
        <f t="shared" si="17"/>
        <v>1.6289848629688137</v>
      </c>
      <c r="I53" s="141">
        <f t="shared" si="18"/>
        <v>8.8996952639876614</v>
      </c>
      <c r="K53" s="151">
        <f t="shared" si="19"/>
        <v>1.199804557624975</v>
      </c>
      <c r="L53" s="141">
        <f t="shared" si="20"/>
        <v>6.5549380979178729</v>
      </c>
      <c r="N53" s="151">
        <f t="shared" si="21"/>
        <v>-1.9504336403399325E-2</v>
      </c>
      <c r="O53" s="141">
        <f t="shared" si="22"/>
        <v>-0.10655878655631086</v>
      </c>
      <c r="Q53" s="151">
        <v>0.44868464174723804</v>
      </c>
      <c r="R53" s="141">
        <f t="shared" si="23"/>
        <v>2.4513159526261004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57.750495412064758</v>
      </c>
      <c r="C54" s="141">
        <f t="shared" si="15"/>
        <v>6.7705983178654066</v>
      </c>
      <c r="E54" s="151">
        <v>58.477100045778215</v>
      </c>
      <c r="F54" s="141">
        <f t="shared" si="16"/>
        <v>6.4340373986823449</v>
      </c>
      <c r="H54" s="151">
        <f t="shared" si="17"/>
        <v>0.72660463371345685</v>
      </c>
      <c r="I54" s="141">
        <f t="shared" si="18"/>
        <v>1.2581790485587163</v>
      </c>
      <c r="K54" s="151">
        <f t="shared" si="19"/>
        <v>3.785509225501746</v>
      </c>
      <c r="L54" s="141">
        <f t="shared" si="20"/>
        <v>6.5549380979178729</v>
      </c>
      <c r="N54" s="151">
        <f t="shared" si="21"/>
        <v>-2.4347301991577419</v>
      </c>
      <c r="O54" s="141">
        <f t="shared" si="22"/>
        <v>-4.2159468620750529</v>
      </c>
      <c r="Q54" s="151">
        <v>-0.62417439263054719</v>
      </c>
      <c r="R54" s="141">
        <f t="shared" si="23"/>
        <v>-1.0808121872841108</v>
      </c>
      <c r="T54" s="151"/>
    </row>
    <row r="55" spans="1:20" x14ac:dyDescent="0.2">
      <c r="A55" s="135" t="str">
        <f t="shared" si="14"/>
        <v>41 Administrative occupations</v>
      </c>
      <c r="B55" s="151">
        <v>70.692087751538679</v>
      </c>
      <c r="C55" s="141">
        <f t="shared" si="15"/>
        <v>8.2878549699327877</v>
      </c>
      <c r="E55" s="151">
        <v>58.989096923327466</v>
      </c>
      <c r="F55" s="141">
        <f t="shared" si="16"/>
        <v>6.4903706822340537</v>
      </c>
      <c r="H55" s="151">
        <f t="shared" si="17"/>
        <v>-11.702990828211213</v>
      </c>
      <c r="I55" s="141">
        <f t="shared" si="18"/>
        <v>-16.554880751780445</v>
      </c>
      <c r="K55" s="151">
        <f t="shared" si="19"/>
        <v>4.6338225922391434</v>
      </c>
      <c r="L55" s="141">
        <f t="shared" si="20"/>
        <v>6.5549380979178729</v>
      </c>
      <c r="N55" s="151">
        <f t="shared" si="21"/>
        <v>-15.590275844080619</v>
      </c>
      <c r="O55" s="141">
        <f t="shared" si="22"/>
        <v>-22.053777643228937</v>
      </c>
      <c r="Q55" s="151">
        <v>-0.74653757636973683</v>
      </c>
      <c r="R55" s="141">
        <f t="shared" si="23"/>
        <v>-1.0560412064693729</v>
      </c>
      <c r="T55" s="151"/>
    </row>
    <row r="56" spans="1:20" x14ac:dyDescent="0.2">
      <c r="A56" s="135" t="str">
        <f t="shared" si="14"/>
        <v>42 Secretarial and related occupations</v>
      </c>
      <c r="B56" s="151">
        <v>18.28131753384001</v>
      </c>
      <c r="C56" s="141">
        <f t="shared" si="15"/>
        <v>2.1432795833145768</v>
      </c>
      <c r="E56" s="151">
        <v>14.856219403786646</v>
      </c>
      <c r="F56" s="141">
        <f t="shared" si="16"/>
        <v>1.634579539207065</v>
      </c>
      <c r="H56" s="151">
        <f t="shared" si="17"/>
        <v>-3.4250981300533638</v>
      </c>
      <c r="I56" s="141">
        <f t="shared" si="18"/>
        <v>-18.735510302872129</v>
      </c>
      <c r="K56" s="151">
        <f t="shared" si="19"/>
        <v>1.198329047827019</v>
      </c>
      <c r="L56" s="141">
        <f t="shared" si="20"/>
        <v>6.5549380979178729</v>
      </c>
      <c r="N56" s="151">
        <f t="shared" si="21"/>
        <v>-4.7282087717417953</v>
      </c>
      <c r="O56" s="141">
        <f t="shared" si="22"/>
        <v>-25.863610557551702</v>
      </c>
      <c r="Q56" s="151">
        <v>0.10478159386141249</v>
      </c>
      <c r="R56" s="141">
        <f t="shared" si="23"/>
        <v>0.57316215676170146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8.726130764811348</v>
      </c>
      <c r="C57" s="141">
        <f t="shared" si="15"/>
        <v>1.0230410294517152</v>
      </c>
      <c r="E57" s="151">
        <v>10.585279490233443</v>
      </c>
      <c r="F57" s="141">
        <f t="shared" si="16"/>
        <v>1.1646624757785695</v>
      </c>
      <c r="H57" s="151">
        <f t="shared" si="17"/>
        <v>1.8591487254220951</v>
      </c>
      <c r="I57" s="141">
        <f t="shared" si="18"/>
        <v>21.305533638336314</v>
      </c>
      <c r="K57" s="151">
        <f t="shared" si="19"/>
        <v>0.57199246997675135</v>
      </c>
      <c r="L57" s="141">
        <f t="shared" si="20"/>
        <v>6.5549380979178729</v>
      </c>
      <c r="N57" s="151">
        <f t="shared" si="21"/>
        <v>1.2196787371310009</v>
      </c>
      <c r="O57" s="141">
        <f t="shared" si="22"/>
        <v>13.977314459341242</v>
      </c>
      <c r="Q57" s="151">
        <v>6.7477518314342802E-2</v>
      </c>
      <c r="R57" s="141">
        <f t="shared" si="23"/>
        <v>0.77328108107719384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25.549046669484152</v>
      </c>
      <c r="C58" s="141">
        <f t="shared" si="15"/>
        <v>2.9953393675534792</v>
      </c>
      <c r="E58" s="151">
        <v>25.909292744569935</v>
      </c>
      <c r="F58" s="141">
        <f t="shared" si="16"/>
        <v>2.8507117890844724</v>
      </c>
      <c r="H58" s="151">
        <f t="shared" si="17"/>
        <v>0.36024607508578299</v>
      </c>
      <c r="I58" s="141">
        <f t="shared" si="18"/>
        <v>1.4100176799006103</v>
      </c>
      <c r="K58" s="151">
        <f t="shared" si="19"/>
        <v>1.6747241937928341</v>
      </c>
      <c r="L58" s="141">
        <f t="shared" si="20"/>
        <v>6.5549380979178729</v>
      </c>
      <c r="N58" s="151">
        <f t="shared" si="21"/>
        <v>-0.83783371451083166</v>
      </c>
      <c r="O58" s="141">
        <f t="shared" si="22"/>
        <v>-3.2793149793394933</v>
      </c>
      <c r="Q58" s="151">
        <v>-0.47664440419621945</v>
      </c>
      <c r="R58" s="141">
        <f t="shared" si="23"/>
        <v>-1.8656054386777758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23.985010413544781</v>
      </c>
      <c r="C59" s="141">
        <f t="shared" si="15"/>
        <v>2.8119736463075395</v>
      </c>
      <c r="E59" s="151">
        <v>23.588925957977771</v>
      </c>
      <c r="F59" s="141">
        <f t="shared" si="16"/>
        <v>2.5954096849803512</v>
      </c>
      <c r="H59" s="151">
        <f t="shared" si="17"/>
        <v>-0.39608445556701</v>
      </c>
      <c r="I59" s="141">
        <f t="shared" si="18"/>
        <v>-1.6513832962246067</v>
      </c>
      <c r="K59" s="151">
        <f t="shared" si="19"/>
        <v>1.5722025853870161</v>
      </c>
      <c r="L59" s="141">
        <f t="shared" si="20"/>
        <v>6.5549380979178729</v>
      </c>
      <c r="N59" s="151">
        <f t="shared" si="21"/>
        <v>-3.2379439172211169</v>
      </c>
      <c r="O59" s="141">
        <f t="shared" si="22"/>
        <v>-13.499864546202531</v>
      </c>
      <c r="Q59" s="151">
        <v>1.2696568762670908</v>
      </c>
      <c r="R59" s="141">
        <f t="shared" si="23"/>
        <v>5.2935431520600549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16.104167056750622</v>
      </c>
      <c r="C60" s="141">
        <f t="shared" si="15"/>
        <v>1.888033091440469</v>
      </c>
      <c r="E60" s="151">
        <v>17.344784626212199</v>
      </c>
      <c r="F60" s="141">
        <f t="shared" si="16"/>
        <v>1.9083879479279455</v>
      </c>
      <c r="H60" s="151">
        <f t="shared" si="17"/>
        <v>1.2406175694615769</v>
      </c>
      <c r="I60" s="141">
        <f t="shared" si="18"/>
        <v>7.7037052900015057</v>
      </c>
      <c r="K60" s="151">
        <f t="shared" si="19"/>
        <v>1.0556181817552859</v>
      </c>
      <c r="L60" s="141">
        <f t="shared" si="20"/>
        <v>6.5549380979178729</v>
      </c>
      <c r="N60" s="151">
        <f t="shared" si="21"/>
        <v>-0.64100139189994687</v>
      </c>
      <c r="O60" s="141">
        <f t="shared" si="22"/>
        <v>-3.9803448985661682</v>
      </c>
      <c r="Q60" s="151">
        <v>0.82600077960623797</v>
      </c>
      <c r="R60" s="141">
        <f t="shared" si="23"/>
        <v>5.129112090649798</v>
      </c>
      <c r="T60" s="151"/>
    </row>
    <row r="61" spans="1:20" x14ac:dyDescent="0.2">
      <c r="A61" s="135" t="str">
        <f t="shared" si="14"/>
        <v>61 Caring personal service occupations</v>
      </c>
      <c r="B61" s="151">
        <v>60.724881390977487</v>
      </c>
      <c r="C61" s="141">
        <f t="shared" si="15"/>
        <v>7.1193117368900642</v>
      </c>
      <c r="E61" s="151">
        <v>69.318741467801374</v>
      </c>
      <c r="F61" s="141">
        <f t="shared" si="16"/>
        <v>7.6269065101429545</v>
      </c>
      <c r="H61" s="151">
        <f t="shared" si="17"/>
        <v>8.5938600768238871</v>
      </c>
      <c r="I61" s="141">
        <f t="shared" si="18"/>
        <v>14.152123281216934</v>
      </c>
      <c r="K61" s="151">
        <f t="shared" si="19"/>
        <v>3.9804783852126242</v>
      </c>
      <c r="L61" s="141">
        <f t="shared" si="20"/>
        <v>6.5549380979178729</v>
      </c>
      <c r="N61" s="151">
        <f t="shared" si="21"/>
        <v>5.6571230227630167</v>
      </c>
      <c r="O61" s="141">
        <f t="shared" si="22"/>
        <v>9.3159885917925465</v>
      </c>
      <c r="Q61" s="151">
        <v>-1.0437413311517543</v>
      </c>
      <c r="R61" s="141">
        <f t="shared" si="23"/>
        <v>-1.7188034084934971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20.522190046844976</v>
      </c>
      <c r="C62" s="141">
        <f t="shared" si="15"/>
        <v>2.4059967697013906</v>
      </c>
      <c r="E62" s="151">
        <v>21.59882003809464</v>
      </c>
      <c r="F62" s="141">
        <f t="shared" si="16"/>
        <v>2.3764450662519367</v>
      </c>
      <c r="H62" s="151">
        <f t="shared" si="17"/>
        <v>1.0766299912496642</v>
      </c>
      <c r="I62" s="141">
        <f t="shared" si="18"/>
        <v>5.24617493938071</v>
      </c>
      <c r="K62" s="151">
        <f t="shared" si="19"/>
        <v>1.3452168539077511</v>
      </c>
      <c r="L62" s="141">
        <f t="shared" si="20"/>
        <v>6.5549380979178729</v>
      </c>
      <c r="N62" s="151">
        <f t="shared" si="21"/>
        <v>0.22110708921888445</v>
      </c>
      <c r="O62" s="141">
        <f t="shared" si="22"/>
        <v>1.0774049393080094</v>
      </c>
      <c r="Q62" s="151">
        <v>-0.4896939518769714</v>
      </c>
      <c r="R62" s="141">
        <f t="shared" si="23"/>
        <v>-2.3861680978451689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1.0626255404966563</v>
      </c>
      <c r="C63" s="141">
        <f t="shared" si="15"/>
        <v>0.12458093468587701</v>
      </c>
      <c r="E63" s="151">
        <v>0.92795667236160861</v>
      </c>
      <c r="F63" s="141">
        <f t="shared" si="16"/>
        <v>0.1020999319333116</v>
      </c>
      <c r="H63" s="151">
        <f t="shared" si="17"/>
        <v>-0.13466886813504764</v>
      </c>
      <c r="I63" s="141">
        <f t="shared" si="18"/>
        <v>-12.673219587033957</v>
      </c>
      <c r="K63" s="151">
        <f t="shared" si="19"/>
        <v>6.9654446392221028E-2</v>
      </c>
      <c r="L63" s="141">
        <f t="shared" si="20"/>
        <v>6.5549380979178729</v>
      </c>
      <c r="N63" s="151">
        <f t="shared" si="21"/>
        <v>-0.21914298684765482</v>
      </c>
      <c r="O63" s="141">
        <f t="shared" si="22"/>
        <v>-20.622785590607059</v>
      </c>
      <c r="Q63" s="151">
        <v>1.4819672320386159E-2</v>
      </c>
      <c r="R63" s="141">
        <f t="shared" si="23"/>
        <v>1.3946279056552369</v>
      </c>
      <c r="T63" s="151"/>
    </row>
    <row r="64" spans="1:20" x14ac:dyDescent="0.2">
      <c r="A64" s="135" t="str">
        <f t="shared" si="14"/>
        <v>71 Sales occupations</v>
      </c>
      <c r="B64" s="151">
        <v>51.923322426491005</v>
      </c>
      <c r="C64" s="141">
        <f t="shared" si="15"/>
        <v>6.0874275964278528</v>
      </c>
      <c r="E64" s="151">
        <v>45.802649771259027</v>
      </c>
      <c r="F64" s="141">
        <f t="shared" si="16"/>
        <v>5.0395105324362888</v>
      </c>
      <c r="H64" s="151">
        <f t="shared" si="17"/>
        <v>-6.1206726552319779</v>
      </c>
      <c r="I64" s="141">
        <f t="shared" si="18"/>
        <v>-11.787906415074168</v>
      </c>
      <c r="K64" s="151">
        <f t="shared" si="19"/>
        <v>3.403541643438794</v>
      </c>
      <c r="L64" s="141">
        <f t="shared" si="20"/>
        <v>6.5549380979178729</v>
      </c>
      <c r="N64" s="151">
        <f t="shared" si="21"/>
        <v>-8.2750526995594473</v>
      </c>
      <c r="O64" s="141">
        <f t="shared" si="22"/>
        <v>-15.937063178641203</v>
      </c>
      <c r="Q64" s="151">
        <v>-1.249161599111325</v>
      </c>
      <c r="R64" s="141">
        <f t="shared" si="23"/>
        <v>-2.4057813343508414</v>
      </c>
      <c r="T64" s="151"/>
    </row>
    <row r="65" spans="1:20" x14ac:dyDescent="0.2">
      <c r="A65" s="135" t="str">
        <f t="shared" si="14"/>
        <v>72 Customer service occupations</v>
      </c>
      <c r="B65" s="151">
        <v>13.508946335870787</v>
      </c>
      <c r="C65" s="141">
        <f t="shared" si="15"/>
        <v>1.5837725492251442</v>
      </c>
      <c r="E65" s="151">
        <v>19.579599767531679</v>
      </c>
      <c r="F65" s="141">
        <f t="shared" si="16"/>
        <v>2.1542770940575369</v>
      </c>
      <c r="H65" s="151">
        <f t="shared" si="17"/>
        <v>6.070653431660892</v>
      </c>
      <c r="I65" s="141">
        <f t="shared" si="18"/>
        <v>44.938023149453699</v>
      </c>
      <c r="K65" s="151">
        <f t="shared" si="19"/>
        <v>0.88550306999727479</v>
      </c>
      <c r="L65" s="141">
        <f t="shared" si="20"/>
        <v>6.5549380979178729</v>
      </c>
      <c r="N65" s="151">
        <f t="shared" si="21"/>
        <v>5.2509403377203929</v>
      </c>
      <c r="O65" s="141">
        <f t="shared" si="22"/>
        <v>38.870095469824939</v>
      </c>
      <c r="Q65" s="151">
        <v>-6.578997605677607E-2</v>
      </c>
      <c r="R65" s="141">
        <f t="shared" si="23"/>
        <v>-0.48701041828911262</v>
      </c>
      <c r="T65" s="151"/>
    </row>
    <row r="66" spans="1:20" x14ac:dyDescent="0.2">
      <c r="A66" s="135" t="str">
        <f t="shared" si="14"/>
        <v>81 Process, plant and machine operatives</v>
      </c>
      <c r="B66" s="151">
        <v>12.256668771250279</v>
      </c>
      <c r="C66" s="141">
        <f t="shared" si="15"/>
        <v>1.4369570403360394</v>
      </c>
      <c r="E66" s="151">
        <v>15.295842140154699</v>
      </c>
      <c r="F66" s="141">
        <f t="shared" si="16"/>
        <v>1.6829497409593548</v>
      </c>
      <c r="H66" s="151">
        <f t="shared" si="17"/>
        <v>3.0391733689044198</v>
      </c>
      <c r="I66" s="141">
        <f t="shared" si="18"/>
        <v>24.796079796438853</v>
      </c>
      <c r="K66" s="151">
        <f t="shared" si="19"/>
        <v>0.80341705082228698</v>
      </c>
      <c r="L66" s="141">
        <f t="shared" si="20"/>
        <v>6.5549380979178729</v>
      </c>
      <c r="N66" s="151">
        <f t="shared" si="21"/>
        <v>2.4460024543461309</v>
      </c>
      <c r="O66" s="141">
        <f t="shared" si="22"/>
        <v>19.956502863841518</v>
      </c>
      <c r="Q66" s="151">
        <v>-0.21024613626399805</v>
      </c>
      <c r="R66" s="141">
        <f t="shared" si="23"/>
        <v>-1.7153611653205443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26.851890096440759</v>
      </c>
      <c r="C67" s="141">
        <f t="shared" si="15"/>
        <v>3.1480831570578647</v>
      </c>
      <c r="E67" s="151">
        <v>28.570064161833482</v>
      </c>
      <c r="F67" s="141">
        <f t="shared" si="16"/>
        <v>3.1434674625808809</v>
      </c>
      <c r="H67" s="151">
        <f t="shared" si="17"/>
        <v>1.7181740653927235</v>
      </c>
      <c r="I67" s="141">
        <f t="shared" si="18"/>
        <v>6.3987080954888587</v>
      </c>
      <c r="K67" s="151">
        <f t="shared" si="19"/>
        <v>1.7601247739426316</v>
      </c>
      <c r="L67" s="141">
        <f t="shared" si="20"/>
        <v>6.5549380979178729</v>
      </c>
      <c r="N67" s="151">
        <f t="shared" si="21"/>
        <v>-3.5116877252035827E-2</v>
      </c>
      <c r="O67" s="141">
        <f t="shared" si="22"/>
        <v>-0.13077990832641834</v>
      </c>
      <c r="Q67" s="151">
        <v>-6.8338312978721925E-3</v>
      </c>
      <c r="R67" s="141">
        <f t="shared" si="23"/>
        <v>-2.5450094102604799E-2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10.10334937878739</v>
      </c>
      <c r="C68" s="141">
        <f t="shared" si="15"/>
        <v>1.1845044760349128</v>
      </c>
      <c r="E68" s="151">
        <v>8.1140263711081353</v>
      </c>
      <c r="F68" s="141">
        <f t="shared" si="16"/>
        <v>0.89275885918993281</v>
      </c>
      <c r="H68" s="151">
        <f t="shared" si="17"/>
        <v>-1.9893230076792552</v>
      </c>
      <c r="I68" s="141">
        <f t="shared" si="18"/>
        <v>-19.689737859169377</v>
      </c>
      <c r="K68" s="151">
        <f t="shared" si="19"/>
        <v>0.66226829759588335</v>
      </c>
      <c r="L68" s="141">
        <f t="shared" si="20"/>
        <v>6.5549380979178729</v>
      </c>
      <c r="N68" s="151">
        <f t="shared" si="21"/>
        <v>-2.7375734006896537</v>
      </c>
      <c r="O68" s="141">
        <f t="shared" si="22"/>
        <v>-27.095701613935663</v>
      </c>
      <c r="Q68" s="151">
        <v>8.5982095414515264E-2</v>
      </c>
      <c r="R68" s="141">
        <f t="shared" si="23"/>
        <v>0.85102565684841125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79.607840672836488</v>
      </c>
      <c r="C69" s="141">
        <f t="shared" ref="C69" si="25">B69/B$71*100</f>
        <v>9.3331270719420036</v>
      </c>
      <c r="E69" s="151">
        <v>79.804422047377074</v>
      </c>
      <c r="F69" s="141">
        <f t="shared" ref="F69" si="26">E69/E$71*100</f>
        <v>8.7806104548805131</v>
      </c>
      <c r="H69" s="151">
        <f t="shared" ref="H69" si="27">E69-B69</f>
        <v>0.19658137454058533</v>
      </c>
      <c r="I69" s="141">
        <f t="shared" ref="I69" si="28">IF(B69&gt;0,((E69/B69)-1)*100,0)</f>
        <v>0.24693720226438565</v>
      </c>
      <c r="K69" s="151">
        <f t="shared" ref="K69" si="29">(($E$71/$B$71)-1)*B69</f>
        <v>5.2182446771935185</v>
      </c>
      <c r="L69" s="141">
        <f t="shared" ref="L69" si="30">IF(B69&gt;0,K69/B69*100,0)</f>
        <v>6.5549380979178729</v>
      </c>
      <c r="N69" s="151">
        <f t="shared" ref="N69" si="31">H69-(K69+Q69)</f>
        <v>-9.5733978968430833</v>
      </c>
      <c r="O69" s="141">
        <f t="shared" ref="O69" si="32">IF(B69&gt;0,N69/B69*100,0)</f>
        <v>-12.025697237771812</v>
      </c>
      <c r="Q69" s="151">
        <v>4.5517345941901501</v>
      </c>
      <c r="R69" s="141">
        <f t="shared" ref="R69" si="33">IF(B69&gt;0,Q69/B69*100,0)</f>
        <v>5.7176963421183178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852.95999999999981</v>
      </c>
      <c r="C71" s="147">
        <f>B71/B$71*100</f>
        <v>100</v>
      </c>
      <c r="D71" s="145"/>
      <c r="E71" s="152">
        <f>SUM(E44:E69)</f>
        <v>908.87100000000009</v>
      </c>
      <c r="F71" s="147">
        <f>E71/E$71*100</f>
        <v>100</v>
      </c>
      <c r="G71" s="145"/>
      <c r="H71" s="152">
        <f t="shared" si="17"/>
        <v>55.911000000000286</v>
      </c>
      <c r="I71" s="147">
        <f t="shared" si="18"/>
        <v>6.5549380979178729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Kent and Medway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Kent and Medway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Kent and Medway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Kent and Medway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73.621326039445535</v>
      </c>
      <c r="C7" s="11">
        <f t="shared" si="2"/>
        <v>75.624189997859702</v>
      </c>
      <c r="D7" s="11">
        <f t="shared" si="2"/>
        <v>2.0028639584141734</v>
      </c>
      <c r="E7" s="11">
        <f t="shared" si="2"/>
        <v>36.482342078978697</v>
      </c>
      <c r="F7" s="11">
        <f t="shared" si="2"/>
        <v>38.485206037392871</v>
      </c>
      <c r="G7" s="200">
        <f>IF(B7&gt;0,(1+(E7/B7))^(1/($C$6-$B$6))-1,0)</f>
        <v>2.7195741263616346E-2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47.841613232889962</v>
      </c>
      <c r="R7" s="11">
        <v>45.854943748227498</v>
      </c>
      <c r="S7" s="345">
        <f>R7-Q7</f>
        <v>-1.986669484662464</v>
      </c>
      <c r="T7" s="345">
        <v>20.671047922467256</v>
      </c>
      <c r="U7" s="345">
        <f>SUM(S7:T7)</f>
        <v>18.684378437804792</v>
      </c>
      <c r="V7" s="346">
        <f>IF(Q7&gt;0,(1+(T7/Q7))^(1/($C$6-$B$6))-1,0)</f>
        <v>2.4230414506304587E-2</v>
      </c>
      <c r="X7" s="10" t="str">
        <f>name!B4</f>
        <v>Agriculture</v>
      </c>
      <c r="Y7" s="11">
        <v>11.105000000000008</v>
      </c>
      <c r="Z7" s="11">
        <v>11.840999999999973</v>
      </c>
      <c r="AA7" s="345">
        <f>Z7-Y7</f>
        <v>0.73599999999996513</v>
      </c>
      <c r="AB7" s="11">
        <v>5.8794318446003881</v>
      </c>
      <c r="AC7" s="345">
        <f>SUM(AA7:AB7)</f>
        <v>6.6154318446003533</v>
      </c>
      <c r="AD7" s="348">
        <f>IF(Y7&gt;0,(1+(AB7/Y7))^(1/($C$6-$B$6))-1,0)</f>
        <v>2.87317980173869E-2</v>
      </c>
    </row>
    <row r="8" spans="1:30" x14ac:dyDescent="0.2">
      <c r="A8" s="10" t="str">
        <f>name!D5</f>
        <v>12 Other managers and proprietors</v>
      </c>
      <c r="B8" s="11">
        <f t="shared" si="2"/>
        <v>30.068848941090749</v>
      </c>
      <c r="C8" s="11">
        <f t="shared" si="2"/>
        <v>44.087619418589391</v>
      </c>
      <c r="D8" s="11">
        <f t="shared" si="2"/>
        <v>14.01877047749865</v>
      </c>
      <c r="E8" s="11">
        <f t="shared" si="2"/>
        <v>22.204021838988098</v>
      </c>
      <c r="F8" s="11">
        <f t="shared" si="2"/>
        <v>36.222792316486739</v>
      </c>
      <c r="G8" s="200">
        <f t="shared" ref="G8:G33" si="3">IF(B8&gt;0,(1+(E8/B8))^(1/($C$6-$B$6))-1,0)</f>
        <v>3.7553826865590612E-2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103.69017498053628</v>
      </c>
      <c r="K8" s="11">
        <f t="array" ref="K8:K16">MMULT(aggregation!$B$13:$AA$21,C7:C32)</f>
        <v>119.71180941644909</v>
      </c>
      <c r="L8" s="11">
        <f t="array" ref="L8:L16">MMULT(aggregation!$B$13:$AA$21,D7:D32)</f>
        <v>16.021634435912823</v>
      </c>
      <c r="M8" s="11">
        <f t="array" ref="M8:M16">MMULT(aggregation!$B$13:$AA$21,E7:E32)</f>
        <v>58.686363917966794</v>
      </c>
      <c r="N8" s="11">
        <f t="array" ref="N8:N16">MMULT(aggregation!$B$13:$AA$21,F7:F32)</f>
        <v>74.707998353879617</v>
      </c>
      <c r="O8" s="11"/>
      <c r="P8" s="10" t="str">
        <f>name!D5</f>
        <v>12 Other managers and proprietors</v>
      </c>
      <c r="Q8" s="11">
        <v>16.675994344208291</v>
      </c>
      <c r="R8" s="11">
        <v>24.671254164948184</v>
      </c>
      <c r="S8" s="345">
        <f t="shared" ref="S8:S31" si="4">R8-Q8</f>
        <v>7.9952598207398928</v>
      </c>
      <c r="T8" s="345">
        <v>11.137694438703674</v>
      </c>
      <c r="U8" s="345">
        <f t="shared" ref="U8:U31" si="5">SUM(S8:T8)</f>
        <v>19.132954259443565</v>
      </c>
      <c r="V8" s="346">
        <f t="shared" ref="V8:V33" si="6">IF(Q8&gt;0,(1+(T8/Q8))^(1/($C$6-$B$6))-1,0)</f>
        <v>3.4692076744517353E-2</v>
      </c>
      <c r="X8" s="10" t="str">
        <f>name!B5</f>
        <v>Mining and quarrying</v>
      </c>
      <c r="Y8" s="11">
        <v>0.4789999999999992</v>
      </c>
      <c r="Z8" s="11">
        <v>0.39700000000000008</v>
      </c>
      <c r="AA8" s="345">
        <f t="shared" ref="AA8:AA29" si="7">Z8-Y8</f>
        <v>-8.1999999999999129E-2</v>
      </c>
      <c r="AB8" s="11">
        <v>0.17769926489090088</v>
      </c>
      <c r="AC8" s="345">
        <f t="shared" ref="AC8:AC29" si="8">SUM(AA8:AB8)</f>
        <v>9.5699264890901747E-2</v>
      </c>
      <c r="AD8" s="348">
        <f t="shared" ref="AD8:AD29" si="9">IF(Y8&gt;0,(1+(AB8/Y8))^(1/($C$6-$B$6))-1,0)</f>
        <v>2.1257834277471632E-2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53.460793603695933</v>
      </c>
      <c r="C9" s="11">
        <f t="shared" si="2"/>
        <v>63.077396226739744</v>
      </c>
      <c r="D9" s="11">
        <f t="shared" si="2"/>
        <v>9.6166026230438124</v>
      </c>
      <c r="E9" s="11">
        <f t="shared" si="2"/>
        <v>21.946114090144366</v>
      </c>
      <c r="F9" s="11">
        <f t="shared" si="2"/>
        <v>31.562716713188181</v>
      </c>
      <c r="G9" s="200">
        <f t="shared" si="3"/>
        <v>2.319493586444521E-2</v>
      </c>
      <c r="H9" s="11"/>
      <c r="I9" s="10" t="str">
        <f>name!E5</f>
        <v>Professional occupations</v>
      </c>
      <c r="J9" s="11">
        <v>189.93361969299269</v>
      </c>
      <c r="K9" s="11">
        <v>222.70461975046464</v>
      </c>
      <c r="L9" s="11">
        <v>32.771000057471909</v>
      </c>
      <c r="M9" s="11">
        <v>97.073251977044819</v>
      </c>
      <c r="N9" s="11">
        <v>129.84425203451673</v>
      </c>
      <c r="O9" s="11"/>
      <c r="P9" s="10" t="str">
        <f>name!D6</f>
        <v>21 Science, research, engineering and technology professionals</v>
      </c>
      <c r="Q9" s="11">
        <v>40.368122317789165</v>
      </c>
      <c r="R9" s="11">
        <v>44.795025365914867</v>
      </c>
      <c r="S9" s="345">
        <f t="shared" si="4"/>
        <v>4.4269030481257019</v>
      </c>
      <c r="T9" s="345">
        <v>13.741130837920753</v>
      </c>
      <c r="U9" s="345">
        <f t="shared" si="5"/>
        <v>18.168033886046455</v>
      </c>
      <c r="V9" s="346">
        <f t="shared" si="6"/>
        <v>1.9722963320826237E-2</v>
      </c>
      <c r="X9" s="10" t="str">
        <f>name!B6</f>
        <v>Food drink and tobacco</v>
      </c>
      <c r="Y9" s="11">
        <v>6.9630000000000045</v>
      </c>
      <c r="Z9" s="11">
        <v>8.6260000000000101</v>
      </c>
      <c r="AA9" s="345">
        <f t="shared" si="7"/>
        <v>1.6630000000000056</v>
      </c>
      <c r="AB9" s="11">
        <v>3.5607118368405426</v>
      </c>
      <c r="AC9" s="345">
        <f t="shared" si="8"/>
        <v>5.2237118368405486</v>
      </c>
      <c r="AD9" s="348">
        <f t="shared" si="9"/>
        <v>2.7917287694281034E-2</v>
      </c>
    </row>
    <row r="10" spans="1:30" x14ac:dyDescent="0.2">
      <c r="A10" s="10" t="str">
        <f>name!D7</f>
        <v>22 Health professionals</v>
      </c>
      <c r="B10" s="11">
        <f t="shared" si="2"/>
        <v>35.486851141728536</v>
      </c>
      <c r="C10" s="11">
        <f t="shared" si="2"/>
        <v>38.812938220827078</v>
      </c>
      <c r="D10" s="11">
        <f t="shared" si="2"/>
        <v>3.3260870790985502</v>
      </c>
      <c r="E10" s="11">
        <f t="shared" si="2"/>
        <v>20.135818043764495</v>
      </c>
      <c r="F10" s="11">
        <f t="shared" si="2"/>
        <v>23.461905122863051</v>
      </c>
      <c r="G10" s="200">
        <f t="shared" si="3"/>
        <v>3.0415281241370717E-2</v>
      </c>
      <c r="H10" s="11"/>
      <c r="I10" s="10" t="str">
        <f>name!E6</f>
        <v>Associate professional occupations</v>
      </c>
      <c r="J10" s="11">
        <v>119.43673047650559</v>
      </c>
      <c r="K10" s="11">
        <v>126.16884924945683</v>
      </c>
      <c r="L10" s="11">
        <v>6.73211877295123</v>
      </c>
      <c r="M10" s="11">
        <v>54.896341126032979</v>
      </c>
      <c r="N10" s="11">
        <v>61.628459898984204</v>
      </c>
      <c r="O10" s="11"/>
      <c r="P10" s="10" t="str">
        <f>name!D7</f>
        <v>22 Health professionals</v>
      </c>
      <c r="Q10" s="11">
        <v>7.9576438594141647</v>
      </c>
      <c r="R10" s="11">
        <v>8.6670221856458873</v>
      </c>
      <c r="S10" s="345">
        <f t="shared" si="4"/>
        <v>0.70937832623172259</v>
      </c>
      <c r="T10" s="345">
        <v>3.118592358780921</v>
      </c>
      <c r="U10" s="345">
        <f t="shared" si="5"/>
        <v>3.8279706850126436</v>
      </c>
      <c r="V10" s="346">
        <f t="shared" si="6"/>
        <v>2.228937576295964E-2</v>
      </c>
      <c r="X10" s="10" t="str">
        <f>name!B7</f>
        <v>Engineering</v>
      </c>
      <c r="Y10" s="11">
        <v>10.632000000000003</v>
      </c>
      <c r="Z10" s="11">
        <v>7.8360000000000092</v>
      </c>
      <c r="AA10" s="345">
        <f t="shared" si="7"/>
        <v>-2.795999999999994</v>
      </c>
      <c r="AB10" s="11">
        <v>3.9462185280908404</v>
      </c>
      <c r="AC10" s="345">
        <f t="shared" si="8"/>
        <v>1.1502185280908463</v>
      </c>
      <c r="AD10" s="348">
        <f t="shared" si="9"/>
        <v>2.1267000809992886E-2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41.174380182517197</v>
      </c>
      <c r="C11" s="11">
        <f t="shared" si="2"/>
        <v>45.815688969506752</v>
      </c>
      <c r="D11" s="11">
        <f t="shared" si="2"/>
        <v>4.6413087869895655</v>
      </c>
      <c r="E11" s="11">
        <f t="shared" si="2"/>
        <v>22.35150310673184</v>
      </c>
      <c r="F11" s="11">
        <f t="shared" si="2"/>
        <v>26.992811893721406</v>
      </c>
      <c r="G11" s="200">
        <f t="shared" si="3"/>
        <v>2.9330661090260834E-2</v>
      </c>
      <c r="H11" s="11"/>
      <c r="I11" s="10" t="str">
        <f>name!E7</f>
        <v>Administrative and secretarial occupations</v>
      </c>
      <c r="J11" s="11">
        <v>88.973405285378647</v>
      </c>
      <c r="K11" s="11">
        <v>73.845316327114134</v>
      </c>
      <c r="L11" s="11">
        <v>-15.128088958264504</v>
      </c>
      <c r="M11" s="11">
        <v>40.813486966799566</v>
      </c>
      <c r="N11" s="11">
        <v>25.685398008535056</v>
      </c>
      <c r="O11" s="11"/>
      <c r="P11" s="10" t="str">
        <f>name!D8</f>
        <v>23 Teaching and other educational professionals</v>
      </c>
      <c r="Q11" s="11">
        <v>12.828101924999537</v>
      </c>
      <c r="R11" s="11">
        <v>14.737213798685143</v>
      </c>
      <c r="S11" s="345">
        <f t="shared" si="4"/>
        <v>1.9091118736856068</v>
      </c>
      <c r="T11" s="345">
        <v>5.9793078322322026</v>
      </c>
      <c r="U11" s="345">
        <f t="shared" si="5"/>
        <v>7.8884197059178094</v>
      </c>
      <c r="V11" s="346">
        <f t="shared" si="6"/>
        <v>2.5835613747851482E-2</v>
      </c>
      <c r="X11" s="10" t="str">
        <f>name!B8</f>
        <v>Rest of manufacturing</v>
      </c>
      <c r="Y11" s="11">
        <v>34.711999999999975</v>
      </c>
      <c r="Z11" s="11">
        <v>29.910000000000075</v>
      </c>
      <c r="AA11" s="345">
        <f t="shared" si="7"/>
        <v>-4.8019999999999001</v>
      </c>
      <c r="AB11" s="11">
        <v>13.743516178108598</v>
      </c>
      <c r="AC11" s="345">
        <f t="shared" si="8"/>
        <v>8.9415161781086976</v>
      </c>
      <c r="AD11" s="348">
        <f t="shared" si="9"/>
        <v>2.2486475982486098E-2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59.811594765051048</v>
      </c>
      <c r="C12" s="11">
        <f t="shared" si="2"/>
        <v>74.998596333391035</v>
      </c>
      <c r="D12" s="11">
        <f t="shared" si="2"/>
        <v>15.187001568339982</v>
      </c>
      <c r="E12" s="11">
        <f t="shared" si="2"/>
        <v>32.639816736404114</v>
      </c>
      <c r="F12" s="11">
        <f t="shared" si="2"/>
        <v>47.82681830474408</v>
      </c>
      <c r="G12" s="200">
        <f t="shared" si="3"/>
        <v>2.9457789896929487E-2</v>
      </c>
      <c r="H12" s="11"/>
      <c r="I12" s="10" t="str">
        <f>name!E8</f>
        <v>Skilled trades occupations</v>
      </c>
      <c r="J12" s="11">
        <v>74.364354904590826</v>
      </c>
      <c r="K12" s="11">
        <v>77.428282818993438</v>
      </c>
      <c r="L12" s="11">
        <v>3.0639279144025942</v>
      </c>
      <c r="M12" s="11">
        <v>33.052531573299703</v>
      </c>
      <c r="N12" s="11">
        <v>36.116459487702301</v>
      </c>
      <c r="O12" s="11"/>
      <c r="P12" s="10" t="str">
        <f>name!D9</f>
        <v>24 Business, media and public service professionals</v>
      </c>
      <c r="Q12" s="11">
        <v>32.760312344505536</v>
      </c>
      <c r="R12" s="11">
        <v>41.106975744078738</v>
      </c>
      <c r="S12" s="345">
        <f t="shared" si="4"/>
        <v>8.3466633995732025</v>
      </c>
      <c r="T12" s="345">
        <v>15.916734054808687</v>
      </c>
      <c r="U12" s="345">
        <f t="shared" si="5"/>
        <v>24.263397454381888</v>
      </c>
      <c r="V12" s="346">
        <f t="shared" si="6"/>
        <v>2.675086872625676E-2</v>
      </c>
      <c r="X12" s="10" t="str">
        <f>name!B9</f>
        <v>Electricity and gas</v>
      </c>
      <c r="Y12" s="11">
        <v>3.7490000000000139</v>
      </c>
      <c r="Z12" s="11">
        <v>3.6929999999999974</v>
      </c>
      <c r="AA12" s="345">
        <f t="shared" si="7"/>
        <v>-5.6000000000016481E-2</v>
      </c>
      <c r="AB12" s="11">
        <v>1.615209965654884</v>
      </c>
      <c r="AC12" s="345">
        <f t="shared" si="8"/>
        <v>1.5592099656548675</v>
      </c>
      <c r="AD12" s="348">
        <f t="shared" si="9"/>
        <v>2.4171505082836831E-2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15.627925438874151</v>
      </c>
      <c r="C13" s="11">
        <f t="shared" si="2"/>
        <v>14.967015380868043</v>
      </c>
      <c r="D13" s="11">
        <f t="shared" si="2"/>
        <v>-0.66091005800611125</v>
      </c>
      <c r="E13" s="11">
        <f t="shared" si="2"/>
        <v>5.9146337887064604</v>
      </c>
      <c r="F13" s="11">
        <f t="shared" si="2"/>
        <v>5.2537237307003499</v>
      </c>
      <c r="G13" s="200">
        <f t="shared" si="3"/>
        <v>2.1628651870929216E-2</v>
      </c>
      <c r="H13" s="11"/>
      <c r="I13" s="10" t="str">
        <f>name!E9</f>
        <v>Caring, leisure and other service occupations</v>
      </c>
      <c r="J13" s="11">
        <v>82.309696978319096</v>
      </c>
      <c r="K13" s="11">
        <v>91.845518178257635</v>
      </c>
      <c r="L13" s="11">
        <v>9.5358211999385301</v>
      </c>
      <c r="M13" s="11">
        <v>47.40498462234742</v>
      </c>
      <c r="N13" s="11">
        <v>56.940805822285945</v>
      </c>
      <c r="O13" s="11"/>
      <c r="P13" s="10" t="str">
        <f>name!D10</f>
        <v>31 Science, engineering and technology associate professionals</v>
      </c>
      <c r="Q13" s="11">
        <v>10.765849166882532</v>
      </c>
      <c r="R13" s="11">
        <v>9.0041146056832311</v>
      </c>
      <c r="S13" s="345">
        <f t="shared" si="4"/>
        <v>-1.7617345611993009</v>
      </c>
      <c r="T13" s="345">
        <v>3.2522061350308187</v>
      </c>
      <c r="U13" s="345">
        <f t="shared" si="5"/>
        <v>1.4904715738315177</v>
      </c>
      <c r="V13" s="346">
        <f t="shared" si="6"/>
        <v>1.7753563977797038E-2</v>
      </c>
      <c r="X13" s="10" t="str">
        <f>name!B10</f>
        <v>Water and sewerage</v>
      </c>
      <c r="Y13" s="11">
        <v>6.7209999999999921</v>
      </c>
      <c r="Z13" s="11">
        <v>8.0459999999999887</v>
      </c>
      <c r="AA13" s="345">
        <f t="shared" si="7"/>
        <v>1.3249999999999966</v>
      </c>
      <c r="AB13" s="11">
        <v>3.1789544411683068</v>
      </c>
      <c r="AC13" s="345">
        <f t="shared" si="8"/>
        <v>4.5039544411683039</v>
      </c>
      <c r="AD13" s="348">
        <f t="shared" si="9"/>
        <v>2.6155758690961539E-2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15.669806077298283</v>
      </c>
      <c r="C14" s="11">
        <f t="shared" si="2"/>
        <v>16.409592797631785</v>
      </c>
      <c r="D14" s="11">
        <f t="shared" si="2"/>
        <v>0.7397867203334989</v>
      </c>
      <c r="E14" s="11">
        <f t="shared" si="2"/>
        <v>9.0391944461696099</v>
      </c>
      <c r="F14" s="11">
        <f t="shared" si="2"/>
        <v>9.7789811665031081</v>
      </c>
      <c r="G14" s="200">
        <f t="shared" si="3"/>
        <v>3.0827755907554266E-2</v>
      </c>
      <c r="H14" s="11"/>
      <c r="I14" s="10" t="str">
        <f>name!E10</f>
        <v>Sales and customer service occupations</v>
      </c>
      <c r="J14" s="11">
        <v>65.432268762361758</v>
      </c>
      <c r="K14" s="11">
        <v>65.382249538790717</v>
      </c>
      <c r="L14" s="11">
        <v>-5.0019223571021953E-2</v>
      </c>
      <c r="M14" s="11">
        <v>28.995192094868514</v>
      </c>
      <c r="N14" s="11">
        <v>28.945172871297494</v>
      </c>
      <c r="O14" s="11"/>
      <c r="P14" s="10" t="str">
        <f>name!D11</f>
        <v>32 Health and social care associate professionals</v>
      </c>
      <c r="Q14" s="11">
        <v>3.169369430267595</v>
      </c>
      <c r="R14" s="11">
        <v>2.9101926127385358</v>
      </c>
      <c r="S14" s="345">
        <f t="shared" si="4"/>
        <v>-0.25917681752905919</v>
      </c>
      <c r="T14" s="345">
        <v>1.3152661760904387</v>
      </c>
      <c r="U14" s="345">
        <f t="shared" si="5"/>
        <v>1.0560893585613795</v>
      </c>
      <c r="V14" s="346">
        <f t="shared" si="6"/>
        <v>2.3411484930964566E-2</v>
      </c>
      <c r="X14" s="10" t="str">
        <f>name!B11</f>
        <v>Construction</v>
      </c>
      <c r="Y14" s="11">
        <v>74.807999999999907</v>
      </c>
      <c r="Z14" s="11">
        <v>85.652999999999835</v>
      </c>
      <c r="AA14" s="345">
        <f t="shared" si="7"/>
        <v>10.844999999999928</v>
      </c>
      <c r="AB14" s="11">
        <v>33.738591922407423</v>
      </c>
      <c r="AC14" s="345">
        <f t="shared" si="8"/>
        <v>44.583591922407351</v>
      </c>
      <c r="AD14" s="348">
        <f t="shared" si="9"/>
        <v>2.5127482356635644E-2</v>
      </c>
    </row>
    <row r="15" spans="1:30" x14ac:dyDescent="0.2">
      <c r="A15" s="10" t="str">
        <f>name!D12</f>
        <v>33 Protective service occupations</v>
      </c>
      <c r="B15" s="11">
        <f t="shared" si="2"/>
        <v>12.084676117677022</v>
      </c>
      <c r="C15" s="11">
        <f t="shared" si="2"/>
        <v>16.382328731618589</v>
      </c>
      <c r="D15" s="11">
        <f t="shared" si="2"/>
        <v>4.2976526139415663</v>
      </c>
      <c r="E15" s="11">
        <f t="shared" si="2"/>
        <v>5.2092237706696958</v>
      </c>
      <c r="F15" s="11">
        <f t="shared" si="2"/>
        <v>9.5068763846112638</v>
      </c>
      <c r="G15" s="200">
        <f t="shared" si="3"/>
        <v>2.4182132480199403E-2</v>
      </c>
      <c r="H15" s="11"/>
      <c r="I15" s="10" t="str">
        <f>name!E11</f>
        <v>Process, plant and machine operatives</v>
      </c>
      <c r="J15" s="11">
        <v>39.108558867690981</v>
      </c>
      <c r="K15" s="11">
        <v>43.865906301988211</v>
      </c>
      <c r="L15" s="11">
        <v>4.7573474342972286</v>
      </c>
      <c r="M15" s="11">
        <v>20.583060006812641</v>
      </c>
      <c r="N15" s="11">
        <v>25.340407441109868</v>
      </c>
      <c r="O15" s="11"/>
      <c r="P15" s="10" t="str">
        <f>name!D12</f>
        <v>33 Protective service occupations</v>
      </c>
      <c r="Q15" s="11">
        <v>8.7850022308221352</v>
      </c>
      <c r="R15" s="11">
        <v>10.611473832715449</v>
      </c>
      <c r="S15" s="345">
        <f t="shared" si="4"/>
        <v>1.8264716018933136</v>
      </c>
      <c r="T15" s="345">
        <v>2.8242097294928765</v>
      </c>
      <c r="U15" s="345">
        <f t="shared" si="5"/>
        <v>4.6506813313861901</v>
      </c>
      <c r="V15" s="346">
        <f t="shared" si="6"/>
        <v>1.8757277860255606E-2</v>
      </c>
      <c r="X15" s="10" t="str">
        <f>name!B12</f>
        <v>Wholesale and retail trade</v>
      </c>
      <c r="Y15" s="11">
        <v>137.34499999999983</v>
      </c>
      <c r="Z15" s="11">
        <v>139.80599999999984</v>
      </c>
      <c r="AA15" s="345">
        <f t="shared" si="7"/>
        <v>2.4610000000000127</v>
      </c>
      <c r="AB15" s="11">
        <v>63.674200938978636</v>
      </c>
      <c r="AC15" s="345">
        <f t="shared" si="8"/>
        <v>66.135200938978642</v>
      </c>
      <c r="AD15" s="348">
        <f t="shared" si="9"/>
        <v>2.5718792846403549E-2</v>
      </c>
    </row>
    <row r="16" spans="1:30" x14ac:dyDescent="0.2">
      <c r="A16" s="10" t="str">
        <f>name!D13</f>
        <v>34 Culture, media and sports occupations</v>
      </c>
      <c r="B16" s="11">
        <f t="shared" si="2"/>
        <v>18.303827430591355</v>
      </c>
      <c r="C16" s="11">
        <f t="shared" si="2"/>
        <v>19.932812293560158</v>
      </c>
      <c r="D16" s="11">
        <f t="shared" si="2"/>
        <v>1.6289848629688044</v>
      </c>
      <c r="E16" s="11">
        <f t="shared" si="2"/>
        <v>8.6923347142953187</v>
      </c>
      <c r="F16" s="11">
        <f t="shared" si="2"/>
        <v>10.32131957726412</v>
      </c>
      <c r="G16" s="200">
        <f t="shared" si="3"/>
        <v>2.6244102442824824E-2</v>
      </c>
      <c r="H16" s="11"/>
      <c r="I16" s="10" t="str">
        <f>name!E12</f>
        <v>Elementary occupations</v>
      </c>
      <c r="J16" s="11">
        <v>89.711190051623888</v>
      </c>
      <c r="K16" s="11">
        <v>87.918448418485369</v>
      </c>
      <c r="L16" s="11">
        <v>-1.7927416331385417</v>
      </c>
      <c r="M16" s="11">
        <v>42.297116372207739</v>
      </c>
      <c r="N16" s="11">
        <v>40.504374739069199</v>
      </c>
      <c r="O16" s="11"/>
      <c r="P16" s="10" t="str">
        <f>name!D13</f>
        <v>34 Culture, media and sports occupations</v>
      </c>
      <c r="Q16" s="11">
        <v>8.9244247761277098</v>
      </c>
      <c r="R16" s="11">
        <v>10.215900147743813</v>
      </c>
      <c r="S16" s="345">
        <f t="shared" si="4"/>
        <v>1.2914753716161034</v>
      </c>
      <c r="T16" s="345">
        <v>3.7554008843176492</v>
      </c>
      <c r="U16" s="345">
        <f t="shared" si="5"/>
        <v>5.0468762559337526</v>
      </c>
      <c r="V16" s="346">
        <f t="shared" si="6"/>
        <v>2.3690964239212908E-2</v>
      </c>
      <c r="X16" s="10" t="str">
        <f>name!B13</f>
        <v>Transport and storage</v>
      </c>
      <c r="Y16" s="11">
        <v>43.684999999999995</v>
      </c>
      <c r="Z16" s="11">
        <v>46.09899999999994</v>
      </c>
      <c r="AA16" s="345">
        <f t="shared" si="7"/>
        <v>2.4139999999999446</v>
      </c>
      <c r="AB16" s="11">
        <v>20.632450796971355</v>
      </c>
      <c r="AC16" s="345">
        <f t="shared" si="8"/>
        <v>23.0464507969713</v>
      </c>
      <c r="AD16" s="348">
        <f t="shared" si="9"/>
        <v>2.6123811194459057E-2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57.75049541206478</v>
      </c>
      <c r="C17" s="11">
        <f t="shared" si="10"/>
        <v>58.477100045778251</v>
      </c>
      <c r="D17" s="11">
        <f t="shared" si="10"/>
        <v>0.72660463371347084</v>
      </c>
      <c r="E17" s="11">
        <f t="shared" si="10"/>
        <v>26.04095440619189</v>
      </c>
      <c r="F17" s="11">
        <f t="shared" si="10"/>
        <v>26.767559039905365</v>
      </c>
      <c r="G17" s="200">
        <f t="shared" si="3"/>
        <v>2.5123680865117404E-2</v>
      </c>
      <c r="H17" s="11"/>
      <c r="O17" s="11"/>
      <c r="P17" s="10" t="str">
        <f>name!D14</f>
        <v>35 Business and public service associate professionals</v>
      </c>
      <c r="Q17" s="11">
        <v>30.093558854218472</v>
      </c>
      <c r="R17" s="11">
        <v>28.77731426737034</v>
      </c>
      <c r="S17" s="345">
        <f t="shared" si="4"/>
        <v>-1.3162445868481321</v>
      </c>
      <c r="T17" s="345">
        <v>10.97028435900944</v>
      </c>
      <c r="U17" s="345">
        <f t="shared" si="5"/>
        <v>9.6540397721613083</v>
      </c>
      <c r="V17" s="346">
        <f t="shared" si="6"/>
        <v>2.0937296332730337E-2</v>
      </c>
      <c r="X17" s="10" t="str">
        <f>name!B14</f>
        <v>Accommodation and food</v>
      </c>
      <c r="Y17" s="11">
        <v>56.080999999999854</v>
      </c>
      <c r="Z17" s="11">
        <v>67.626999999999853</v>
      </c>
      <c r="AA17" s="345">
        <f t="shared" si="7"/>
        <v>11.545999999999999</v>
      </c>
      <c r="AB17" s="11">
        <v>30.308528331847242</v>
      </c>
      <c r="AC17" s="345">
        <f t="shared" si="8"/>
        <v>41.854528331847241</v>
      </c>
      <c r="AD17" s="348">
        <f t="shared" si="9"/>
        <v>2.9223491619747577E-2</v>
      </c>
    </row>
    <row r="18" spans="1:30" x14ac:dyDescent="0.2">
      <c r="A18" s="10" t="str">
        <f>name!D15</f>
        <v>41 Administrative occupations</v>
      </c>
      <c r="B18" s="11">
        <f t="shared" si="10"/>
        <v>70.692087751538637</v>
      </c>
      <c r="C18" s="11">
        <f t="shared" si="10"/>
        <v>58.98909692332748</v>
      </c>
      <c r="D18" s="11">
        <f t="shared" si="10"/>
        <v>-11.702990828211149</v>
      </c>
      <c r="E18" s="11">
        <f t="shared" si="10"/>
        <v>31.561752315887677</v>
      </c>
      <c r="F18" s="11">
        <f t="shared" si="10"/>
        <v>19.858761487676524</v>
      </c>
      <c r="G18" s="200">
        <f t="shared" si="3"/>
        <v>2.4913596646570113E-2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19.103623113929917</v>
      </c>
      <c r="R18" s="11">
        <v>19.020696501572708</v>
      </c>
      <c r="S18" s="345">
        <f t="shared" si="4"/>
        <v>-8.2926612357208995E-2</v>
      </c>
      <c r="T18" s="345">
        <v>6.747971890956844</v>
      </c>
      <c r="U18" s="345">
        <f t="shared" si="5"/>
        <v>6.665045278599635</v>
      </c>
      <c r="V18" s="346">
        <f t="shared" si="6"/>
        <v>2.0370999500769704E-2</v>
      </c>
      <c r="X18" s="10" t="str">
        <f>name!B15</f>
        <v>Media</v>
      </c>
      <c r="Y18" s="11">
        <v>5.7390000000000008</v>
      </c>
      <c r="Z18" s="11">
        <v>5.3730000000000055</v>
      </c>
      <c r="AA18" s="345">
        <f t="shared" si="7"/>
        <v>-0.36599999999999522</v>
      </c>
      <c r="AB18" s="11">
        <v>2.666217587706345</v>
      </c>
      <c r="AC18" s="345">
        <f t="shared" si="8"/>
        <v>2.3002175877063498</v>
      </c>
      <c r="AD18" s="348">
        <f t="shared" si="9"/>
        <v>2.5764147938108328E-2</v>
      </c>
    </row>
    <row r="19" spans="1:30" x14ac:dyDescent="0.2">
      <c r="A19" s="10" t="str">
        <f>name!D16</f>
        <v>42 Secretarial and related occupations</v>
      </c>
      <c r="B19" s="11">
        <f t="shared" si="10"/>
        <v>18.281317533840006</v>
      </c>
      <c r="C19" s="11">
        <f t="shared" si="10"/>
        <v>14.85621940378665</v>
      </c>
      <c r="D19" s="11">
        <f t="shared" si="10"/>
        <v>-3.4250981300533545</v>
      </c>
      <c r="E19" s="11">
        <f t="shared" si="10"/>
        <v>9.2517346509118887</v>
      </c>
      <c r="F19" s="11">
        <f t="shared" si="10"/>
        <v>5.8266365208585329</v>
      </c>
      <c r="G19" s="200">
        <f t="shared" si="3"/>
        <v>2.7676576057176883E-2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1.5981234024280941</v>
      </c>
      <c r="K19" s="11">
        <f t="array" ref="K19:K27">MMULT(aggregation!$B$13:$AA$21,C36:C61)</f>
        <v>2.4505854597901306</v>
      </c>
      <c r="L19" s="11">
        <f t="array" ref="L19:L27">MMULT(aggregation!$B$13:$AA$21,D36:D61)</f>
        <v>0.8524620573620364</v>
      </c>
      <c r="M19" s="11">
        <f t="array" ref="M19:M27">MMULT(aggregation!$B$13:$AA$21,E36:E61)</f>
        <v>1.1332466326531074</v>
      </c>
      <c r="N19" s="11">
        <f t="array" ref="N19:N27">MMULT(aggregation!$B$13:$AA$21,F36:F61)</f>
        <v>1.9857086900151439</v>
      </c>
      <c r="O19" s="11"/>
      <c r="P19" s="10" t="str">
        <f>name!D16</f>
        <v>42 Secretarial and related occupations</v>
      </c>
      <c r="Q19" s="11">
        <v>0.71448620706692167</v>
      </c>
      <c r="R19" s="11">
        <v>1.1201768993509411</v>
      </c>
      <c r="S19" s="345">
        <f t="shared" si="4"/>
        <v>0.40569069228401944</v>
      </c>
      <c r="T19" s="345">
        <v>0.31851413362336067</v>
      </c>
      <c r="U19" s="345">
        <f t="shared" si="5"/>
        <v>0.72420482590738011</v>
      </c>
      <c r="V19" s="346">
        <f t="shared" si="6"/>
        <v>2.4881784493028247E-2</v>
      </c>
      <c r="X19" s="10" t="str">
        <f>name!B16</f>
        <v>Information technology</v>
      </c>
      <c r="Y19" s="11">
        <v>19.669000000000008</v>
      </c>
      <c r="Z19" s="11">
        <v>23.745999999999999</v>
      </c>
      <c r="AA19" s="345">
        <f t="shared" si="7"/>
        <v>4.0769999999999911</v>
      </c>
      <c r="AB19" s="11">
        <v>9.5603023298994696</v>
      </c>
      <c r="AC19" s="345">
        <f t="shared" si="8"/>
        <v>13.637302329899461</v>
      </c>
      <c r="AD19" s="348">
        <f t="shared" si="9"/>
        <v>2.6760323028095501E-2</v>
      </c>
    </row>
    <row r="20" spans="1:30" x14ac:dyDescent="0.2">
      <c r="A20" s="10" t="str">
        <f>name!D17</f>
        <v>51 Skilled agricultural and related trades</v>
      </c>
      <c r="B20" s="11">
        <f t="shared" si="10"/>
        <v>8.7261307648113426</v>
      </c>
      <c r="C20" s="11">
        <f t="shared" si="10"/>
        <v>10.585279490233432</v>
      </c>
      <c r="D20" s="11">
        <f t="shared" si="10"/>
        <v>1.8591487254220906</v>
      </c>
      <c r="E20" s="11">
        <f t="shared" si="10"/>
        <v>5.4254824954339416</v>
      </c>
      <c r="F20" s="11">
        <f t="shared" si="10"/>
        <v>7.2846312208560331</v>
      </c>
      <c r="G20" s="200">
        <f t="shared" si="3"/>
        <v>3.275890642287993E-2</v>
      </c>
      <c r="H20" s="11"/>
      <c r="I20" s="11" t="str">
        <f t="shared" si="11"/>
        <v>Professional occupations</v>
      </c>
      <c r="J20" s="11">
        <v>9.9795707818293753</v>
      </c>
      <c r="K20" s="11">
        <v>14.290332838295402</v>
      </c>
      <c r="L20" s="11">
        <v>4.3107620564660243</v>
      </c>
      <c r="M20" s="11">
        <v>5.7685830540235088</v>
      </c>
      <c r="N20" s="11">
        <v>10.079345110489534</v>
      </c>
      <c r="O20" s="11"/>
      <c r="P20" s="10" t="str">
        <f>name!D17</f>
        <v>51 Skilled agricultural and related trades</v>
      </c>
      <c r="Q20" s="11">
        <v>6.510441648653102</v>
      </c>
      <c r="R20" s="11">
        <v>7.4185645537813674</v>
      </c>
      <c r="S20" s="345">
        <f t="shared" si="4"/>
        <v>0.90812290512826532</v>
      </c>
      <c r="T20" s="345">
        <v>3.5386774973381447</v>
      </c>
      <c r="U20" s="345">
        <f t="shared" si="5"/>
        <v>4.4468004024664101</v>
      </c>
      <c r="V20" s="346">
        <f t="shared" si="6"/>
        <v>2.9361299710936706E-2</v>
      </c>
      <c r="X20" s="10" t="str">
        <f>name!B17</f>
        <v>Finance and insurance</v>
      </c>
      <c r="Y20" s="11">
        <v>21.415000000000056</v>
      </c>
      <c r="Z20" s="11">
        <v>19.171999999999983</v>
      </c>
      <c r="AA20" s="345">
        <f t="shared" si="7"/>
        <v>-2.2430000000000732</v>
      </c>
      <c r="AB20" s="11">
        <v>9.8239226291240964</v>
      </c>
      <c r="AC20" s="345">
        <f t="shared" si="8"/>
        <v>7.5809226291240233</v>
      </c>
      <c r="AD20" s="348">
        <f t="shared" si="9"/>
        <v>2.5491026808368566E-2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25.54904666948406</v>
      </c>
      <c r="C21" s="11">
        <f t="shared" si="10"/>
        <v>25.909292744569996</v>
      </c>
      <c r="D21" s="11">
        <f t="shared" si="10"/>
        <v>0.36024607508593209</v>
      </c>
      <c r="E21" s="11">
        <f t="shared" si="10"/>
        <v>10.016769406377826</v>
      </c>
      <c r="F21" s="11">
        <f t="shared" si="10"/>
        <v>10.377015481463758</v>
      </c>
      <c r="G21" s="200">
        <f t="shared" si="3"/>
        <v>2.229727991164876E-2</v>
      </c>
      <c r="H21" s="11"/>
      <c r="I21" s="11" t="str">
        <f t="shared" si="11"/>
        <v>Associate professional occupations</v>
      </c>
      <c r="J21" s="11">
        <v>1.6011107011662102</v>
      </c>
      <c r="K21" s="11">
        <v>2.4558631964319702</v>
      </c>
      <c r="L21" s="11">
        <v>0.85475249526575969</v>
      </c>
      <c r="M21" s="11">
        <v>0.99087989482607908</v>
      </c>
      <c r="N21" s="11">
        <v>1.845632390091839</v>
      </c>
      <c r="O21" s="11"/>
      <c r="P21" s="10" t="str">
        <f>name!D18</f>
        <v>52 Skilled metal, electrical and electronic trades</v>
      </c>
      <c r="Q21" s="11">
        <v>24.76896933588926</v>
      </c>
      <c r="R21" s="11">
        <v>23.412021867603684</v>
      </c>
      <c r="S21" s="345">
        <f t="shared" si="4"/>
        <v>-1.3569474682855756</v>
      </c>
      <c r="T21" s="345">
        <v>8.9382435395391404</v>
      </c>
      <c r="U21" s="345">
        <f t="shared" si="5"/>
        <v>7.5812960712535649</v>
      </c>
      <c r="V21" s="346">
        <f t="shared" si="6"/>
        <v>2.0753773028363787E-2</v>
      </c>
      <c r="X21" s="10" t="str">
        <f>name!B18</f>
        <v>Real estate</v>
      </c>
      <c r="Y21" s="11">
        <v>15.092999999999998</v>
      </c>
      <c r="Z21" s="11">
        <v>16.823999999999998</v>
      </c>
      <c r="AA21" s="345">
        <f t="shared" si="7"/>
        <v>1.7309999999999999</v>
      </c>
      <c r="AB21" s="11">
        <v>7.7484838045372033</v>
      </c>
      <c r="AC21" s="345">
        <f t="shared" si="8"/>
        <v>9.4794838045372032</v>
      </c>
      <c r="AD21" s="348">
        <f t="shared" si="9"/>
        <v>2.8008209104719572E-2</v>
      </c>
    </row>
    <row r="22" spans="1:30" x14ac:dyDescent="0.2">
      <c r="A22" s="10" t="str">
        <f>name!D19</f>
        <v>53 Skilled construction and building trades</v>
      </c>
      <c r="B22" s="11">
        <f t="shared" si="10"/>
        <v>23.985010413544803</v>
      </c>
      <c r="C22" s="11">
        <f t="shared" si="10"/>
        <v>23.588925957977793</v>
      </c>
      <c r="D22" s="11">
        <f t="shared" si="10"/>
        <v>-0.3960844555670151</v>
      </c>
      <c r="E22" s="11">
        <f t="shared" si="10"/>
        <v>10.35132788916515</v>
      </c>
      <c r="F22" s="11">
        <f t="shared" si="10"/>
        <v>9.9552434335981363</v>
      </c>
      <c r="G22" s="200">
        <f t="shared" si="3"/>
        <v>2.4206681171572209E-2</v>
      </c>
      <c r="H22" s="11"/>
      <c r="I22" s="11" t="str">
        <f t="shared" si="11"/>
        <v>Administrative and secretarial occupations</v>
      </c>
      <c r="J22" s="11">
        <v>0.52618732976872806</v>
      </c>
      <c r="K22" s="11">
        <v>0.89166872203155445</v>
      </c>
      <c r="L22" s="11">
        <v>0.3654813922628265</v>
      </c>
      <c r="M22" s="11">
        <v>0.38285382447938526</v>
      </c>
      <c r="N22" s="11">
        <v>0.74833521674221171</v>
      </c>
      <c r="O22" s="11"/>
      <c r="P22" s="10" t="str">
        <f>name!D19</f>
        <v>53 Skilled construction and building trades</v>
      </c>
      <c r="Q22" s="11">
        <v>23.522157892532189</v>
      </c>
      <c r="R22" s="11">
        <v>23.061003597663213</v>
      </c>
      <c r="S22" s="345">
        <f t="shared" si="4"/>
        <v>-0.46115429486897597</v>
      </c>
      <c r="T22" s="345">
        <v>10.108756266530341</v>
      </c>
      <c r="U22" s="345">
        <f t="shared" si="5"/>
        <v>9.6476019716613646</v>
      </c>
      <c r="V22" s="346">
        <f t="shared" si="6"/>
        <v>2.4119811118353152E-2</v>
      </c>
      <c r="X22" s="10" t="str">
        <f>name!B19</f>
        <v>Professional services</v>
      </c>
      <c r="Y22" s="11">
        <v>60.996000000000016</v>
      </c>
      <c r="Z22" s="11">
        <v>70.515000000000214</v>
      </c>
      <c r="AA22" s="345">
        <f t="shared" si="7"/>
        <v>9.5190000000001973</v>
      </c>
      <c r="AB22" s="11">
        <v>31.997208726719503</v>
      </c>
      <c r="AC22" s="345">
        <f t="shared" si="8"/>
        <v>41.516208726719697</v>
      </c>
      <c r="AD22" s="348">
        <f t="shared" si="9"/>
        <v>2.8513488943233911E-2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16.104167056750629</v>
      </c>
      <c r="C23" s="11">
        <f t="shared" si="10"/>
        <v>17.344784626212217</v>
      </c>
      <c r="D23" s="11">
        <f t="shared" si="10"/>
        <v>1.2406175694615864</v>
      </c>
      <c r="E23" s="11">
        <f t="shared" si="10"/>
        <v>7.2589517823227849</v>
      </c>
      <c r="F23" s="11">
        <f t="shared" si="10"/>
        <v>8.4995693517843716</v>
      </c>
      <c r="G23" s="200">
        <f t="shared" si="3"/>
        <v>2.5115586216201802E-2</v>
      </c>
      <c r="H23" s="11"/>
      <c r="I23" s="11" t="str">
        <f t="shared" si="11"/>
        <v>Skilled trades occupations</v>
      </c>
      <c r="J23" s="11">
        <v>0.1489003405264443</v>
      </c>
      <c r="K23" s="11">
        <v>0.23909378489676919</v>
      </c>
      <c r="L23" s="11">
        <v>9.0193444370324907E-2</v>
      </c>
      <c r="M23" s="11">
        <v>0.1093454183730579</v>
      </c>
      <c r="N23" s="11">
        <v>0.19953886274338281</v>
      </c>
      <c r="O23" s="11"/>
      <c r="P23" s="10" t="str">
        <f>name!D20</f>
        <v>54 Textiles, printing and other skilled trades</v>
      </c>
      <c r="Q23" s="11">
        <v>9.2652573875982611</v>
      </c>
      <c r="R23" s="11">
        <v>9.8409585266064923</v>
      </c>
      <c r="S23" s="345">
        <f t="shared" si="4"/>
        <v>0.57570113900823117</v>
      </c>
      <c r="T23" s="345">
        <v>3.1049522067268822</v>
      </c>
      <c r="U23" s="345">
        <f t="shared" si="5"/>
        <v>3.6806533457351134</v>
      </c>
      <c r="V23" s="346">
        <f t="shared" si="6"/>
        <v>1.9454791244200242E-2</v>
      </c>
      <c r="X23" s="10" t="str">
        <f>name!B20</f>
        <v>Support services</v>
      </c>
      <c r="Y23" s="11">
        <v>70.800999999999959</v>
      </c>
      <c r="Z23" s="11">
        <v>81.714999999999918</v>
      </c>
      <c r="AA23" s="345">
        <f t="shared" si="7"/>
        <v>10.913999999999959</v>
      </c>
      <c r="AB23" s="11">
        <v>35.66661541062691</v>
      </c>
      <c r="AC23" s="345">
        <f t="shared" si="8"/>
        <v>46.580615410626869</v>
      </c>
      <c r="AD23" s="348">
        <f t="shared" si="9"/>
        <v>2.7571086452805815E-2</v>
      </c>
    </row>
    <row r="24" spans="1:30" x14ac:dyDescent="0.2">
      <c r="A24" s="10" t="str">
        <f>name!D21</f>
        <v>61 Caring personal service occupations</v>
      </c>
      <c r="B24" s="11">
        <f t="shared" si="10"/>
        <v>60.724881390977487</v>
      </c>
      <c r="C24" s="11">
        <f t="shared" si="10"/>
        <v>69.31874146780136</v>
      </c>
      <c r="D24" s="11">
        <f t="shared" si="10"/>
        <v>8.593860076823864</v>
      </c>
      <c r="E24" s="11">
        <f t="shared" si="10"/>
        <v>36.318665836740038</v>
      </c>
      <c r="F24" s="11">
        <f t="shared" si="10"/>
        <v>44.912525913563897</v>
      </c>
      <c r="G24" s="200">
        <f t="shared" si="3"/>
        <v>3.1747279748125967E-2</v>
      </c>
      <c r="H24" s="11"/>
      <c r="I24" s="11" t="str">
        <f t="shared" si="11"/>
        <v>Caring, leisure and other service occupations</v>
      </c>
      <c r="J24" s="11">
        <v>0.10292166881769678</v>
      </c>
      <c r="K24" s="11">
        <v>0.18295438818541498</v>
      </c>
      <c r="L24" s="11">
        <v>8.0032719367718205E-2</v>
      </c>
      <c r="M24" s="11">
        <v>8.1171795107999531E-2</v>
      </c>
      <c r="N24" s="11">
        <v>0.16120451447571774</v>
      </c>
      <c r="O24" s="11"/>
      <c r="P24" s="10" t="str">
        <f>name!D21</f>
        <v>61 Caring personal service occupations</v>
      </c>
      <c r="Q24" s="11">
        <v>11.40824513851441</v>
      </c>
      <c r="R24" s="11">
        <v>16.068588086147187</v>
      </c>
      <c r="S24" s="345">
        <f t="shared" si="4"/>
        <v>4.6603429476327776</v>
      </c>
      <c r="T24" s="345">
        <v>6.3320131885441615</v>
      </c>
      <c r="U24" s="345">
        <f t="shared" si="5"/>
        <v>10.992356136176939</v>
      </c>
      <c r="V24" s="346">
        <f t="shared" si="6"/>
        <v>2.987078796212983E-2</v>
      </c>
      <c r="X24" s="10" t="str">
        <f>name!B21</f>
        <v>Public admin. and defence</v>
      </c>
      <c r="Y24" s="11">
        <v>37.817999999999955</v>
      </c>
      <c r="Z24" s="11">
        <v>38.524000000000022</v>
      </c>
      <c r="AA24" s="345">
        <f t="shared" si="7"/>
        <v>0.70600000000006702</v>
      </c>
      <c r="AB24" s="11">
        <v>18.532312989800765</v>
      </c>
      <c r="AC24" s="345">
        <f t="shared" si="8"/>
        <v>19.238312989800832</v>
      </c>
      <c r="AD24" s="348">
        <f t="shared" si="9"/>
        <v>2.6943424190264631E-2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20.522190046844955</v>
      </c>
      <c r="C25" s="11">
        <f t="shared" si="10"/>
        <v>21.598820038094669</v>
      </c>
      <c r="D25" s="11">
        <f t="shared" si="10"/>
        <v>1.0766299912497119</v>
      </c>
      <c r="E25" s="11">
        <f t="shared" si="10"/>
        <v>10.638491667108378</v>
      </c>
      <c r="F25" s="11">
        <f t="shared" si="10"/>
        <v>11.715121658358086</v>
      </c>
      <c r="G25" s="200">
        <f t="shared" si="3"/>
        <v>2.823460616085316E-2</v>
      </c>
      <c r="H25" s="11"/>
      <c r="I25" s="11" t="str">
        <f t="shared" si="11"/>
        <v>Sales and customer service occupations</v>
      </c>
      <c r="J25" s="11">
        <v>0.18835851461620687</v>
      </c>
      <c r="K25" s="11">
        <v>0.30004074885803367</v>
      </c>
      <c r="L25" s="11">
        <v>0.11168223424182679</v>
      </c>
      <c r="M25" s="11">
        <v>0.11416507180654591</v>
      </c>
      <c r="N25" s="11">
        <v>0.22584730604837269</v>
      </c>
      <c r="O25" s="11"/>
      <c r="P25" s="10" t="str">
        <f>name!D22</f>
        <v>62 Leisure, travel and related personal service occupations</v>
      </c>
      <c r="Q25" s="11">
        <v>6.3355233719275121</v>
      </c>
      <c r="R25" s="11">
        <v>7.5535605168869306</v>
      </c>
      <c r="S25" s="345">
        <f t="shared" si="4"/>
        <v>1.2180371449594185</v>
      </c>
      <c r="T25" s="345">
        <v>3.0310936356301892</v>
      </c>
      <c r="U25" s="345">
        <f t="shared" si="5"/>
        <v>4.2491307805896081</v>
      </c>
      <c r="V25" s="346">
        <f t="shared" si="6"/>
        <v>2.6407974809432355E-2</v>
      </c>
      <c r="X25" s="10" t="str">
        <f>name!B22</f>
        <v>Education</v>
      </c>
      <c r="Y25" s="11">
        <v>79.578999999999937</v>
      </c>
      <c r="Z25" s="11">
        <v>81.219999999999956</v>
      </c>
      <c r="AA25" s="345">
        <f t="shared" si="7"/>
        <v>1.6410000000000196</v>
      </c>
      <c r="AB25" s="11">
        <v>42.071415264881622</v>
      </c>
      <c r="AC25" s="345">
        <f t="shared" si="8"/>
        <v>43.712415264881642</v>
      </c>
      <c r="AD25" s="348">
        <f t="shared" si="9"/>
        <v>2.8697476708715142E-2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1.0626255404966556</v>
      </c>
      <c r="C26" s="11">
        <f t="shared" si="10"/>
        <v>0.92795667236160906</v>
      </c>
      <c r="D26" s="11">
        <f t="shared" si="10"/>
        <v>-0.13466886813504653</v>
      </c>
      <c r="E26" s="11">
        <f t="shared" si="10"/>
        <v>0.44782711849900753</v>
      </c>
      <c r="F26" s="11">
        <f t="shared" si="10"/>
        <v>0.31315825036396089</v>
      </c>
      <c r="G26" s="200">
        <f t="shared" si="3"/>
        <v>2.3721421850998015E-2</v>
      </c>
      <c r="H26" s="11"/>
      <c r="I26" s="11" t="str">
        <f t="shared" si="11"/>
        <v>Process, plant and machine operatives</v>
      </c>
      <c r="J26" s="11">
        <v>0.11993226371151014</v>
      </c>
      <c r="K26" s="11">
        <v>0.24801442140196861</v>
      </c>
      <c r="L26" s="11">
        <v>0.12808215769045844</v>
      </c>
      <c r="M26" s="11">
        <v>0.11426713952769095</v>
      </c>
      <c r="N26" s="11">
        <v>0.24234929721814941</v>
      </c>
      <c r="O26" s="11"/>
      <c r="P26" s="10" t="str">
        <f>name!D23</f>
        <v>63 Community and civil enforcement occupations</v>
      </c>
      <c r="Q26" s="11">
        <v>0.79187977780626506</v>
      </c>
      <c r="R26" s="11">
        <v>0.56880887713161032</v>
      </c>
      <c r="S26" s="345">
        <f t="shared" si="4"/>
        <v>-0.22307090067465474</v>
      </c>
      <c r="T26" s="345">
        <v>0.2268298585680848</v>
      </c>
      <c r="U26" s="345">
        <f t="shared" si="5"/>
        <v>3.7589578934300594E-3</v>
      </c>
      <c r="V26" s="346">
        <f t="shared" si="6"/>
        <v>1.6933944770963771E-2</v>
      </c>
      <c r="X26" s="10" t="str">
        <f>name!B23</f>
        <v>Health and social work</v>
      </c>
      <c r="Y26" s="11">
        <v>107.22400000000025</v>
      </c>
      <c r="Z26" s="11">
        <v>111.83800000000005</v>
      </c>
      <c r="AA26" s="345">
        <f t="shared" si="7"/>
        <v>4.6139999999998054</v>
      </c>
      <c r="AB26" s="11">
        <v>60.430029096723118</v>
      </c>
      <c r="AC26" s="345">
        <f t="shared" si="8"/>
        <v>65.044029096722923</v>
      </c>
      <c r="AD26" s="348">
        <f t="shared" si="9"/>
        <v>3.0247254915053645E-2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51.923322426490962</v>
      </c>
      <c r="C27" s="11">
        <f t="shared" si="12"/>
        <v>45.802649771259055</v>
      </c>
      <c r="D27" s="11">
        <f t="shared" si="12"/>
        <v>-6.120672655231898</v>
      </c>
      <c r="E27" s="11">
        <f t="shared" si="12"/>
        <v>20.920884531142939</v>
      </c>
      <c r="F27" s="11">
        <f t="shared" si="12"/>
        <v>14.800211875911042</v>
      </c>
      <c r="G27" s="200">
        <f t="shared" si="3"/>
        <v>2.2826966900245216E-2</v>
      </c>
      <c r="H27" s="11"/>
      <c r="I27" s="11" t="str">
        <f t="shared" si="11"/>
        <v>Elementary occupations</v>
      </c>
      <c r="J27" s="11">
        <v>7.2020991739272122E-2</v>
      </c>
      <c r="K27" s="11">
        <v>0.1096424407620314</v>
      </c>
      <c r="L27" s="11">
        <v>3.7621449022759282E-2</v>
      </c>
      <c r="M27" s="11">
        <v>5.2362881771682197E-2</v>
      </c>
      <c r="N27" s="11">
        <v>8.9984330794441472E-2</v>
      </c>
      <c r="O27" s="11"/>
      <c r="P27" s="10" t="str">
        <f>name!D24</f>
        <v>71 Sales occupations</v>
      </c>
      <c r="Q27" s="11">
        <v>23.426279557004683</v>
      </c>
      <c r="R27" s="11">
        <v>22.148625800452383</v>
      </c>
      <c r="S27" s="345">
        <f t="shared" si="4"/>
        <v>-1.2776537565523007</v>
      </c>
      <c r="T27" s="345">
        <v>7.4394700386427637</v>
      </c>
      <c r="U27" s="345">
        <f t="shared" si="5"/>
        <v>6.1618162820904629</v>
      </c>
      <c r="V27" s="346">
        <f t="shared" si="6"/>
        <v>1.8555974315728863E-2</v>
      </c>
      <c r="X27" s="10" t="str">
        <f>name!B24</f>
        <v>Arts and entertainment</v>
      </c>
      <c r="Y27" s="11">
        <v>22.715000000000028</v>
      </c>
      <c r="Z27" s="11">
        <v>26.492999999999924</v>
      </c>
      <c r="AA27" s="345">
        <f t="shared" si="7"/>
        <v>3.7779999999998957</v>
      </c>
      <c r="AB27" s="11">
        <v>12.361983661035531</v>
      </c>
      <c r="AC27" s="345">
        <f t="shared" si="8"/>
        <v>16.139983661035426</v>
      </c>
      <c r="AD27" s="348">
        <f t="shared" si="9"/>
        <v>2.9391631456091138E-2</v>
      </c>
    </row>
    <row r="28" spans="1:30" x14ac:dyDescent="0.2">
      <c r="A28" s="10" t="str">
        <f>name!D25</f>
        <v>72 Customer service occupations</v>
      </c>
      <c r="B28" s="11">
        <f t="shared" si="12"/>
        <v>13.508946335870791</v>
      </c>
      <c r="C28" s="11">
        <f t="shared" si="12"/>
        <v>19.579599767531668</v>
      </c>
      <c r="D28" s="11">
        <f t="shared" si="12"/>
        <v>6.070653431660876</v>
      </c>
      <c r="E28" s="11">
        <f t="shared" si="12"/>
        <v>8.0743075637255775</v>
      </c>
      <c r="F28" s="11">
        <f t="shared" si="12"/>
        <v>14.144960995386452</v>
      </c>
      <c r="G28" s="200">
        <f t="shared" si="3"/>
        <v>3.1730722227915509E-2</v>
      </c>
      <c r="H28" s="11"/>
      <c r="O28" s="11"/>
      <c r="P28" s="10" t="str">
        <f>name!D25</f>
        <v>72 Customer service occupations</v>
      </c>
      <c r="Q28" s="11">
        <v>4.6456064684941198</v>
      </c>
      <c r="R28" s="11">
        <v>7.6968836325777845</v>
      </c>
      <c r="S28" s="345">
        <f t="shared" si="4"/>
        <v>3.0512771640836647</v>
      </c>
      <c r="T28" s="345">
        <v>2.2501630228292786</v>
      </c>
      <c r="U28" s="345">
        <f t="shared" si="5"/>
        <v>5.3014401869129433</v>
      </c>
      <c r="V28" s="346">
        <f t="shared" si="6"/>
        <v>2.6682173156265199E-2</v>
      </c>
      <c r="X28" s="10" t="str">
        <f>name!B25</f>
        <v>Other services</v>
      </c>
      <c r="Y28" s="11">
        <v>25.63100000000005</v>
      </c>
      <c r="Z28" s="11">
        <v>23.917000000000012</v>
      </c>
      <c r="AA28" s="345">
        <f t="shared" si="7"/>
        <v>-1.7140000000000377</v>
      </c>
      <c r="AB28" s="11">
        <v>12.488323106766472</v>
      </c>
      <c r="AC28" s="345">
        <f t="shared" si="8"/>
        <v>10.774323106766435</v>
      </c>
      <c r="AD28" s="348">
        <f t="shared" si="9"/>
        <v>2.6814458479999415E-2</v>
      </c>
    </row>
    <row r="29" spans="1:30" x14ac:dyDescent="0.2">
      <c r="A29" s="10" t="str">
        <f>name!D26</f>
        <v>81 Process, plant and machine operatives</v>
      </c>
      <c r="B29" s="11">
        <f t="shared" si="12"/>
        <v>12.256668771250261</v>
      </c>
      <c r="C29" s="11">
        <f t="shared" si="12"/>
        <v>15.295842140154697</v>
      </c>
      <c r="D29" s="11">
        <f t="shared" si="12"/>
        <v>3.0391733689044349</v>
      </c>
      <c r="E29" s="11">
        <f t="shared" si="12"/>
        <v>5.6464478637167312</v>
      </c>
      <c r="F29" s="11">
        <f t="shared" si="12"/>
        <v>8.6856212326211661</v>
      </c>
      <c r="G29" s="200">
        <f t="shared" si="3"/>
        <v>2.558205388396062E-2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10.275751181212758</v>
      </c>
      <c r="R29" s="11">
        <v>12.87345537105111</v>
      </c>
      <c r="S29" s="345">
        <f t="shared" si="4"/>
        <v>2.5977041898383515</v>
      </c>
      <c r="T29" s="345">
        <v>4.5521757097806299</v>
      </c>
      <c r="U29" s="345">
        <f t="shared" si="5"/>
        <v>7.1498798996189814</v>
      </c>
      <c r="V29" s="346">
        <f t="shared" si="6"/>
        <v>2.4749677777741397E-2</v>
      </c>
      <c r="X29" s="231" t="str">
        <f>name!B3</f>
        <v>All industries</v>
      </c>
      <c r="Y29" s="34">
        <f>SUM(Y7:Y28)</f>
        <v>852.95999999999992</v>
      </c>
      <c r="Z29" s="34">
        <f>SUM(Z7:Z28)</f>
        <v>908.87099999999964</v>
      </c>
      <c r="AA29" s="349">
        <f t="shared" si="7"/>
        <v>55.910999999999717</v>
      </c>
      <c r="AB29" s="34">
        <f>SUM(AB7:AB28)</f>
        <v>423.80232865738009</v>
      </c>
      <c r="AC29" s="349">
        <f t="shared" si="8"/>
        <v>479.7133286573798</v>
      </c>
      <c r="AD29" s="350">
        <f t="shared" si="9"/>
        <v>2.7256172898532993E-2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26.851890096440719</v>
      </c>
      <c r="C30" s="11">
        <f t="shared" si="12"/>
        <v>28.570064161833514</v>
      </c>
      <c r="D30" s="11">
        <f t="shared" si="12"/>
        <v>1.7181740653927933</v>
      </c>
      <c r="E30" s="11">
        <f t="shared" si="12"/>
        <v>14.93661214309591</v>
      </c>
      <c r="F30" s="11">
        <f t="shared" si="12"/>
        <v>16.654786208488702</v>
      </c>
      <c r="G30" s="200">
        <f t="shared" si="3"/>
        <v>2.99246746588957E-2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14.016441088841987</v>
      </c>
      <c r="K30" s="11">
        <f t="array" ref="K30:K38">MMULT(aggregation!$B$13:$AA$21,C65:C90)</f>
        <v>21.323448131458505</v>
      </c>
      <c r="L30" s="11">
        <f t="array" ref="L30:L38">MMULT(aggregation!$B$13:$AA$21,D65:D90)</f>
        <v>7.3070070426165188</v>
      </c>
      <c r="M30" s="11">
        <f t="array" ref="M30:M38">MMULT(aggregation!$B$13:$AA$21,E65:E90)</f>
        <v>9.8605073306208144</v>
      </c>
      <c r="N30" s="11">
        <f t="array" ref="N30:N38">MMULT(aggregation!$B$13:$AA$21,F65:F90)</f>
        <v>17.167514373237335</v>
      </c>
      <c r="O30" s="11"/>
      <c r="P30" s="10" t="str">
        <f>name!D27</f>
        <v>82 Transport and mobile machine drivers and operatives</v>
      </c>
      <c r="Q30" s="11">
        <v>24.689536662813541</v>
      </c>
      <c r="R30" s="11">
        <v>24.839309079273672</v>
      </c>
      <c r="S30" s="345">
        <f t="shared" si="4"/>
        <v>0.14977241646013084</v>
      </c>
      <c r="T30" s="345">
        <v>13.009545138621592</v>
      </c>
      <c r="U30" s="345">
        <f t="shared" si="5"/>
        <v>13.159317555081723</v>
      </c>
      <c r="V30" s="346">
        <f t="shared" si="6"/>
        <v>2.8618952910302475E-2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10.103349378787426</v>
      </c>
      <c r="C31" s="11">
        <f t="shared" si="12"/>
        <v>8.1140263711081371</v>
      </c>
      <c r="D31" s="11">
        <f t="shared" si="12"/>
        <v>-1.9893230076792892</v>
      </c>
      <c r="E31" s="11">
        <f t="shared" si="12"/>
        <v>3.1431440000941135</v>
      </c>
      <c r="F31" s="11">
        <f t="shared" si="12"/>
        <v>1.1538209924148242</v>
      </c>
      <c r="G31" s="200">
        <f t="shared" si="3"/>
        <v>1.822175162684303E-2</v>
      </c>
      <c r="H31" s="11"/>
      <c r="I31" s="11" t="str">
        <f>I20</f>
        <v>Professional occupations</v>
      </c>
      <c r="J31" s="11">
        <v>54.071628727530616</v>
      </c>
      <c r="K31" s="11">
        <v>76.669488293181402</v>
      </c>
      <c r="L31" s="11">
        <v>22.597859565650779</v>
      </c>
      <c r="M31" s="11">
        <v>32.932589632616178</v>
      </c>
      <c r="N31" s="11">
        <v>55.530449198266957</v>
      </c>
      <c r="O31" s="11"/>
      <c r="P31" s="10" t="str">
        <f>name!D28</f>
        <v>91 Elementary trades and related occupations</v>
      </c>
      <c r="Q31" s="11">
        <v>8.4269958316043034</v>
      </c>
      <c r="R31" s="11">
        <v>6.6897446865196057</v>
      </c>
      <c r="S31" s="345">
        <f t="shared" si="4"/>
        <v>-1.7372511450846977</v>
      </c>
      <c r="T31" s="345">
        <v>2.3077971013155274</v>
      </c>
      <c r="U31" s="345">
        <f t="shared" si="5"/>
        <v>0.57054595623082971</v>
      </c>
      <c r="V31" s="346">
        <f t="shared" si="6"/>
        <v>1.6267552268411034E-2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79.60784067283646</v>
      </c>
      <c r="C32" s="11">
        <f t="shared" si="12"/>
        <v>79.80442204737723</v>
      </c>
      <c r="D32" s="11">
        <f t="shared" si="12"/>
        <v>0.19658137454074742</v>
      </c>
      <c r="E32" s="11">
        <f t="shared" si="12"/>
        <v>39.153972372113628</v>
      </c>
      <c r="F32" s="11">
        <f t="shared" si="12"/>
        <v>39.350553746654377</v>
      </c>
      <c r="G32" s="200">
        <f t="shared" ref="G32" si="13">IF(B32&gt;0,(1+(E32/B32))^(1/($C$6-$B$6))-1,0)</f>
        <v>2.7025905588995203E-2</v>
      </c>
      <c r="H32" s="11"/>
      <c r="I32" s="11" t="str">
        <f>I21</f>
        <v>Associate professional occupations</v>
      </c>
      <c r="J32" s="11">
        <v>17.199612737989899</v>
      </c>
      <c r="K32" s="11">
        <v>24.367670970775166</v>
      </c>
      <c r="L32" s="11">
        <v>7.1680582327852669</v>
      </c>
      <c r="M32" s="11">
        <v>10.212831975675602</v>
      </c>
      <c r="N32" s="11">
        <v>17.380890208460869</v>
      </c>
      <c r="O32" s="11"/>
      <c r="P32" s="10" t="str">
        <f>name!D29</f>
        <v>92 Elementary administration and service occupations</v>
      </c>
      <c r="Q32" s="11">
        <v>37.972012667267038</v>
      </c>
      <c r="R32" s="11">
        <v>38.639773929936212</v>
      </c>
      <c r="S32" s="345">
        <f t="shared" ref="S32" si="14">R32-Q32</f>
        <v>0.66776126266917402</v>
      </c>
      <c r="T32" s="345">
        <v>15.533238396980371</v>
      </c>
      <c r="U32" s="345">
        <f>SUM(S32:T32)</f>
        <v>16.200999659649547</v>
      </c>
      <c r="V32" s="346">
        <f t="shared" ref="V32" si="15">IF(Q32&gt;0,(1+(T32/Q32))^(1/($C$6-$B$6))-1,0)</f>
        <v>2.3125367169324784E-2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852.95999999999992</v>
      </c>
      <c r="C33" s="11">
        <f>SUM(C62,C91,C120,C149,C178,C207,C236,C265,C294)</f>
        <v>908.87099999999998</v>
      </c>
      <c r="D33" s="11">
        <f t="shared" si="12"/>
        <v>55.911000000000229</v>
      </c>
      <c r="E33" s="11">
        <f t="shared" si="12"/>
        <v>423.8023286573802</v>
      </c>
      <c r="F33" s="11">
        <f t="shared" si="12"/>
        <v>479.71332865738043</v>
      </c>
      <c r="G33" s="200">
        <f t="shared" si="3"/>
        <v>2.7256172898532993E-2</v>
      </c>
      <c r="H33" s="11"/>
      <c r="I33" s="11" t="str">
        <f>I22</f>
        <v>Administrative and secretarial occupations</v>
      </c>
      <c r="J33" s="11">
        <v>6.1332525374347879</v>
      </c>
      <c r="K33" s="11">
        <v>9.2214530475935792</v>
      </c>
      <c r="L33" s="11">
        <v>3.0882005101587913</v>
      </c>
      <c r="M33" s="11">
        <v>4.2867833913962183</v>
      </c>
      <c r="N33" s="11">
        <v>7.3749839015550105</v>
      </c>
      <c r="O33" s="11"/>
      <c r="P33" s="10" t="str">
        <f>name!D3</f>
        <v>All occupations</v>
      </c>
      <c r="Q33" s="11">
        <f>SUM(Q7:Q32)</f>
        <v>432.02675872443945</v>
      </c>
      <c r="R33" s="11">
        <f>SUM(R7:R32)</f>
        <v>462.30360240030672</v>
      </c>
      <c r="S33" s="345">
        <f>R33-Q33</f>
        <v>30.276843675867269</v>
      </c>
      <c r="T33" s="11">
        <f>SUM(T7:T32)</f>
        <v>180.12131635448202</v>
      </c>
      <c r="U33" s="345">
        <f>SUM(S33:T33)</f>
        <v>210.39816003034929</v>
      </c>
      <c r="V33" s="346">
        <f t="shared" si="6"/>
        <v>2.3504420600490628E-2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1.7599539653929623</v>
      </c>
      <c r="K34" s="11">
        <v>3.4261804006384358</v>
      </c>
      <c r="L34" s="11">
        <v>1.6662264352454734</v>
      </c>
      <c r="M34" s="11">
        <v>1.3809920307728434</v>
      </c>
      <c r="N34" s="11">
        <v>3.0472184660183173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3.6782866313904097</v>
      </c>
      <c r="K35" s="11">
        <v>6.3682071490791765</v>
      </c>
      <c r="L35" s="11">
        <v>2.6899205176887664</v>
      </c>
      <c r="M35" s="11">
        <v>3.0387359971659076</v>
      </c>
      <c r="N35" s="11">
        <v>5.7286565148546735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1.1663634804327476</v>
      </c>
      <c r="C36" s="11">
        <v>1.612844569078256</v>
      </c>
      <c r="D36" s="11">
        <f>C36-B36</f>
        <v>0.44648108864550839</v>
      </c>
      <c r="E36" s="11">
        <v>0.72180010017075058</v>
      </c>
      <c r="F36" s="11">
        <f>SUM(D36:E36)</f>
        <v>1.168281188816259</v>
      </c>
      <c r="G36" s="200">
        <f>IF(B36&gt;0,(1+(E36/B36))^(1/($C$6-$B$6))-1,0)</f>
        <v>3.2635489842958609E-2</v>
      </c>
      <c r="I36" s="11" t="str">
        <f t="shared" si="17"/>
        <v>Sales and customer service occupations</v>
      </c>
      <c r="J36" s="11">
        <v>2.8720414988958964</v>
      </c>
      <c r="K36" s="11">
        <v>4.8767303702250917</v>
      </c>
      <c r="L36" s="11">
        <v>2.0046888713291948</v>
      </c>
      <c r="M36" s="11">
        <v>1.8785501356018612</v>
      </c>
      <c r="N36" s="11">
        <v>3.8832390069310563</v>
      </c>
      <c r="P36" s="10" t="str">
        <f>name!D4</f>
        <v>11 Corporate managers and directors</v>
      </c>
      <c r="Q36" s="11">
        <v>25.779712806555583</v>
      </c>
      <c r="R36" s="11">
        <v>29.769246249632229</v>
      </c>
      <c r="S36" s="345">
        <f>R36-Q36</f>
        <v>3.9895334430766454</v>
      </c>
      <c r="T36" s="345">
        <v>15.811294156511442</v>
      </c>
      <c r="U36" s="345">
        <f>SUM(S36:T36)</f>
        <v>19.800827599588089</v>
      </c>
      <c r="V36" s="346">
        <f>IF(Q36&gt;0,(1+(T36/Q36))^(1/($C$6-$B$6))-1,0)</f>
        <v>3.2400225400861737E-2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0.43175992199534652</v>
      </c>
      <c r="C37" s="11">
        <v>0.83774089071187452</v>
      </c>
      <c r="D37" s="11">
        <f t="shared" ref="D37:D60" si="25">C37-B37</f>
        <v>0.405980968716528</v>
      </c>
      <c r="E37" s="11">
        <v>0.41144653248235685</v>
      </c>
      <c r="F37" s="11">
        <f t="shared" ref="F37:F60" si="26">SUM(D37:E37)</f>
        <v>0.81742750119888485</v>
      </c>
      <c r="G37" s="200">
        <f t="shared" ref="G37:G62" si="27">IF(B37&gt;0,(1+(E37/B37))^(1/($C$6-$B$6))-1,0)</f>
        <v>4.5633382005551226E-2</v>
      </c>
      <c r="I37" s="11" t="str">
        <f t="shared" si="17"/>
        <v>Process, plant and machine operatives</v>
      </c>
      <c r="J37" s="11">
        <v>0.87916878414744282</v>
      </c>
      <c r="K37" s="11">
        <v>1.6927535174847779</v>
      </c>
      <c r="L37" s="11">
        <v>0.81358473333733505</v>
      </c>
      <c r="M37" s="11">
        <v>0.75889182736007521</v>
      </c>
      <c r="N37" s="11">
        <v>1.5724765606974103</v>
      </c>
      <c r="P37" s="10" t="str">
        <f>name!D5</f>
        <v>12 Other managers and proprietors</v>
      </c>
      <c r="Q37" s="11">
        <v>13.39285459688247</v>
      </c>
      <c r="R37" s="11">
        <v>19.41636525364115</v>
      </c>
      <c r="S37" s="345">
        <f t="shared" ref="S37:S60" si="28">R37-Q37</f>
        <v>6.0235106567586794</v>
      </c>
      <c r="T37" s="345">
        <v>11.066327400284422</v>
      </c>
      <c r="U37" s="345">
        <f t="shared" ref="U37:U60" si="29">SUM(S37:T37)</f>
        <v>17.089838057043103</v>
      </c>
      <c r="V37" s="346">
        <f t="shared" ref="V37:V62" si="30">IF(Q37&gt;0,(1+(T37/Q37))^(1/($C$6-$B$6))-1,0)</f>
        <v>4.0969292135564217E-2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2.9185591181350099</v>
      </c>
      <c r="C38" s="11">
        <v>4.2112278974765074</v>
      </c>
      <c r="D38" s="11">
        <f t="shared" si="25"/>
        <v>1.2926687793414975</v>
      </c>
      <c r="E38" s="11">
        <v>1.3670671769915688</v>
      </c>
      <c r="F38" s="11">
        <f t="shared" si="26"/>
        <v>2.6597359563330665</v>
      </c>
      <c r="G38" s="200">
        <f t="shared" si="27"/>
        <v>2.5942576950012564E-2</v>
      </c>
      <c r="I38" s="11" t="str">
        <f t="shared" si="17"/>
        <v>Elementary occupations</v>
      </c>
      <c r="J38" s="11">
        <v>2.3700447618757932</v>
      </c>
      <c r="K38" s="11">
        <v>4.4009980153868726</v>
      </c>
      <c r="L38" s="11">
        <v>2.0309532535110799</v>
      </c>
      <c r="M38" s="11">
        <v>1.9282031246517632</v>
      </c>
      <c r="N38" s="11">
        <v>3.9591563781628429</v>
      </c>
      <c r="P38" s="10" t="str">
        <f>name!D6</f>
        <v>21 Science, research, engineering and technology professionals</v>
      </c>
      <c r="Q38" s="11">
        <v>13.092671285906757</v>
      </c>
      <c r="R38" s="11">
        <v>18.282370860824869</v>
      </c>
      <c r="S38" s="345">
        <f t="shared" si="28"/>
        <v>5.1896995749181123</v>
      </c>
      <c r="T38" s="345">
        <v>8.204983252223613</v>
      </c>
      <c r="U38" s="345">
        <f t="shared" si="29"/>
        <v>13.394682827141725</v>
      </c>
      <c r="V38" s="346">
        <f t="shared" si="30"/>
        <v>3.296807867025664E-2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2.238929564563243</v>
      </c>
      <c r="C39" s="11">
        <v>3.2411620218255459</v>
      </c>
      <c r="D39" s="11">
        <f t="shared" si="25"/>
        <v>1.0022324572623029</v>
      </c>
      <c r="E39" s="11">
        <v>1.4257482223620415</v>
      </c>
      <c r="F39" s="11">
        <f t="shared" si="26"/>
        <v>2.4279806796243442</v>
      </c>
      <c r="G39" s="200">
        <f t="shared" si="27"/>
        <v>3.3395004106469894E-2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27.529207282314392</v>
      </c>
      <c r="R39" s="11">
        <v>30.145916035181166</v>
      </c>
      <c r="S39" s="345">
        <f t="shared" si="28"/>
        <v>2.6167087528667743</v>
      </c>
      <c r="T39" s="345">
        <v>17.017225684983575</v>
      </c>
      <c r="U39" s="345">
        <f t="shared" si="29"/>
        <v>19.63393443785035</v>
      </c>
      <c r="V39" s="346">
        <f t="shared" si="30"/>
        <v>3.2605931039527691E-2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3.632710192679208</v>
      </c>
      <c r="C40" s="11">
        <v>4.779082987213739</v>
      </c>
      <c r="D40" s="11">
        <f>C40-B40</f>
        <v>1.146372794534531</v>
      </c>
      <c r="E40" s="11">
        <v>2.1573311164877924</v>
      </c>
      <c r="F40" s="11">
        <f>SUM(D40:E40)</f>
        <v>3.3037039110223234</v>
      </c>
      <c r="G40" s="200">
        <f>IF(B40&gt;0,(1+(E40/B40))^(1/($C$6-$B$6))-1,0)</f>
        <v>3.1565305915296493E-2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28.346278257517636</v>
      </c>
      <c r="R40" s="11">
        <v>31.078475170821608</v>
      </c>
      <c r="S40" s="345">
        <f t="shared" si="28"/>
        <v>2.732196913303973</v>
      </c>
      <c r="T40" s="345">
        <v>16.372195274499639</v>
      </c>
      <c r="U40" s="345">
        <f t="shared" si="29"/>
        <v>19.104392187803612</v>
      </c>
      <c r="V40" s="346">
        <f t="shared" si="30"/>
        <v>3.0859303922766479E-2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1.1893719064519161</v>
      </c>
      <c r="C41" s="11">
        <v>2.058859931779609</v>
      </c>
      <c r="D41" s="11">
        <f t="shared" si="25"/>
        <v>0.86948802532769287</v>
      </c>
      <c r="E41" s="11">
        <v>0.8184365381821066</v>
      </c>
      <c r="F41" s="11">
        <f t="shared" si="26"/>
        <v>1.6879245635097995</v>
      </c>
      <c r="G41" s="200">
        <f t="shared" si="27"/>
        <v>3.5524328688618656E-2</v>
      </c>
      <c r="I41" s="11" t="str">
        <f>I30</f>
        <v>Managers, directors and senior officials</v>
      </c>
      <c r="J41" s="11">
        <f t="array" ref="J41:J49">MMULT(aggregation!$B$13:$AA$21,B94:B119)</f>
        <v>28.406001941896637</v>
      </c>
      <c r="K41" s="11">
        <f t="array" ref="K41:K49">MMULT(aggregation!$B$13:$AA$21,C94:C119)</f>
        <v>35.338438573050794</v>
      </c>
      <c r="L41" s="11">
        <f t="array" ref="L41:L49">MMULT(aggregation!$B$13:$AA$21,D94:D119)</f>
        <v>6.9324366311541601</v>
      </c>
      <c r="M41" s="11">
        <f t="array" ref="M41:M49">MMULT(aggregation!$B$13:$AA$21,E94:E119)</f>
        <v>18.698215835269664</v>
      </c>
      <c r="N41" s="11">
        <f t="array" ref="N41:N49">MMULT(aggregation!$B$13:$AA$21,F94:F119)</f>
        <v>25.630652466423825</v>
      </c>
      <c r="P41" s="10" t="str">
        <f>name!D9</f>
        <v>24 Business, media and public service professionals</v>
      </c>
      <c r="Q41" s="11">
        <v>27.051282420545501</v>
      </c>
      <c r="R41" s="11">
        <v>33.891620589312303</v>
      </c>
      <c r="S41" s="345">
        <f t="shared" si="28"/>
        <v>6.8403381687668023</v>
      </c>
      <c r="T41" s="345">
        <v>16.723082681595429</v>
      </c>
      <c r="U41" s="345">
        <f t="shared" si="29"/>
        <v>23.563420850362231</v>
      </c>
      <c r="V41" s="346">
        <f t="shared" si="30"/>
        <v>3.2607955113668208E-2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0.37352260309995666</v>
      </c>
      <c r="C42" s="11">
        <v>0.58346749393311104</v>
      </c>
      <c r="D42" s="11">
        <f t="shared" si="25"/>
        <v>0.20994489083315437</v>
      </c>
      <c r="E42" s="11">
        <v>0.21884325543018421</v>
      </c>
      <c r="F42" s="11">
        <f t="shared" si="26"/>
        <v>0.42878814626333861</v>
      </c>
      <c r="G42" s="200">
        <f t="shared" si="27"/>
        <v>3.122051000793169E-2</v>
      </c>
      <c r="I42" s="11" t="str">
        <f>I31</f>
        <v>Professional occupations</v>
      </c>
      <c r="J42" s="11">
        <v>64.790301376573609</v>
      </c>
      <c r="K42" s="11">
        <v>72.399361590026714</v>
      </c>
      <c r="L42" s="11">
        <v>7.6090602134531018</v>
      </c>
      <c r="M42" s="11">
        <v>34.38311981585862</v>
      </c>
      <c r="N42" s="11">
        <v>41.992180029311719</v>
      </c>
      <c r="P42" s="10" t="str">
        <f>name!D10</f>
        <v>31 Science, engineering and technology associate professionals</v>
      </c>
      <c r="Q42" s="11">
        <v>4.8620762719916213</v>
      </c>
      <c r="R42" s="11">
        <v>5.962900775184826</v>
      </c>
      <c r="S42" s="345">
        <f t="shared" si="28"/>
        <v>1.1008245031932047</v>
      </c>
      <c r="T42" s="345">
        <v>2.6624276536756417</v>
      </c>
      <c r="U42" s="345">
        <f t="shared" si="29"/>
        <v>3.7632521568688464</v>
      </c>
      <c r="V42" s="346">
        <f t="shared" si="30"/>
        <v>2.9541222659793531E-2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8.2762819772965554E-2</v>
      </c>
      <c r="C43" s="11">
        <v>0.14134245853728769</v>
      </c>
      <c r="D43" s="11">
        <f t="shared" si="25"/>
        <v>5.8579638764322137E-2</v>
      </c>
      <c r="E43" s="11">
        <v>6.9869739661067617E-2</v>
      </c>
      <c r="F43" s="11">
        <f t="shared" si="26"/>
        <v>0.12844937842538975</v>
      </c>
      <c r="G43" s="200">
        <f t="shared" si="27"/>
        <v>4.1647543153048749E-2</v>
      </c>
      <c r="I43" s="11" t="str">
        <f>I32</f>
        <v>Associate professional occupations</v>
      </c>
      <c r="J43" s="11">
        <v>35.283100878818843</v>
      </c>
      <c r="K43" s="11">
        <v>41.0415735459625</v>
      </c>
      <c r="L43" s="11">
        <v>5.7584726671436552</v>
      </c>
      <c r="M43" s="11">
        <v>18.961839535572611</v>
      </c>
      <c r="N43" s="11">
        <v>24.720312202716269</v>
      </c>
      <c r="P43" s="10" t="str">
        <f>name!D11</f>
        <v>32 Health and social care associate professionals</v>
      </c>
      <c r="Q43" s="11">
        <v>12.500436647030689</v>
      </c>
      <c r="R43" s="11">
        <v>13.499400184893263</v>
      </c>
      <c r="S43" s="345">
        <f t="shared" si="28"/>
        <v>0.99896353786257386</v>
      </c>
      <c r="T43" s="345">
        <v>7.7239282700791696</v>
      </c>
      <c r="U43" s="345">
        <f t="shared" si="29"/>
        <v>8.7228918079417426</v>
      </c>
      <c r="V43" s="346">
        <f t="shared" si="30"/>
        <v>3.2594911645780655E-2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3.9019767650890526E-2</v>
      </c>
      <c r="C44" s="11">
        <v>8.5839274852617817E-2</v>
      </c>
      <c r="D44" s="11">
        <f t="shared" si="25"/>
        <v>4.6819507201727291E-2</v>
      </c>
      <c r="E44" s="11">
        <v>2.2800501584480243E-2</v>
      </c>
      <c r="F44" s="11">
        <f t="shared" si="26"/>
        <v>6.9620008786207527E-2</v>
      </c>
      <c r="G44" s="200">
        <f t="shared" si="27"/>
        <v>3.1152931719270027E-2</v>
      </c>
      <c r="I44" s="11" t="str">
        <f>I33</f>
        <v>Administrative and secretarial occupations</v>
      </c>
      <c r="J44" s="11">
        <v>17.828376304099102</v>
      </c>
      <c r="K44" s="11">
        <v>23.89470394075623</v>
      </c>
      <c r="L44" s="11">
        <v>6.0663276366571264</v>
      </c>
      <c r="M44" s="11">
        <v>11.697660859142857</v>
      </c>
      <c r="N44" s="11">
        <v>17.763988495799985</v>
      </c>
      <c r="P44" s="10" t="str">
        <f>name!D12</f>
        <v>33 Protective service occupations</v>
      </c>
      <c r="Q44" s="11">
        <v>3.2996738868548867</v>
      </c>
      <c r="R44" s="11">
        <v>5.7708548989031412</v>
      </c>
      <c r="S44" s="345">
        <f t="shared" si="28"/>
        <v>2.4711810120482545</v>
      </c>
      <c r="T44" s="345">
        <v>2.3850140411768184</v>
      </c>
      <c r="U44" s="345">
        <f t="shared" si="29"/>
        <v>4.8561950532250728</v>
      </c>
      <c r="V44" s="346">
        <f t="shared" si="30"/>
        <v>3.6929047543797555E-2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0.26879039040044944</v>
      </c>
      <c r="C45" s="11">
        <v>0.37741453997908564</v>
      </c>
      <c r="D45" s="11">
        <f t="shared" ref="D45:D46" si="31">C45-B45</f>
        <v>0.1086241495786362</v>
      </c>
      <c r="E45" s="11">
        <v>0.17233896284418621</v>
      </c>
      <c r="F45" s="11">
        <f t="shared" ref="F45:F46" si="32">SUM(D45:E45)</f>
        <v>0.2809631124228224</v>
      </c>
      <c r="G45" s="200">
        <f t="shared" si="27"/>
        <v>3.3578534538542204E-2</v>
      </c>
      <c r="I45" s="11" t="str">
        <f t="shared" ref="I45:I49" si="33">I34</f>
        <v>Skilled trades occupations</v>
      </c>
      <c r="J45" s="11">
        <v>5.7884261042057235</v>
      </c>
      <c r="K45" s="11">
        <v>9.0522184694571681</v>
      </c>
      <c r="L45" s="11">
        <v>3.2637923652514447</v>
      </c>
      <c r="M45" s="11">
        <v>4.3163824066075609</v>
      </c>
      <c r="N45" s="11">
        <v>7.5801747718590056</v>
      </c>
      <c r="P45" s="10" t="str">
        <f>name!D13</f>
        <v>34 Culture, media and sports occupations</v>
      </c>
      <c r="Q45" s="11">
        <v>9.3794026544636466</v>
      </c>
      <c r="R45" s="11">
        <v>9.7169121458163445</v>
      </c>
      <c r="S45" s="345">
        <f t="shared" si="28"/>
        <v>0.33750949135269792</v>
      </c>
      <c r="T45" s="345">
        <v>4.9369338299776713</v>
      </c>
      <c r="U45" s="345">
        <f t="shared" si="29"/>
        <v>5.2744433213303692</v>
      </c>
      <c r="V45" s="346">
        <f t="shared" si="30"/>
        <v>2.8593513204772547E-2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0.83701512024194802</v>
      </c>
      <c r="C46" s="11">
        <v>1.2677994291298678</v>
      </c>
      <c r="D46" s="11">
        <f t="shared" si="31"/>
        <v>0.43078430888791974</v>
      </c>
      <c r="E46" s="11">
        <v>0.5070274353061609</v>
      </c>
      <c r="F46" s="11">
        <f t="shared" si="32"/>
        <v>0.93781174419408064</v>
      </c>
      <c r="G46" s="200">
        <f t="shared" si="27"/>
        <v>3.2076717803902755E-2</v>
      </c>
      <c r="I46" s="11" t="str">
        <f t="shared" si="33"/>
        <v>Caring, leisure and other service occupations</v>
      </c>
      <c r="J46" s="11">
        <v>11.035128550906391</v>
      </c>
      <c r="K46" s="11">
        <v>15.945363265428574</v>
      </c>
      <c r="L46" s="11">
        <v>4.9102347145221819</v>
      </c>
      <c r="M46" s="11">
        <v>8.7019776496388772</v>
      </c>
      <c r="N46" s="11">
        <v>13.61221236416106</v>
      </c>
      <c r="P46" s="10" t="str">
        <f>name!D14</f>
        <v>35 Business and public service associate professionals</v>
      </c>
      <c r="Q46" s="11">
        <v>27.656936557846336</v>
      </c>
      <c r="R46" s="11">
        <v>29.699785778407932</v>
      </c>
      <c r="S46" s="345">
        <f t="shared" si="28"/>
        <v>2.042849220561596</v>
      </c>
      <c r="T46" s="345">
        <v>15.07067004718245</v>
      </c>
      <c r="U46" s="345">
        <f t="shared" si="29"/>
        <v>17.113519267744046</v>
      </c>
      <c r="V46" s="346">
        <f t="shared" si="30"/>
        <v>2.9422444314443519E-2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0.47963168764520159</v>
      </c>
      <c r="C47" s="11">
        <v>0.74885947660628471</v>
      </c>
      <c r="D47" s="11">
        <f t="shared" si="25"/>
        <v>0.26922778896108313</v>
      </c>
      <c r="E47" s="11">
        <v>0.3224184749814793</v>
      </c>
      <c r="F47" s="11">
        <f t="shared" si="26"/>
        <v>0.59164626394256237</v>
      </c>
      <c r="G47" s="200">
        <f t="shared" si="27"/>
        <v>3.4871064979234534E-2</v>
      </c>
      <c r="I47" s="11" t="str">
        <f t="shared" si="33"/>
        <v>Sales and customer service occupations</v>
      </c>
      <c r="J47" s="11">
        <v>10.17677813839628</v>
      </c>
      <c r="K47" s="11">
        <v>14.557843244660507</v>
      </c>
      <c r="L47" s="11">
        <v>4.3810651062642254</v>
      </c>
      <c r="M47" s="11">
        <v>6.4776486886734883</v>
      </c>
      <c r="N47" s="11">
        <v>10.858713794937714</v>
      </c>
      <c r="P47" s="10" t="str">
        <f>name!D15</f>
        <v>41 Administrative occupations</v>
      </c>
      <c r="Q47" s="11">
        <v>51.588464637608695</v>
      </c>
      <c r="R47" s="11">
        <v>39.968400421754779</v>
      </c>
      <c r="S47" s="345">
        <f t="shared" si="28"/>
        <v>-11.620064215853915</v>
      </c>
      <c r="T47" s="345">
        <v>24.813780424930837</v>
      </c>
      <c r="U47" s="345">
        <f t="shared" si="29"/>
        <v>13.193716209076921</v>
      </c>
      <c r="V47" s="346">
        <f t="shared" si="30"/>
        <v>2.6526663701744058E-2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4.6555642123526447E-2</v>
      </c>
      <c r="C48" s="11">
        <v>0.14280924542526979</v>
      </c>
      <c r="D48" s="11">
        <f t="shared" si="25"/>
        <v>9.6253603301743346E-2</v>
      </c>
      <c r="E48" s="11">
        <v>6.0435349497905945E-2</v>
      </c>
      <c r="F48" s="11">
        <f t="shared" si="26"/>
        <v>0.15668895279964928</v>
      </c>
      <c r="G48" s="200">
        <f t="shared" si="27"/>
        <v>5.7040577959117433E-2</v>
      </c>
      <c r="I48" s="11" t="str">
        <f t="shared" si="33"/>
        <v>Process, plant and machine operatives</v>
      </c>
      <c r="J48" s="11">
        <v>2.159967732059584</v>
      </c>
      <c r="K48" s="11">
        <v>3.6987722534899232</v>
      </c>
      <c r="L48" s="11">
        <v>1.5388045214303396</v>
      </c>
      <c r="M48" s="11">
        <v>1.811833875487519</v>
      </c>
      <c r="N48" s="11">
        <v>3.3506383969178586</v>
      </c>
      <c r="P48" s="10" t="str">
        <f>name!D16</f>
        <v>42 Secretarial and related occupations</v>
      </c>
      <c r="Q48" s="11">
        <v>17.566831326773087</v>
      </c>
      <c r="R48" s="11">
        <v>13.736042504435707</v>
      </c>
      <c r="S48" s="345">
        <f t="shared" si="28"/>
        <v>-3.8307888223373805</v>
      </c>
      <c r="T48" s="345">
        <v>8.9332205172885253</v>
      </c>
      <c r="U48" s="345">
        <f t="shared" si="29"/>
        <v>5.1024316949511448</v>
      </c>
      <c r="V48" s="346">
        <f t="shared" si="30"/>
        <v>2.7788023832696407E-2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3.9530444889004049E-2</v>
      </c>
      <c r="C49" s="11">
        <v>6.0710491249435929E-2</v>
      </c>
      <c r="D49" s="11">
        <f t="shared" si="25"/>
        <v>2.118004636043188E-2</v>
      </c>
      <c r="E49" s="11">
        <v>3.6883488905526091E-2</v>
      </c>
      <c r="F49" s="11">
        <f t="shared" si="26"/>
        <v>5.806353526595797E-2</v>
      </c>
      <c r="G49" s="200">
        <f t="shared" si="27"/>
        <v>4.4919234798892704E-2</v>
      </c>
      <c r="I49" s="11" t="str">
        <f t="shared" si="33"/>
        <v>Elementary occupations</v>
      </c>
      <c r="J49" s="11">
        <v>7.553191929488591</v>
      </c>
      <c r="K49" s="11">
        <v>11.577652313026721</v>
      </c>
      <c r="L49" s="11">
        <v>4.0244603835381314</v>
      </c>
      <c r="M49" s="11">
        <v>6.0076464477497264</v>
      </c>
      <c r="N49" s="11">
        <v>10.032106831287857</v>
      </c>
      <c r="P49" s="10" t="str">
        <f>name!D17</f>
        <v>51 Skilled agricultural and related trades</v>
      </c>
      <c r="Q49" s="11">
        <v>2.2156891161582486</v>
      </c>
      <c r="R49" s="11">
        <v>3.1667149364520686</v>
      </c>
      <c r="S49" s="345">
        <f t="shared" si="28"/>
        <v>0.95102582029381999</v>
      </c>
      <c r="T49" s="345">
        <v>1.8868049980957982</v>
      </c>
      <c r="U49" s="345">
        <f t="shared" si="29"/>
        <v>2.8378308183896181</v>
      </c>
      <c r="V49" s="346">
        <f t="shared" si="30"/>
        <v>4.192376248605445E-2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3.6096933600214071E-2</v>
      </c>
      <c r="C50" s="11">
        <v>5.2869612443242904E-2</v>
      </c>
      <c r="D50" s="11">
        <f t="shared" si="25"/>
        <v>1.6772678843028833E-2</v>
      </c>
      <c r="E50" s="11">
        <v>1.9427197485229759E-2</v>
      </c>
      <c r="F50" s="11">
        <f t="shared" si="26"/>
        <v>3.6199876328258593E-2</v>
      </c>
      <c r="G50" s="200">
        <f t="shared" si="27"/>
        <v>2.9123346618262325E-2</v>
      </c>
      <c r="O50" s="71"/>
      <c r="P50" s="10" t="str">
        <f>name!D18</f>
        <v>52 Skilled metal, electrical and electronic trades</v>
      </c>
      <c r="Q50" s="11">
        <v>0.78007733359484599</v>
      </c>
      <c r="R50" s="11">
        <v>2.4972708769662662</v>
      </c>
      <c r="S50" s="345">
        <f t="shared" si="28"/>
        <v>1.7171935433714203</v>
      </c>
      <c r="T50" s="345">
        <v>1.078525866838685</v>
      </c>
      <c r="U50" s="345">
        <f t="shared" si="29"/>
        <v>2.7957194102101051</v>
      </c>
      <c r="V50" s="346">
        <f t="shared" si="30"/>
        <v>5.9586951490691042E-2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1.0138675328417815E-2</v>
      </c>
      <c r="C51" s="11">
        <v>1.5639147844176006E-2</v>
      </c>
      <c r="D51" s="11">
        <f t="shared" ref="D51" si="34">C51-B51</f>
        <v>5.5004725157581907E-3</v>
      </c>
      <c r="E51" s="11">
        <v>6.7336267619020583E-3</v>
      </c>
      <c r="F51" s="11">
        <f t="shared" ref="F51" si="35">SUM(D51:E51)</f>
        <v>1.2234099277660249E-2</v>
      </c>
      <c r="G51" s="200">
        <f t="shared" si="27"/>
        <v>3.4537430500267252E-2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0.46285252101260649</v>
      </c>
      <c r="R51" s="11">
        <v>0.5279223603145754</v>
      </c>
      <c r="S51" s="345">
        <f t="shared" si="28"/>
        <v>6.5069839301968913E-2</v>
      </c>
      <c r="T51" s="345">
        <v>0.2425716226348083</v>
      </c>
      <c r="U51" s="345">
        <f t="shared" si="29"/>
        <v>0.30764146193677722</v>
      </c>
      <c r="V51" s="346">
        <f t="shared" si="30"/>
        <v>2.8491039625488268E-2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6.3134286708808343E-2</v>
      </c>
      <c r="C52" s="11">
        <v>0.10987453335991434</v>
      </c>
      <c r="D52" s="11">
        <f t="shared" si="25"/>
        <v>4.6740246651106002E-2</v>
      </c>
      <c r="E52" s="11">
        <v>4.6301105220399999E-2</v>
      </c>
      <c r="F52" s="11">
        <f t="shared" si="26"/>
        <v>9.3041351871506001E-2</v>
      </c>
      <c r="G52" s="200">
        <f t="shared" si="27"/>
        <v>3.7352046262614014E-2</v>
      </c>
      <c r="I52" s="11" t="str">
        <f>I41</f>
        <v>Managers, directors and senior officials</v>
      </c>
      <c r="J52" s="11">
        <f t="array" ref="J52:J60">MMULT(aggregation!$B$13:$AA$21,B123:B148)</f>
        <v>6.5782212141282859</v>
      </c>
      <c r="K52" s="11">
        <f t="array" ref="K52:K60">MMULT(aggregation!$B$13:$AA$21,C123:C148)</f>
        <v>7.7912367740391515</v>
      </c>
      <c r="L52" s="11">
        <f t="array" ref="L52:L60">MMULT(aggregation!$B$13:$AA$21,D123:D148)</f>
        <v>1.2130155599108656</v>
      </c>
      <c r="M52" s="11">
        <f t="array" ref="M52:M60">MMULT(aggregation!$B$13:$AA$21,E123:E148)</f>
        <v>4.1041673312152795</v>
      </c>
      <c r="N52" s="11">
        <f t="array" ref="N52:N60">MMULT(aggregation!$B$13:$AA$21,F123:F148)</f>
        <v>5.3171828911261461</v>
      </c>
      <c r="P52" s="10" t="str">
        <f>name!D20</f>
        <v>54 Textiles, printing and other skilled trades</v>
      </c>
      <c r="Q52" s="11">
        <v>6.8389096691523621</v>
      </c>
      <c r="R52" s="11">
        <v>7.5038260996057087</v>
      </c>
      <c r="S52" s="345">
        <f t="shared" si="28"/>
        <v>0.66491643045334659</v>
      </c>
      <c r="T52" s="345">
        <v>4.153999575595904</v>
      </c>
      <c r="U52" s="345">
        <f t="shared" si="29"/>
        <v>4.8189160060492506</v>
      </c>
      <c r="V52" s="346">
        <f t="shared" si="30"/>
        <v>3.2147389144179472E-2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6.2680057451417567E-2</v>
      </c>
      <c r="C53" s="11">
        <v>0.11809590795895823</v>
      </c>
      <c r="D53" s="11">
        <f t="shared" si="25"/>
        <v>5.5415850507540665E-2</v>
      </c>
      <c r="E53" s="11">
        <v>5.1673508725125827E-2</v>
      </c>
      <c r="F53" s="11">
        <f t="shared" si="26"/>
        <v>0.10708935923266649</v>
      </c>
      <c r="G53" s="200">
        <f t="shared" si="27"/>
        <v>4.0897635031063029E-2</v>
      </c>
      <c r="I53" s="11" t="str">
        <f>I42</f>
        <v>Professional occupations</v>
      </c>
      <c r="J53" s="11">
        <v>9.4242763940653838</v>
      </c>
      <c r="K53" s="11">
        <v>6.3825274763761088</v>
      </c>
      <c r="L53" s="11">
        <v>-3.041748917689274</v>
      </c>
      <c r="M53" s="11">
        <v>2.7771368136543533</v>
      </c>
      <c r="N53" s="11">
        <v>-0.26461210403492097</v>
      </c>
      <c r="P53" s="10" t="str">
        <f>name!D21</f>
        <v>61 Caring personal service occupations</v>
      </c>
      <c r="Q53" s="11">
        <v>49.316636252463084</v>
      </c>
      <c r="R53" s="11">
        <v>53.250153381654194</v>
      </c>
      <c r="S53" s="345">
        <f t="shared" si="28"/>
        <v>3.9335171291911095</v>
      </c>
      <c r="T53" s="345">
        <v>29.986652648195868</v>
      </c>
      <c r="U53" s="345">
        <f t="shared" si="29"/>
        <v>33.920169777386974</v>
      </c>
      <c r="V53" s="346">
        <f t="shared" si="30"/>
        <v>3.2174637608271661E-2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3.7871174167437384E-2</v>
      </c>
      <c r="C54" s="11">
        <v>6.1114623177143959E-2</v>
      </c>
      <c r="D54" s="11">
        <f t="shared" ref="D54:D55" si="36">C54-B54</f>
        <v>2.3243449009706575E-2</v>
      </c>
      <c r="E54" s="11">
        <v>2.7827697943820517E-2</v>
      </c>
      <c r="F54" s="11">
        <f t="shared" ref="F54:F55" si="37">SUM(D54:E54)</f>
        <v>5.1071146953527088E-2</v>
      </c>
      <c r="G54" s="200">
        <f t="shared" si="27"/>
        <v>3.7408836431903403E-2</v>
      </c>
      <c r="I54" s="11" t="str">
        <f>I43</f>
        <v>Associate professional occupations</v>
      </c>
      <c r="J54" s="11">
        <v>9.480387010773029</v>
      </c>
      <c r="K54" s="11">
        <v>9.4994385897515734</v>
      </c>
      <c r="L54" s="11">
        <v>1.9051578978544259E-2</v>
      </c>
      <c r="M54" s="11">
        <v>4.1874271251509203</v>
      </c>
      <c r="N54" s="11">
        <v>4.2064787041294647</v>
      </c>
      <c r="P54" s="10" t="str">
        <f>name!D22</f>
        <v>62 Leisure, travel and related personal service occupations</v>
      </c>
      <c r="Q54" s="11">
        <v>14.18666667491744</v>
      </c>
      <c r="R54" s="11">
        <v>14.045259521207747</v>
      </c>
      <c r="S54" s="345">
        <f t="shared" si="28"/>
        <v>-0.14140715370969303</v>
      </c>
      <c r="T54" s="345">
        <v>7.6073980314781879</v>
      </c>
      <c r="U54" s="345">
        <f t="shared" si="29"/>
        <v>7.4659908777684949</v>
      </c>
      <c r="V54" s="346">
        <f t="shared" si="30"/>
        <v>2.90358963873103E-2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2.3704371988418267E-3</v>
      </c>
      <c r="C55" s="11">
        <v>3.7438570493127932E-3</v>
      </c>
      <c r="D55" s="11">
        <f t="shared" si="36"/>
        <v>1.3734198504709665E-3</v>
      </c>
      <c r="E55" s="11">
        <v>1.670588439053177E-3</v>
      </c>
      <c r="F55" s="11">
        <f t="shared" si="37"/>
        <v>3.0440082895241433E-3</v>
      </c>
      <c r="G55" s="200">
        <f t="shared" si="27"/>
        <v>3.620148448341598E-2</v>
      </c>
      <c r="I55" s="11" t="str">
        <f>I44</f>
        <v>Administrative and secretarial occupations</v>
      </c>
      <c r="J55" s="11">
        <v>7.4372570581985959</v>
      </c>
      <c r="K55" s="11">
        <v>9.2288399919459927</v>
      </c>
      <c r="L55" s="11">
        <v>1.7915829337473972</v>
      </c>
      <c r="M55" s="11">
        <v>4.8662971903619487</v>
      </c>
      <c r="N55" s="11">
        <v>6.6578801241093464</v>
      </c>
      <c r="P55" s="10" t="str">
        <f>name!D23</f>
        <v>63 Community and civil enforcement occupations</v>
      </c>
      <c r="Q55" s="11">
        <v>0.27074576269039019</v>
      </c>
      <c r="R55" s="11">
        <v>0.35914779522999851</v>
      </c>
      <c r="S55" s="345">
        <f t="shared" si="28"/>
        <v>8.8402032539608322E-2</v>
      </c>
      <c r="T55" s="345">
        <v>0.2209972599309227</v>
      </c>
      <c r="U55" s="345">
        <f t="shared" si="29"/>
        <v>0.309399292470531</v>
      </c>
      <c r="V55" s="346">
        <f t="shared" si="30"/>
        <v>4.0587095578007215E-2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0.1326629109271476</v>
      </c>
      <c r="C56" s="11">
        <v>0.18413464525197959</v>
      </c>
      <c r="D56" s="11">
        <f t="shared" si="25"/>
        <v>5.1471734324831986E-2</v>
      </c>
      <c r="E56" s="11">
        <v>7.2772586420721777E-2</v>
      </c>
      <c r="F56" s="11">
        <f t="shared" si="26"/>
        <v>0.12424432074555376</v>
      </c>
      <c r="G56" s="200">
        <f t="shared" si="27"/>
        <v>2.9583872267940459E-2</v>
      </c>
      <c r="I56" s="11" t="str">
        <f t="shared" ref="I56:I60" si="38">I45</f>
        <v>Skilled trades occupations</v>
      </c>
      <c r="J56" s="11">
        <v>2.4678358036832697</v>
      </c>
      <c r="K56" s="11">
        <v>3.3652356773574308</v>
      </c>
      <c r="L56" s="11">
        <v>0.89739987367416085</v>
      </c>
      <c r="M56" s="11">
        <v>1.6802342487676558</v>
      </c>
      <c r="N56" s="11">
        <v>2.5776341224418164</v>
      </c>
      <c r="P56" s="10" t="str">
        <f>name!D24</f>
        <v>71 Sales occupations</v>
      </c>
      <c r="Q56" s="11">
        <v>28.497042869486304</v>
      </c>
      <c r="R56" s="11">
        <v>23.654023970806673</v>
      </c>
      <c r="S56" s="345">
        <f t="shared" si="28"/>
        <v>-4.843018898679631</v>
      </c>
      <c r="T56" s="345">
        <v>13.481414492500177</v>
      </c>
      <c r="U56" s="345">
        <f t="shared" si="29"/>
        <v>8.6383955938205457</v>
      </c>
      <c r="V56" s="346">
        <f t="shared" si="30"/>
        <v>2.616007139846932E-2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5.5695603689059264E-2</v>
      </c>
      <c r="C57" s="11">
        <v>0.11590610360605406</v>
      </c>
      <c r="D57" s="11">
        <f t="shared" si="25"/>
        <v>6.02104999169948E-2</v>
      </c>
      <c r="E57" s="11">
        <v>4.1392485385824129E-2</v>
      </c>
      <c r="F57" s="11">
        <f t="shared" si="26"/>
        <v>0.10160298530281893</v>
      </c>
      <c r="G57" s="200">
        <f t="shared" si="27"/>
        <v>3.7742657356032883E-2</v>
      </c>
      <c r="I57" s="11" t="str">
        <f t="shared" si="38"/>
        <v>Caring, leisure and other service occupations</v>
      </c>
      <c r="J57" s="11">
        <v>8.1814161075553766</v>
      </c>
      <c r="K57" s="11">
        <v>9.5512916835999828</v>
      </c>
      <c r="L57" s="11">
        <v>1.3698755760446069</v>
      </c>
      <c r="M57" s="11">
        <v>5.2059134894053836</v>
      </c>
      <c r="N57" s="11">
        <v>6.5757890654499906</v>
      </c>
      <c r="P57" s="10" t="str">
        <f>name!D25</f>
        <v>72 Customer service occupations</v>
      </c>
      <c r="Q57" s="11">
        <v>8.8633398673766699</v>
      </c>
      <c r="R57" s="11">
        <v>11.882716134953878</v>
      </c>
      <c r="S57" s="345">
        <f t="shared" si="28"/>
        <v>3.0193762675772078</v>
      </c>
      <c r="T57" s="345">
        <v>5.8241445408962971</v>
      </c>
      <c r="U57" s="345">
        <f t="shared" si="29"/>
        <v>8.8435208084735049</v>
      </c>
      <c r="V57" s="346">
        <f t="shared" si="30"/>
        <v>3.4244772304386384E-2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3.7970288045815107E-2</v>
      </c>
      <c r="C58" s="11">
        <v>8.6821995404039939E-2</v>
      </c>
      <c r="D58" s="11">
        <f t="shared" ref="D58:D59" si="39">C58-B58</f>
        <v>4.8851707358224833E-2</v>
      </c>
      <c r="E58" s="11">
        <v>3.1991339422977036E-2</v>
      </c>
      <c r="F58" s="11">
        <f t="shared" ref="F58:F59" si="40">SUM(D58:E58)</f>
        <v>8.0843046781201869E-2</v>
      </c>
      <c r="G58" s="200">
        <f t="shared" si="27"/>
        <v>4.1584241772768094E-2</v>
      </c>
      <c r="I58" s="11" t="str">
        <f t="shared" si="38"/>
        <v>Sales and customer service occupations</v>
      </c>
      <c r="J58" s="11">
        <v>3.2726328390928621</v>
      </c>
      <c r="K58" s="11">
        <v>4.293910081501827</v>
      </c>
      <c r="L58" s="11">
        <v>1.0212772424089649</v>
      </c>
      <c r="M58" s="11">
        <v>2.0014631888207899</v>
      </c>
      <c r="N58" s="11">
        <v>3.0227404312297548</v>
      </c>
      <c r="P58" s="10" t="str">
        <f>name!D26</f>
        <v>81 Process, plant and machine operatives</v>
      </c>
      <c r="Q58" s="11">
        <v>1.9809175900375051</v>
      </c>
      <c r="R58" s="11">
        <v>2.422386769103583</v>
      </c>
      <c r="S58" s="345">
        <f t="shared" si="28"/>
        <v>0.44146917906607785</v>
      </c>
      <c r="T58" s="345">
        <v>1.0942721539361024</v>
      </c>
      <c r="U58" s="345">
        <f t="shared" si="29"/>
        <v>1.5357413330021803</v>
      </c>
      <c r="V58" s="346">
        <f t="shared" si="30"/>
        <v>2.9754505031079681E-2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8.1961975665695033E-2</v>
      </c>
      <c r="C59" s="11">
        <v>0.16119242599792866</v>
      </c>
      <c r="D59" s="11">
        <f t="shared" si="39"/>
        <v>7.9230450332233623E-2</v>
      </c>
      <c r="E59" s="11">
        <v>8.2275800104713914E-2</v>
      </c>
      <c r="F59" s="11">
        <f t="shared" si="40"/>
        <v>0.16150625043694755</v>
      </c>
      <c r="G59" s="200">
        <f t="shared" si="27"/>
        <v>4.7427669795930605E-2</v>
      </c>
      <c r="I59" s="11" t="str">
        <f t="shared" si="38"/>
        <v>Process, plant and machine operatives</v>
      </c>
      <c r="J59" s="11">
        <v>1.0032274312577063</v>
      </c>
      <c r="K59" s="11">
        <v>1.6643552572388272</v>
      </c>
      <c r="L59" s="11">
        <v>0.66112782598112085</v>
      </c>
      <c r="M59" s="11">
        <v>0.83420775839062633</v>
      </c>
      <c r="N59" s="11">
        <v>1.4953355843717473</v>
      </c>
      <c r="P59" s="10" t="str">
        <f>name!D27</f>
        <v>82 Transport and mobile machine drivers and operatives</v>
      </c>
      <c r="Q59" s="11">
        <v>2.1623534336271799</v>
      </c>
      <c r="R59" s="11">
        <v>3.7307550825598161</v>
      </c>
      <c r="S59" s="345">
        <f t="shared" si="28"/>
        <v>1.5684016489326362</v>
      </c>
      <c r="T59" s="345">
        <v>1.9270670044743139</v>
      </c>
      <c r="U59" s="345">
        <f t="shared" si="29"/>
        <v>3.4954686534069501</v>
      </c>
      <c r="V59" s="346">
        <f t="shared" si="30"/>
        <v>4.3395610952445818E-2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7.5263807974557703E-4</v>
      </c>
      <c r="C60" s="11">
        <v>7.7107009178537596E-4</v>
      </c>
      <c r="D60" s="11">
        <f t="shared" si="25"/>
        <v>1.8432012039798929E-5</v>
      </c>
      <c r="E60" s="11">
        <v>3.992002682157628E-4</v>
      </c>
      <c r="F60" s="11">
        <f t="shared" si="26"/>
        <v>4.1763228025556173E-4</v>
      </c>
      <c r="G60" s="200">
        <f t="shared" si="27"/>
        <v>2.8774891857531903E-2</v>
      </c>
      <c r="I60" s="11" t="str">
        <f t="shared" si="38"/>
        <v>Elementary occupations</v>
      </c>
      <c r="J60" s="11">
        <v>4.0353931482728349</v>
      </c>
      <c r="K60" s="11">
        <v>6.1806602832161239</v>
      </c>
      <c r="L60" s="11">
        <v>2.145267134943289</v>
      </c>
      <c r="M60" s="11">
        <v>3.0834806127623615</v>
      </c>
      <c r="N60" s="11">
        <v>5.2287477477056505</v>
      </c>
      <c r="P60" s="10" t="str">
        <f>name!D28</f>
        <v>91 Elementary trades and related occupations</v>
      </c>
      <c r="Q60" s="11">
        <v>1.6763535471831226</v>
      </c>
      <c r="R60" s="11">
        <v>1.4242816845885289</v>
      </c>
      <c r="S60" s="345">
        <f t="shared" si="28"/>
        <v>-0.25207186259459369</v>
      </c>
      <c r="T60" s="345">
        <v>0.83534689877858626</v>
      </c>
      <c r="U60" s="345">
        <f t="shared" si="29"/>
        <v>0.58327503618399257</v>
      </c>
      <c r="V60" s="346">
        <f t="shared" si="30"/>
        <v>2.7322535569421991E-2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7.1268353659526551E-2</v>
      </c>
      <c r="C61" s="11">
        <v>0.10887137067024603</v>
      </c>
      <c r="D61" s="11">
        <f t="shared" ref="D61" si="41">C61-B61</f>
        <v>3.7603017010719483E-2</v>
      </c>
      <c r="E61" s="11">
        <v>5.1963681503466433E-2</v>
      </c>
      <c r="F61" s="11">
        <f t="shared" ref="F61" si="42">SUM(D61:E61)</f>
        <v>8.9566698514185916E-2</v>
      </c>
      <c r="G61" s="200">
        <f t="shared" ref="G61" si="43">IF(B61&gt;0,(1+(E61/B61))^(1/($C$6-$B$6))-1,0)</f>
        <v>3.7182370622069749E-2</v>
      </c>
      <c r="P61" s="10" t="str">
        <f>name!D29</f>
        <v>92 Elementary administration and service occupations</v>
      </c>
      <c r="Q61" s="11">
        <v>41.635828005569394</v>
      </c>
      <c r="R61" s="11">
        <v>41.164648117440933</v>
      </c>
      <c r="S61" s="345">
        <f t="shared" ref="S61" si="44">R61-Q61</f>
        <v>-0.47117988812846079</v>
      </c>
      <c r="T61" s="345">
        <v>23.620733975133255</v>
      </c>
      <c r="U61" s="345">
        <f t="shared" ref="U61" si="45">SUM(S61:T61)</f>
        <v>23.149554087004795</v>
      </c>
      <c r="V61" s="346">
        <f t="shared" ref="V61" si="46">IF(Q61&gt;0,(1+(T61/Q61))^(1/($C$6-$B$6))-1,0)</f>
        <v>3.0410950850099816E-2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14.337125994603539</v>
      </c>
      <c r="C62" s="11">
        <f t="shared" ref="C62:F62" si="47">SUM(C36:C61)</f>
        <v>21.168196000653275</v>
      </c>
      <c r="D62" s="11">
        <f t="shared" si="47"/>
        <v>6.8310700060497362</v>
      </c>
      <c r="E62" s="11">
        <f t="shared" si="47"/>
        <v>8.7468757125690555</v>
      </c>
      <c r="F62" s="11">
        <f t="shared" si="47"/>
        <v>15.577945718618794</v>
      </c>
      <c r="G62" s="200">
        <f t="shared" si="27"/>
        <v>3.2261982960468227E-2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420.93324127556042</v>
      </c>
      <c r="R62" s="11">
        <f>SUM(R36:R61)</f>
        <v>446.56739759969332</v>
      </c>
      <c r="S62" s="345">
        <f>R62-Q62</f>
        <v>25.634156324132903</v>
      </c>
      <c r="T62" s="11">
        <f>SUM(T36:T61)</f>
        <v>243.68101230289815</v>
      </c>
      <c r="U62" s="345">
        <f>SUM(S62:T62)</f>
        <v>269.31516862703108</v>
      </c>
      <c r="V62" s="346">
        <f t="shared" si="30"/>
        <v>3.0917143763773636E-2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8.6063487707372701</v>
      </c>
      <c r="K63" s="11">
        <f t="array" ref="K63:K71">MMULT(aggregation!$B$13:$AA$21,C152:C177)</f>
        <v>9.9457497866600164</v>
      </c>
      <c r="L63" s="11">
        <f t="array" ref="L63:L71">MMULT(aggregation!$B$13:$AA$21,D152:D177)</f>
        <v>1.339401015922745</v>
      </c>
      <c r="M63" s="11">
        <f t="array" ref="M63:M71">MMULT(aggregation!$B$13:$AA$21,E152:E177)</f>
        <v>5.0432679217641763</v>
      </c>
      <c r="N63" s="11">
        <f t="array" ref="N63:N71">MMULT(aggregation!$B$13:$AA$21,F152:F177)</f>
        <v>6.3826689376869208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9.8372980823590979</v>
      </c>
      <c r="K64" s="11">
        <v>10.48281053055042</v>
      </c>
      <c r="L64" s="11">
        <v>0.64551244819132225</v>
      </c>
      <c r="M64" s="11">
        <v>4.3967480532738907</v>
      </c>
      <c r="N64" s="11">
        <v>5.0422605014652131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10.216268529898528</v>
      </c>
      <c r="C65" s="11">
        <v>13.772559113507874</v>
      </c>
      <c r="D65" s="11">
        <f>C65-B65</f>
        <v>3.5562905836093464</v>
      </c>
      <c r="E65" s="11">
        <v>6.241933288161408</v>
      </c>
      <c r="F65" s="11">
        <f>SUM(D65:E65)</f>
        <v>9.7982238717707553</v>
      </c>
      <c r="G65" s="200">
        <f>IF(B65&gt;0,(1+(E65/B65))^(1/($C$6-$B$6))-1,0)</f>
        <v>3.2300186004305509E-2</v>
      </c>
      <c r="I65" s="11" t="str">
        <f>I54</f>
        <v>Associate professional occupations</v>
      </c>
      <c r="J65" s="11">
        <v>8.4888961115850528</v>
      </c>
      <c r="K65" s="11">
        <v>8.6099968789057595</v>
      </c>
      <c r="L65" s="11">
        <v>0.12110076732070563</v>
      </c>
      <c r="M65" s="11">
        <v>3.7739794804515814</v>
      </c>
      <c r="N65" s="11">
        <v>3.8950802477722868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3.8001725589434581</v>
      </c>
      <c r="C66" s="11">
        <v>7.5508890179506309</v>
      </c>
      <c r="D66" s="11">
        <f t="shared" ref="D66:D89" si="50">C66-B66</f>
        <v>3.7507164590071729</v>
      </c>
      <c r="E66" s="11">
        <v>3.6185740424594064</v>
      </c>
      <c r="F66" s="11">
        <f t="shared" ref="F66:F89" si="51">SUM(D66:E66)</f>
        <v>7.3692905014665797</v>
      </c>
      <c r="G66" s="200">
        <f t="shared" ref="G66:G89" si="52">IF(B66&gt;0,(1+(E66/B66))^(1/($C$6-$B$6))-1,0)</f>
        <v>4.5606998252023745E-2</v>
      </c>
      <c r="I66" s="11" t="str">
        <f>I55</f>
        <v>Administrative and secretarial occupations</v>
      </c>
      <c r="J66" s="11">
        <v>6.3558394397331748</v>
      </c>
      <c r="K66" s="11">
        <v>7.2745346826045081</v>
      </c>
      <c r="L66" s="11">
        <v>0.91869524287133308</v>
      </c>
      <c r="M66" s="11">
        <v>3.7238957376975885</v>
      </c>
      <c r="N66" s="11">
        <v>4.6425909805689214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11.936025522438236</v>
      </c>
      <c r="C67" s="11">
        <v>18.724324330472747</v>
      </c>
      <c r="D67" s="11">
        <f t="shared" si="50"/>
        <v>6.7882988080345115</v>
      </c>
      <c r="E67" s="11">
        <v>6.2802210229422268</v>
      </c>
      <c r="F67" s="11">
        <f t="shared" si="51"/>
        <v>13.068519830976738</v>
      </c>
      <c r="G67" s="200">
        <f t="shared" si="52"/>
        <v>2.8584424789803053E-2</v>
      </c>
      <c r="I67" s="11" t="str">
        <f t="shared" ref="I67:I71" si="53">I56</f>
        <v>Skilled trades occupations</v>
      </c>
      <c r="J67" s="11">
        <v>4.9655345767664594</v>
      </c>
      <c r="K67" s="11">
        <v>6.646607465679975</v>
      </c>
      <c r="L67" s="11">
        <v>1.6810728889135151</v>
      </c>
      <c r="M67" s="11">
        <v>3.0618418103108236</v>
      </c>
      <c r="N67" s="11">
        <v>4.7429146992243396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7.1026973739088506</v>
      </c>
      <c r="C68" s="11">
        <v>9.8462094548687027</v>
      </c>
      <c r="D68" s="11">
        <f t="shared" si="50"/>
        <v>2.7435120809598521</v>
      </c>
      <c r="E68" s="11">
        <v>4.7313926116862755</v>
      </c>
      <c r="F68" s="11">
        <f t="shared" si="51"/>
        <v>7.4749046926461276</v>
      </c>
      <c r="G68" s="200">
        <f t="shared" si="52"/>
        <v>3.4619764199984804E-2</v>
      </c>
      <c r="I68" s="11" t="str">
        <f t="shared" si="53"/>
        <v>Caring, leisure and other service occupations</v>
      </c>
      <c r="J68" s="11">
        <v>6.0198683781420863</v>
      </c>
      <c r="K68" s="11">
        <v>7.7394062503071801</v>
      </c>
      <c r="L68" s="11">
        <v>1.7195378721650929</v>
      </c>
      <c r="M68" s="11">
        <v>4.1435724176065341</v>
      </c>
      <c r="N68" s="11">
        <v>5.863110289771627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20.828352017983391</v>
      </c>
      <c r="C69" s="11">
        <v>26.701577473920668</v>
      </c>
      <c r="D69" s="11">
        <f t="shared" ref="D69" si="54">C69-B69</f>
        <v>5.873225455937277</v>
      </c>
      <c r="E69" s="11">
        <v>12.840809749646786</v>
      </c>
      <c r="F69" s="11">
        <f t="shared" ref="F69" si="55">SUM(D69:E69)</f>
        <v>18.714035205584061</v>
      </c>
      <c r="G69" s="200">
        <f t="shared" si="52"/>
        <v>3.2535898115513717E-2</v>
      </c>
      <c r="I69" s="11" t="str">
        <f t="shared" si="53"/>
        <v>Sales and customer service occupations</v>
      </c>
      <c r="J69" s="11">
        <v>2.876423712038247</v>
      </c>
      <c r="K69" s="11">
        <v>3.5509116348885454</v>
      </c>
      <c r="L69" s="11">
        <v>0.67448792285029857</v>
      </c>
      <c r="M69" s="11">
        <v>1.5006214973623617</v>
      </c>
      <c r="N69" s="11">
        <v>2.1751094202126602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14.204553813200143</v>
      </c>
      <c r="C70" s="11">
        <v>21.39737703391928</v>
      </c>
      <c r="D70" s="11">
        <f t="shared" si="50"/>
        <v>7.1928232207191378</v>
      </c>
      <c r="E70" s="11">
        <v>9.0801662483408894</v>
      </c>
      <c r="F70" s="11">
        <f t="shared" si="51"/>
        <v>16.272989469060029</v>
      </c>
      <c r="G70" s="200">
        <f t="shared" si="52"/>
        <v>3.3497812271169769E-2</v>
      </c>
      <c r="I70" s="11" t="str">
        <f t="shared" si="53"/>
        <v>Process, plant and machine operatives</v>
      </c>
      <c r="J70" s="11">
        <v>1.8997615035318431</v>
      </c>
      <c r="K70" s="11">
        <v>2.8669295233218755</v>
      </c>
      <c r="L70" s="11">
        <v>0.96716801979003242</v>
      </c>
      <c r="M70" s="11">
        <v>1.485214846791449</v>
      </c>
      <c r="N70" s="11">
        <v>2.4523828665814813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2.1356004566523654</v>
      </c>
      <c r="C71" s="11">
        <v>2.6887442971470303</v>
      </c>
      <c r="D71" s="11">
        <f t="shared" si="50"/>
        <v>0.55314384049466492</v>
      </c>
      <c r="E71" s="11">
        <v>1.0135618145870229</v>
      </c>
      <c r="F71" s="11">
        <f t="shared" si="51"/>
        <v>1.5667056550816878</v>
      </c>
      <c r="G71" s="200">
        <f t="shared" si="52"/>
        <v>2.6230699401239566E-2</v>
      </c>
      <c r="I71" s="11" t="str">
        <f t="shared" si="53"/>
        <v>Elementary occupations</v>
      </c>
      <c r="J71" s="11">
        <v>3.8176997661188063</v>
      </c>
      <c r="K71" s="11">
        <v>5.5802337098508321</v>
      </c>
      <c r="L71" s="11">
        <v>1.7625339437320262</v>
      </c>
      <c r="M71" s="11">
        <v>2.7754418277883275</v>
      </c>
      <c r="N71" s="11">
        <v>4.5379757715203537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1.8522551888616892</v>
      </c>
      <c r="C72" s="11">
        <v>2.7478026653706227</v>
      </c>
      <c r="D72" s="11">
        <f t="shared" si="50"/>
        <v>0.89554747650893352</v>
      </c>
      <c r="E72" s="11">
        <v>1.3702303426725453</v>
      </c>
      <c r="F72" s="11">
        <f t="shared" si="51"/>
        <v>2.265777819181479</v>
      </c>
      <c r="G72" s="200">
        <f t="shared" si="52"/>
        <v>3.7606484190145117E-2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0.82936157495316831</v>
      </c>
      <c r="C73" s="11">
        <v>1.7712002870107877</v>
      </c>
      <c r="D73" s="11">
        <f t="shared" si="50"/>
        <v>0.94183871205761938</v>
      </c>
      <c r="E73" s="11">
        <v>0.43866106686615963</v>
      </c>
      <c r="F73" s="11">
        <f t="shared" si="51"/>
        <v>1.380499778923779</v>
      </c>
      <c r="G73" s="200">
        <f t="shared" si="52"/>
        <v>2.8708211515868332E-2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4.0392895971802725</v>
      </c>
      <c r="C74" s="11">
        <v>5.7867650926389462</v>
      </c>
      <c r="D74" s="11">
        <f t="shared" ref="D74:D75" si="56">C74-B74</f>
        <v>1.7474754954586738</v>
      </c>
      <c r="E74" s="11">
        <v>2.5432637985784408</v>
      </c>
      <c r="F74" s="11">
        <f t="shared" ref="F74:F75" si="57">SUM(D74:E74)</f>
        <v>4.290739294037115</v>
      </c>
      <c r="G74" s="200">
        <f t="shared" si="52"/>
        <v>3.3092701298431448E-2</v>
      </c>
      <c r="I74" s="11" t="str">
        <f>I63</f>
        <v>Managers, directors and senior officials</v>
      </c>
      <c r="J74" s="11">
        <f t="array" ref="J74:J82">MMULT(aggregation!$B$13:$AA$21,B181:B206)</f>
        <v>18.770944277984078</v>
      </c>
      <c r="K74" s="11">
        <f t="array" ref="K74:K82">MMULT(aggregation!$B$13:$AA$21,C181:C206)</f>
        <v>19.263219762483988</v>
      </c>
      <c r="L74" s="11">
        <f t="array" ref="L74:L82">MMULT(aggregation!$B$13:$AA$21,D181:D206)</f>
        <v>0.49227548449990799</v>
      </c>
      <c r="M74" s="11">
        <f t="array" ref="M74:M82">MMULT(aggregation!$B$13:$AA$21,E181:E206)</f>
        <v>8.3970959690554849</v>
      </c>
      <c r="N74" s="11">
        <f t="array" ref="N74:N82">MMULT(aggregation!$B$13:$AA$21,F181:F206)</f>
        <v>8.8893714535553929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8.3431059203424027</v>
      </c>
      <c r="C75" s="11">
        <v>11.373158628607777</v>
      </c>
      <c r="D75" s="11">
        <f t="shared" si="56"/>
        <v>3.0300527082653748</v>
      </c>
      <c r="E75" s="11">
        <v>4.8471149529714328</v>
      </c>
      <c r="F75" s="11">
        <f t="shared" si="57"/>
        <v>7.8771676612368076</v>
      </c>
      <c r="G75" s="200">
        <f t="shared" si="52"/>
        <v>3.1007016118131281E-2</v>
      </c>
      <c r="I75" s="11" t="str">
        <f>I64</f>
        <v>Professional occupations</v>
      </c>
      <c r="J75" s="11">
        <v>19.942251181688032</v>
      </c>
      <c r="K75" s="11">
        <v>21.922867410093808</v>
      </c>
      <c r="L75" s="11">
        <v>1.980616228405774</v>
      </c>
      <c r="M75" s="11">
        <v>8.488345027253958</v>
      </c>
      <c r="N75" s="11">
        <v>10.468961255659732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5.1166963558742511</v>
      </c>
      <c r="C76" s="11">
        <v>7.3121840271483789</v>
      </c>
      <c r="D76" s="11">
        <f t="shared" si="50"/>
        <v>2.1954876712741278</v>
      </c>
      <c r="E76" s="11">
        <v>3.3369730615367406</v>
      </c>
      <c r="F76" s="11">
        <f t="shared" si="51"/>
        <v>5.5324607328108684</v>
      </c>
      <c r="G76" s="200">
        <f t="shared" si="52"/>
        <v>3.4039290581827419E-2</v>
      </c>
      <c r="I76" s="11" t="str">
        <f>I65</f>
        <v>Associate professional occupations</v>
      </c>
      <c r="J76" s="11">
        <v>21.361372069693651</v>
      </c>
      <c r="K76" s="11">
        <v>19.253798732307772</v>
      </c>
      <c r="L76" s="11">
        <v>-2.1075733373858796</v>
      </c>
      <c r="M76" s="11">
        <v>8.158598621547652</v>
      </c>
      <c r="N76" s="11">
        <v>6.0510252841617724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1.0165561815605368</v>
      </c>
      <c r="C77" s="11">
        <v>1.9092690204452005</v>
      </c>
      <c r="D77" s="11">
        <f t="shared" si="50"/>
        <v>0.89271283888466368</v>
      </c>
      <c r="E77" s="11">
        <v>0.949810329859478</v>
      </c>
      <c r="F77" s="11">
        <f t="shared" si="51"/>
        <v>1.8425231687441417</v>
      </c>
      <c r="G77" s="200">
        <f t="shared" si="52"/>
        <v>4.4966109517907249E-2</v>
      </c>
      <c r="I77" s="11" t="str">
        <f>I66</f>
        <v>Administrative and secretarial occupations</v>
      </c>
      <c r="J77" s="11">
        <v>18.939114617825478</v>
      </c>
      <c r="K77" s="11">
        <v>10.660344579460244</v>
      </c>
      <c r="L77" s="11">
        <v>-8.2787700383652343</v>
      </c>
      <c r="M77" s="11">
        <v>7.3868506529635454</v>
      </c>
      <c r="N77" s="11">
        <v>-0.89191938540168825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0.18386281999815998</v>
      </c>
      <c r="C78" s="11">
        <v>0.26430608653446003</v>
      </c>
      <c r="D78" s="11">
        <f t="shared" si="50"/>
        <v>8.0443266536300045E-2</v>
      </c>
      <c r="E78" s="11">
        <v>0.12592491184655757</v>
      </c>
      <c r="F78" s="11">
        <f t="shared" si="51"/>
        <v>0.20636817838285762</v>
      </c>
      <c r="G78" s="200">
        <f t="shared" si="52"/>
        <v>3.5391717427152747E-2</v>
      </c>
      <c r="I78" s="11" t="str">
        <f t="shared" ref="I78:I82" si="58">I67</f>
        <v>Skilled trades occupations</v>
      </c>
      <c r="J78" s="11">
        <v>24.791979573028247</v>
      </c>
      <c r="K78" s="11">
        <v>24.224494987278611</v>
      </c>
      <c r="L78" s="11">
        <v>-0.56748458574963689</v>
      </c>
      <c r="M78" s="11">
        <v>9.3864451242231493</v>
      </c>
      <c r="N78" s="11">
        <v>8.8189605384735117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0.59673878699396832</v>
      </c>
      <c r="C79" s="11">
        <v>1.488230426809898</v>
      </c>
      <c r="D79" s="11">
        <f t="shared" si="50"/>
        <v>0.89149163981592972</v>
      </c>
      <c r="E79" s="11">
        <v>0.52634956638556285</v>
      </c>
      <c r="F79" s="11">
        <f t="shared" si="51"/>
        <v>1.4178412062014925</v>
      </c>
      <c r="G79" s="200">
        <f t="shared" si="52"/>
        <v>4.3058445283790547E-2</v>
      </c>
      <c r="I79" s="11" t="str">
        <f t="shared" si="58"/>
        <v>Caring, leisure and other service occupations</v>
      </c>
      <c r="J79" s="11">
        <v>27.494481775048531</v>
      </c>
      <c r="K79" s="11">
        <v>31.205002133671105</v>
      </c>
      <c r="L79" s="11">
        <v>3.7105203586225777</v>
      </c>
      <c r="M79" s="11">
        <v>16.033190268392424</v>
      </c>
      <c r="N79" s="11">
        <v>19.743710627014998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0.33519335872239586</v>
      </c>
      <c r="C80" s="11">
        <v>0.50301452620838283</v>
      </c>
      <c r="D80" s="11">
        <f t="shared" ref="D80" si="59">C80-B80</f>
        <v>0.16782116748598697</v>
      </c>
      <c r="E80" s="11">
        <v>0.21574018589478267</v>
      </c>
      <c r="F80" s="11">
        <f t="shared" ref="F80" si="60">SUM(D80:E80)</f>
        <v>0.38356135338076963</v>
      </c>
      <c r="G80" s="200">
        <f t="shared" si="52"/>
        <v>3.3681921350382504E-2</v>
      </c>
      <c r="I80" s="11" t="str">
        <f t="shared" si="58"/>
        <v>Sales and customer service occupations</v>
      </c>
      <c r="J80" s="11">
        <v>18.045470059083332</v>
      </c>
      <c r="K80" s="11">
        <v>18.595257671396585</v>
      </c>
      <c r="L80" s="11">
        <v>0.54978761231325279</v>
      </c>
      <c r="M80" s="11">
        <v>7.9671166745316668</v>
      </c>
      <c r="N80" s="11">
        <v>8.5169042868449196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0.64415899967843826</v>
      </c>
      <c r="C81" s="11">
        <v>1.170629361085695</v>
      </c>
      <c r="D81" s="11">
        <f t="shared" si="50"/>
        <v>0.52647036140725678</v>
      </c>
      <c r="E81" s="11">
        <v>0.5129773666459404</v>
      </c>
      <c r="F81" s="11">
        <f t="shared" si="51"/>
        <v>1.0394477280531973</v>
      </c>
      <c r="G81" s="200">
        <f t="shared" si="52"/>
        <v>3.9823027540057288E-2</v>
      </c>
      <c r="I81" s="11" t="str">
        <f t="shared" si="58"/>
        <v>Process, plant and machine operatives</v>
      </c>
      <c r="J81" s="11">
        <v>9.1606943824741975</v>
      </c>
      <c r="K81" s="11">
        <v>12.427921909969442</v>
      </c>
      <c r="L81" s="11">
        <v>3.267227527495244</v>
      </c>
      <c r="M81" s="11">
        <v>5.0527446437606942</v>
      </c>
      <c r="N81" s="11">
        <v>8.3199721712559374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3.0833662429644368</v>
      </c>
      <c r="C82" s="11">
        <v>5.3945151380245013</v>
      </c>
      <c r="D82" s="11">
        <f t="shared" si="50"/>
        <v>2.3111488950600645</v>
      </c>
      <c r="E82" s="11">
        <v>2.5947979050491181</v>
      </c>
      <c r="F82" s="11">
        <f t="shared" si="51"/>
        <v>4.9059468001091826</v>
      </c>
      <c r="G82" s="200">
        <f t="shared" si="52"/>
        <v>4.154695917841944E-2</v>
      </c>
      <c r="I82" s="11" t="str">
        <f t="shared" si="58"/>
        <v>Elementary occupations</v>
      </c>
      <c r="J82" s="11">
        <v>17.496624329212651</v>
      </c>
      <c r="K82" s="11">
        <v>17.250429855274287</v>
      </c>
      <c r="L82" s="11">
        <v>-0.24619447393836147</v>
      </c>
      <c r="M82" s="11">
        <v>8.3627780278854864</v>
      </c>
      <c r="N82" s="11">
        <v>8.1165835539471249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0.54255794835753113</v>
      </c>
      <c r="C83" s="11">
        <v>0.90499672958354405</v>
      </c>
      <c r="D83" s="11">
        <f t="shared" ref="D83:D84" si="61">C83-B83</f>
        <v>0.36243878122601292</v>
      </c>
      <c r="E83" s="11">
        <v>0.41453006619893384</v>
      </c>
      <c r="F83" s="11">
        <f t="shared" ref="F83:F84" si="62">SUM(D83:E83)</f>
        <v>0.77696884742494676</v>
      </c>
      <c r="G83" s="200">
        <f t="shared" si="52"/>
        <v>3.8565080990899725E-2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5.2362440068441839E-2</v>
      </c>
      <c r="C84" s="11">
        <v>6.869528147113084E-2</v>
      </c>
      <c r="D84" s="11">
        <f t="shared" si="61"/>
        <v>1.6332841402689001E-2</v>
      </c>
      <c r="E84" s="11">
        <v>2.9408025917855574E-2</v>
      </c>
      <c r="F84" s="11">
        <f t="shared" si="62"/>
        <v>4.5740867320544575E-2</v>
      </c>
      <c r="G84" s="200">
        <f t="shared" si="52"/>
        <v>3.0161005122754325E-2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2.225237084781392</v>
      </c>
      <c r="C85" s="11">
        <v>3.4989087465260442</v>
      </c>
      <c r="D85" s="11">
        <f t="shared" si="50"/>
        <v>1.2736716617446522</v>
      </c>
      <c r="E85" s="11">
        <v>1.3469421355193139</v>
      </c>
      <c r="F85" s="11">
        <f t="shared" si="51"/>
        <v>2.620613797263966</v>
      </c>
      <c r="G85" s="200">
        <f t="shared" si="52"/>
        <v>3.2057268274907402E-2</v>
      </c>
      <c r="I85" s="11" t="str">
        <f>I74</f>
        <v>Managers, directors and senior officials</v>
      </c>
      <c r="J85" s="11">
        <f t="array" ref="J85:J93">MMULT(aggregation!$B$13:$AA$21,B210:B235)</f>
        <v>14.645233372646917</v>
      </c>
      <c r="K85" s="11">
        <f t="array" ref="K85:K93">MMULT(aggregation!$B$13:$AA$21,C210:C235)</f>
        <v>13.126931077009887</v>
      </c>
      <c r="L85" s="11">
        <f t="array" ref="L85:L93">MMULT(aggregation!$B$13:$AA$21,D210:D235)</f>
        <v>-1.5183022956370298</v>
      </c>
      <c r="M85" s="11">
        <f t="array" ref="M85:M93">MMULT(aggregation!$B$13:$AA$21,E210:E235)</f>
        <v>6.8626751946107305</v>
      </c>
      <c r="N85" s="11">
        <f t="array" ref="N85:N93">MMULT(aggregation!$B$13:$AA$21,F210:F235)</f>
        <v>5.3443728989737007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0.64680441411450429</v>
      </c>
      <c r="C86" s="11">
        <v>1.377821623699047</v>
      </c>
      <c r="D86" s="11">
        <f t="shared" si="50"/>
        <v>0.73101720958454275</v>
      </c>
      <c r="E86" s="11">
        <v>0.53160800008254738</v>
      </c>
      <c r="F86" s="11">
        <f t="shared" si="51"/>
        <v>1.2626252096670902</v>
      </c>
      <c r="G86" s="200">
        <f t="shared" si="52"/>
        <v>4.0802409414418594E-2</v>
      </c>
      <c r="I86" s="11" t="str">
        <f>I75</f>
        <v>Professional occupations</v>
      </c>
      <c r="J86" s="11">
        <v>12.980929836004048</v>
      </c>
      <c r="K86" s="11">
        <v>11.604296149587267</v>
      </c>
      <c r="L86" s="11">
        <v>-1.3766336864167825</v>
      </c>
      <c r="M86" s="11">
        <v>4.9499961041722322</v>
      </c>
      <c r="N86" s="11">
        <v>3.5733624177554493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0.23099085930847207</v>
      </c>
      <c r="C87" s="11">
        <v>0.58175611067047051</v>
      </c>
      <c r="D87" s="11">
        <f t="shared" ref="D87:D88" si="63">C87-B87</f>
        <v>0.35076525136199843</v>
      </c>
      <c r="E87" s="11">
        <v>0.1945476020974839</v>
      </c>
      <c r="F87" s="11">
        <f t="shared" ref="F87:F88" si="64">SUM(D87:E87)</f>
        <v>0.54531285345948233</v>
      </c>
      <c r="G87" s="200">
        <f t="shared" si="52"/>
        <v>4.1572731844142563E-2</v>
      </c>
      <c r="I87" s="11" t="str">
        <f>I76</f>
        <v>Associate professional occupations</v>
      </c>
      <c r="J87" s="11">
        <v>15.481591578369734</v>
      </c>
      <c r="K87" s="11">
        <v>12.139887258947347</v>
      </c>
      <c r="L87" s="11">
        <v>-3.3417043194223846</v>
      </c>
      <c r="M87" s="11">
        <v>5.247804421610665</v>
      </c>
      <c r="N87" s="11">
        <v>1.90610010218828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0.64817792483897074</v>
      </c>
      <c r="C88" s="11">
        <v>1.1109974068143074</v>
      </c>
      <c r="D88" s="11">
        <f t="shared" si="63"/>
        <v>0.46281948197533662</v>
      </c>
      <c r="E88" s="11">
        <v>0.56434422526259131</v>
      </c>
      <c r="F88" s="11">
        <f t="shared" si="64"/>
        <v>1.027163707237928</v>
      </c>
      <c r="G88" s="200">
        <f t="shared" si="52"/>
        <v>4.2636752746757267E-2</v>
      </c>
      <c r="I88" s="11" t="str">
        <f>I77</f>
        <v>Administrative and secretarial occupations</v>
      </c>
      <c r="J88" s="11">
        <v>19.056125874487233</v>
      </c>
      <c r="K88" s="11">
        <v>9.0874792044516539</v>
      </c>
      <c r="L88" s="11">
        <v>-9.9686466700355787</v>
      </c>
      <c r="M88" s="11">
        <v>5.8394224456264467</v>
      </c>
      <c r="N88" s="11">
        <v>-4.1292242244091319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0.13837911172090753</v>
      </c>
      <c r="C89" s="11">
        <v>0.20233857836732594</v>
      </c>
      <c r="D89" s="11">
        <f t="shared" si="50"/>
        <v>6.3959466646418411E-2</v>
      </c>
      <c r="E89" s="11">
        <v>7.6962356615709104E-2</v>
      </c>
      <c r="F89" s="11">
        <f t="shared" si="51"/>
        <v>0.14092182326212752</v>
      </c>
      <c r="G89" s="200">
        <f t="shared" si="52"/>
        <v>2.9920751725182937E-2</v>
      </c>
      <c r="I89" s="11" t="str">
        <f t="shared" ref="I89:I93" si="65">I78</f>
        <v>Skilled trades occupations</v>
      </c>
      <c r="J89" s="11">
        <v>19.156174615443948</v>
      </c>
      <c r="K89" s="11">
        <v>18.308780360460933</v>
      </c>
      <c r="L89" s="11">
        <v>-0.84739425498301491</v>
      </c>
      <c r="M89" s="11">
        <v>7.9021268508644962</v>
      </c>
      <c r="N89" s="11">
        <v>7.0547325958814824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2.2316656501548855</v>
      </c>
      <c r="C90" s="11">
        <v>4.1986594370195469</v>
      </c>
      <c r="D90" s="11">
        <f t="shared" ref="D90" si="66">C90-B90</f>
        <v>1.9669937868646614</v>
      </c>
      <c r="E90" s="11">
        <v>1.8512407680360541</v>
      </c>
      <c r="F90" s="11">
        <f t="shared" ref="F90" si="67">SUM(D90:E90)</f>
        <v>3.8182345549007155</v>
      </c>
      <c r="G90" s="200">
        <f t="shared" ref="G90:G91" si="68">IF(B90&gt;0,(1+(E90/B90))^(1/($C$6-$B$6))-1,0)</f>
        <v>4.1092584600838089E-2</v>
      </c>
      <c r="I90" s="11" t="str">
        <f t="shared" si="65"/>
        <v>Caring, leisure and other service occupations</v>
      </c>
      <c r="J90" s="11">
        <v>18.795164768406242</v>
      </c>
      <c r="K90" s="11">
        <v>15.190944337736491</v>
      </c>
      <c r="L90" s="11">
        <v>-3.6042204306697538</v>
      </c>
      <c r="M90" s="11">
        <v>7.998179950523669</v>
      </c>
      <c r="N90" s="11">
        <v>4.3939595198539143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102.98043073349977</v>
      </c>
      <c r="C91" s="11">
        <f t="shared" ref="C91:F91" si="69">SUM(C65:C90)</f>
        <v>152.346929895823</v>
      </c>
      <c r="D91" s="11">
        <f t="shared" si="69"/>
        <v>49.366499162323201</v>
      </c>
      <c r="E91" s="11">
        <f t="shared" si="69"/>
        <v>66.278085445861265</v>
      </c>
      <c r="F91" s="11">
        <f t="shared" si="69"/>
        <v>115.64458460818449</v>
      </c>
      <c r="G91" s="200">
        <f t="shared" si="68"/>
        <v>3.3680654244479635E-2</v>
      </c>
      <c r="I91" s="11" t="str">
        <f t="shared" si="65"/>
        <v>Sales and customer service occupations</v>
      </c>
      <c r="J91" s="11">
        <v>15.506810726125725</v>
      </c>
      <c r="K91" s="11">
        <v>12.24298848423725</v>
      </c>
      <c r="L91" s="11">
        <v>-3.2638222418884739</v>
      </c>
      <c r="M91" s="11">
        <v>6.0161179505674625</v>
      </c>
      <c r="N91" s="11">
        <v>2.7522957086789881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11.500297542676659</v>
      </c>
      <c r="K92" s="11">
        <v>12.976691183382727</v>
      </c>
      <c r="L92" s="11">
        <v>1.476393640706068</v>
      </c>
      <c r="M92" s="11">
        <v>6.2039727011388335</v>
      </c>
      <c r="N92" s="11">
        <v>7.680366341844902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24.958358778750146</v>
      </c>
      <c r="K93" s="11">
        <v>23.207344632103538</v>
      </c>
      <c r="L93" s="11">
        <v>-1.7510141466466056</v>
      </c>
      <c r="M93" s="11">
        <v>11.183778169238952</v>
      </c>
      <c r="N93" s="11">
        <v>9.4327640225923464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21.258354009461858</v>
      </c>
      <c r="C94" s="11">
        <v>23.761892391928111</v>
      </c>
      <c r="D94" s="11">
        <f>C94-B94</f>
        <v>2.5035383824662532</v>
      </c>
      <c r="E94" s="11">
        <v>12.412498998392914</v>
      </c>
      <c r="F94" s="11">
        <f>SUM(D94:E94)</f>
        <v>14.916037380859168</v>
      </c>
      <c r="G94" s="200">
        <f>IF(B94&gt;0,(1+(E94/B94))^(1/($C$6-$B$6))-1,0)</f>
        <v>3.1133663635065201E-2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7.1476479324347784</v>
      </c>
      <c r="C95" s="11">
        <v>11.576546181122685</v>
      </c>
      <c r="D95" s="11">
        <f t="shared" ref="D95:D118" si="72">C95-B95</f>
        <v>4.4288982486879069</v>
      </c>
      <c r="E95" s="11">
        <v>6.2857168368767482</v>
      </c>
      <c r="F95" s="11">
        <f t="shared" ref="F95:F118" si="73">SUM(D95:E95)</f>
        <v>10.714615085564656</v>
      </c>
      <c r="G95" s="200">
        <f t="shared" ref="G95:G120" si="74">IF(B95&gt;0,(1+(E95/B95))^(1/($C$6-$B$6))-1,0)</f>
        <v>4.2961099472000441E-2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17.743993089091681</v>
      </c>
      <c r="C96" s="11">
        <v>19.954863197234925</v>
      </c>
      <c r="D96" s="11">
        <f t="shared" si="72"/>
        <v>2.2108701081432436</v>
      </c>
      <c r="E96" s="11">
        <v>7.6211593488759046</v>
      </c>
      <c r="F96" s="11">
        <f t="shared" si="73"/>
        <v>9.8320294570191482</v>
      </c>
      <c r="G96" s="200">
        <f t="shared" si="74"/>
        <v>2.4107958527658901E-2</v>
      </c>
      <c r="I96" s="11" t="str">
        <f>I85</f>
        <v>Managers, directors and senior officials</v>
      </c>
      <c r="J96" s="11">
        <f t="array" ref="J96:J104">MMULT(aggregation!$B$13:$AA$21,B239:B264)</f>
        <v>9.0156191357477162</v>
      </c>
      <c r="K96" s="11">
        <f t="array" ref="K96:K104">MMULT(aggregation!$B$13:$AA$21,C239:C264)</f>
        <v>7.2931175555610652</v>
      </c>
      <c r="L96" s="11">
        <f t="array" ref="L96:L104">MMULT(aggregation!$B$13:$AA$21,D239:D264)</f>
        <v>-1.7225015801866514</v>
      </c>
      <c r="M96" s="11">
        <f t="array" ref="M96:M104">MMULT(aggregation!$B$13:$AA$21,E239:E264)</f>
        <v>3.7356623551125465</v>
      </c>
      <c r="N96" s="11">
        <f t="array" ref="N96:N104">MMULT(aggregation!$B$13:$AA$21,F239:F264)</f>
        <v>2.0131607749258951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13.320271644237216</v>
      </c>
      <c r="C97" s="11">
        <v>15.977107828109089</v>
      </c>
      <c r="D97" s="11">
        <f t="shared" si="72"/>
        <v>2.6568361838718726</v>
      </c>
      <c r="E97" s="11">
        <v>8.5490249428448326</v>
      </c>
      <c r="F97" s="11">
        <f t="shared" si="73"/>
        <v>11.205861126716705</v>
      </c>
      <c r="G97" s="200">
        <f t="shared" si="74"/>
        <v>3.3605429962397348E-2</v>
      </c>
      <c r="I97" s="11" t="str">
        <f>I86</f>
        <v>Professional occupations</v>
      </c>
      <c r="J97" s="11">
        <v>7.2921029795459518</v>
      </c>
      <c r="K97" s="11">
        <v>5.4287510882325805</v>
      </c>
      <c r="L97" s="11">
        <v>-1.8633518913133724</v>
      </c>
      <c r="M97" s="11">
        <v>2.5468947755248705</v>
      </c>
      <c r="N97" s="11">
        <v>0.68354288421149811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11.558811255785175</v>
      </c>
      <c r="C98" s="11">
        <v>9.112982541793464</v>
      </c>
      <c r="D98" s="11">
        <f t="shared" ref="D98" si="75">C98-B98</f>
        <v>-2.4458287139917108</v>
      </c>
      <c r="E98" s="11">
        <v>5.2392240635503988</v>
      </c>
      <c r="F98" s="11">
        <f t="shared" ref="F98" si="76">SUM(D98:E98)</f>
        <v>2.7933953495586881</v>
      </c>
      <c r="G98" s="200">
        <f t="shared" si="74"/>
        <v>2.5234049252483848E-2</v>
      </c>
      <c r="I98" s="11" t="str">
        <f>I87</f>
        <v>Associate professional occupations</v>
      </c>
      <c r="J98" s="11">
        <v>8.6709579015922191</v>
      </c>
      <c r="K98" s="11">
        <v>5.610135514823364</v>
      </c>
      <c r="L98" s="11">
        <v>-3.0608223867688547</v>
      </c>
      <c r="M98" s="11">
        <v>2.6164875831727521</v>
      </c>
      <c r="N98" s="11">
        <v>-0.44433480359610239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22.167225387459546</v>
      </c>
      <c r="C99" s="11">
        <v>27.354408022889242</v>
      </c>
      <c r="D99" s="11">
        <f t="shared" si="72"/>
        <v>5.1871826354296964</v>
      </c>
      <c r="E99" s="11">
        <v>12.973711460587486</v>
      </c>
      <c r="F99" s="11">
        <f t="shared" si="73"/>
        <v>18.160894096017181</v>
      </c>
      <c r="G99" s="200">
        <f t="shared" si="74"/>
        <v>3.1193420214339351E-2</v>
      </c>
      <c r="I99" s="11" t="str">
        <f>I88</f>
        <v>Administrative and secretarial occupations</v>
      </c>
      <c r="J99" s="11">
        <v>10.288740486973103</v>
      </c>
      <c r="K99" s="11">
        <v>2.0516815875896786</v>
      </c>
      <c r="L99" s="11">
        <v>-8.2370588993834239</v>
      </c>
      <c r="M99" s="11">
        <v>2.0911736277515236</v>
      </c>
      <c r="N99" s="11">
        <v>-6.1458852716318999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4.0554971709087386</v>
      </c>
      <c r="C100" s="11">
        <v>4.1114341415845344</v>
      </c>
      <c r="D100" s="11">
        <f t="shared" si="72"/>
        <v>5.5936970675795727E-2</v>
      </c>
      <c r="E100" s="11">
        <v>1.7497471604806092</v>
      </c>
      <c r="F100" s="11">
        <f t="shared" si="73"/>
        <v>1.8056841311564049</v>
      </c>
      <c r="G100" s="200">
        <f t="shared" si="74"/>
        <v>2.4200759031649755E-2</v>
      </c>
      <c r="I100" s="11" t="str">
        <f t="shared" ref="I100:I104" si="77">I89</f>
        <v>Skilled trades occupations</v>
      </c>
      <c r="J100" s="11">
        <v>10.841221750414274</v>
      </c>
      <c r="K100" s="11">
        <v>9.8617888142747745</v>
      </c>
      <c r="L100" s="11">
        <v>-0.97943293613949822</v>
      </c>
      <c r="M100" s="11">
        <v>4.2052838819639664</v>
      </c>
      <c r="N100" s="11">
        <v>3.225850945824468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4.9347117787208097</v>
      </c>
      <c r="C101" s="11">
        <v>6.2156756226181695</v>
      </c>
      <c r="D101" s="11">
        <f t="shared" si="72"/>
        <v>1.2809638438973598</v>
      </c>
      <c r="E101" s="11">
        <v>3.5102224657589365</v>
      </c>
      <c r="F101" s="11">
        <f t="shared" si="73"/>
        <v>4.7911863096562968</v>
      </c>
      <c r="G101" s="200">
        <f t="shared" si="74"/>
        <v>3.6467364778633993E-2</v>
      </c>
      <c r="I101" s="11" t="str">
        <f t="shared" si="77"/>
        <v>Caring, leisure and other service occupations</v>
      </c>
      <c r="J101" s="11">
        <v>5.472834909509765</v>
      </c>
      <c r="K101" s="11">
        <v>3.9057620132248463</v>
      </c>
      <c r="L101" s="11">
        <v>-1.5670728962849183</v>
      </c>
      <c r="M101" s="11">
        <v>1.7537493434376474</v>
      </c>
      <c r="N101" s="11">
        <v>0.18667644715272919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3.3798986469010015</v>
      </c>
      <c r="C102" s="11">
        <v>6.0649334389974685</v>
      </c>
      <c r="D102" s="11">
        <f t="shared" si="72"/>
        <v>2.685034792096467</v>
      </c>
      <c r="E102" s="11">
        <v>2.0769315198856733</v>
      </c>
      <c r="F102" s="11">
        <f t="shared" si="73"/>
        <v>4.7619663119821407</v>
      </c>
      <c r="G102" s="200">
        <f t="shared" si="74"/>
        <v>3.245021094738787E-2</v>
      </c>
      <c r="I102" s="11" t="str">
        <f t="shared" si="77"/>
        <v>Sales and customer service occupations</v>
      </c>
      <c r="J102" s="11">
        <v>9.216697577167654</v>
      </c>
      <c r="K102" s="11">
        <v>4.105092272668375</v>
      </c>
      <c r="L102" s="11">
        <v>-5.11160530449928</v>
      </c>
      <c r="M102" s="11">
        <v>2.2580290029680623</v>
      </c>
      <c r="N102" s="11">
        <v>-2.8535763015312177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7.0467088660161892</v>
      </c>
      <c r="C103" s="11">
        <v>7.817667506012846</v>
      </c>
      <c r="D103" s="11">
        <f t="shared" ref="D103:D104" si="78">C103-B103</f>
        <v>0.77095863999665681</v>
      </c>
      <c r="E103" s="11">
        <v>3.5472145812108185</v>
      </c>
      <c r="F103" s="11">
        <f t="shared" ref="F103:F104" si="79">SUM(D103:E103)</f>
        <v>4.3181732212074753</v>
      </c>
      <c r="G103" s="200">
        <f t="shared" si="74"/>
        <v>2.7554108609589845E-2</v>
      </c>
      <c r="I103" s="11" t="str">
        <f t="shared" si="77"/>
        <v>Process, plant and machine operatives</v>
      </c>
      <c r="J103" s="11">
        <v>8.7975781986072654</v>
      </c>
      <c r="K103" s="11">
        <v>5.7767563508224598</v>
      </c>
      <c r="L103" s="11">
        <v>-3.0208218477848057</v>
      </c>
      <c r="M103" s="11">
        <v>3.2498499216918102</v>
      </c>
      <c r="N103" s="11">
        <v>0.22902807390700464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15.866284416272107</v>
      </c>
      <c r="C104" s="11">
        <v>16.831862836749483</v>
      </c>
      <c r="D104" s="11">
        <f t="shared" si="78"/>
        <v>0.9655784204773763</v>
      </c>
      <c r="E104" s="11">
        <v>8.0777238082365734</v>
      </c>
      <c r="F104" s="11">
        <f t="shared" si="79"/>
        <v>9.0433022287139497</v>
      </c>
      <c r="G104" s="200">
        <f t="shared" si="74"/>
        <v>2.7814581127371341E-2</v>
      </c>
      <c r="I104" s="11" t="str">
        <f t="shared" si="77"/>
        <v>Elementary occupations</v>
      </c>
      <c r="J104" s="11">
        <v>21.285602269261823</v>
      </c>
      <c r="K104" s="11">
        <v>15.047551785478046</v>
      </c>
      <c r="L104" s="11">
        <v>-6.2380504837837751</v>
      </c>
      <c r="M104" s="11">
        <v>7.4548346638915381</v>
      </c>
      <c r="N104" s="11">
        <v>1.2167841801077628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14.848360065667435</v>
      </c>
      <c r="C105" s="11">
        <v>17.405119234722726</v>
      </c>
      <c r="D105" s="11">
        <f t="shared" si="72"/>
        <v>2.5567591690552902</v>
      </c>
      <c r="E105" s="11">
        <v>8.7729146326566685</v>
      </c>
      <c r="F105" s="11">
        <f t="shared" si="73"/>
        <v>11.329673801711959</v>
      </c>
      <c r="G105" s="200">
        <f t="shared" si="74"/>
        <v>3.1434505090268461E-2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2.9800162384316677</v>
      </c>
      <c r="C106" s="11">
        <v>6.4895847060335035</v>
      </c>
      <c r="D106" s="11">
        <f t="shared" si="72"/>
        <v>3.5095684676018357</v>
      </c>
      <c r="E106" s="11">
        <v>2.9247462264861896</v>
      </c>
      <c r="F106" s="11">
        <f t="shared" si="73"/>
        <v>6.4343146940880249</v>
      </c>
      <c r="G106" s="200">
        <f t="shared" si="74"/>
        <v>4.6643835928595001E-2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1.6015058118767553</v>
      </c>
      <c r="C107" s="11">
        <v>2.6968807888607178</v>
      </c>
      <c r="D107" s="11">
        <f t="shared" si="72"/>
        <v>1.0953749769839625</v>
      </c>
      <c r="E107" s="11">
        <v>1.4399592393525915</v>
      </c>
      <c r="F107" s="11">
        <f t="shared" si="73"/>
        <v>2.5353342163365538</v>
      </c>
      <c r="G107" s="200">
        <f t="shared" si="74"/>
        <v>4.3687032270662618E-2</v>
      </c>
      <c r="I107" s="11" t="str">
        <f>I96</f>
        <v>Managers, directors and senior officials</v>
      </c>
      <c r="J107" s="11">
        <f t="array" ref="J107:J115">MMULT(aggregation!$B$13:$AA$21,B268:B293)</f>
        <v>2.0532417761252919</v>
      </c>
      <c r="K107" s="11">
        <f t="array" ref="K107:K115">MMULT(aggregation!$B$13:$AA$21,C268:C293)</f>
        <v>3.1790822963955625</v>
      </c>
      <c r="L107" s="11">
        <f t="array" ref="L107:L115">MMULT(aggregation!$B$13:$AA$21,D268:D293)</f>
        <v>1.1258405202702706</v>
      </c>
      <c r="M107" s="11">
        <f t="array" ref="M107:M115">MMULT(aggregation!$B$13:$AA$21,E268:E293)</f>
        <v>0.8515253476649931</v>
      </c>
      <c r="N107" s="11">
        <f t="array" ref="N107:N115">MMULT(aggregation!$B$13:$AA$21,F268:F293)</f>
        <v>1.9773658679352637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1.5802788636241079</v>
      </c>
      <c r="C108" s="11">
        <v>2.482723314698227</v>
      </c>
      <c r="D108" s="11">
        <f t="shared" si="72"/>
        <v>0.90244445107411919</v>
      </c>
      <c r="E108" s="11">
        <v>1.0534930694143403</v>
      </c>
      <c r="F108" s="11">
        <f t="shared" si="73"/>
        <v>1.9559375204884595</v>
      </c>
      <c r="G108" s="200">
        <f t="shared" si="74"/>
        <v>3.4640868027674632E-2</v>
      </c>
      <c r="I108" s="11" t="str">
        <f>I97</f>
        <v>Professional occupations</v>
      </c>
      <c r="J108" s="11">
        <v>1.6152603333965896</v>
      </c>
      <c r="K108" s="11">
        <v>3.5241843741209253</v>
      </c>
      <c r="L108" s="11">
        <v>1.9089240407243357</v>
      </c>
      <c r="M108" s="11">
        <v>0.82983870066720833</v>
      </c>
      <c r="N108" s="11">
        <v>2.7387627413915441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1.0089262134029455</v>
      </c>
      <c r="C109" s="11">
        <v>1.3585429673862182</v>
      </c>
      <c r="D109" s="11">
        <f t="shared" ref="D109" si="80">C109-B109</f>
        <v>0.34961675398327263</v>
      </c>
      <c r="E109" s="11">
        <v>0.65170493323014045</v>
      </c>
      <c r="F109" s="11">
        <f t="shared" ref="F109" si="81">SUM(D109:E109)</f>
        <v>1.0013216872134132</v>
      </c>
      <c r="G109" s="200">
        <f t="shared" si="74"/>
        <v>3.3778712345287953E-2</v>
      </c>
      <c r="I109" s="11" t="str">
        <f>I98</f>
        <v>Associate professional occupations</v>
      </c>
      <c r="J109" s="11">
        <v>1.8697014865169597</v>
      </c>
      <c r="K109" s="11">
        <v>3.1904845615513757</v>
      </c>
      <c r="L109" s="11">
        <v>1.3207830750344165</v>
      </c>
      <c r="M109" s="11">
        <v>0.74649248802511392</v>
      </c>
      <c r="N109" s="11">
        <v>2.0672755630595301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1.5977152153019147</v>
      </c>
      <c r="C110" s="11">
        <v>2.5140713985120051</v>
      </c>
      <c r="D110" s="11">
        <f t="shared" si="72"/>
        <v>0.91635618321009038</v>
      </c>
      <c r="E110" s="11">
        <v>1.171225164610489</v>
      </c>
      <c r="F110" s="11">
        <f t="shared" si="73"/>
        <v>2.0875813478205796</v>
      </c>
      <c r="G110" s="200">
        <f t="shared" si="74"/>
        <v>3.7339580153194163E-2</v>
      </c>
      <c r="I110" s="11" t="str">
        <f>I99</f>
        <v>Administrative and secretarial occupations</v>
      </c>
      <c r="J110" s="11">
        <v>2.4085116368584338</v>
      </c>
      <c r="K110" s="11">
        <v>1.5346105706806921</v>
      </c>
      <c r="L110" s="11">
        <v>-0.87390106617774177</v>
      </c>
      <c r="M110" s="11">
        <v>0.53854923738004934</v>
      </c>
      <c r="N110" s="11">
        <v>-0.33535182879769249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8.331897407510569</v>
      </c>
      <c r="C111" s="11">
        <v>11.630989976042235</v>
      </c>
      <c r="D111" s="11">
        <f>C111-B111</f>
        <v>3.2990925685316661</v>
      </c>
      <c r="E111" s="11">
        <v>6.5434249024380566</v>
      </c>
      <c r="F111" s="11">
        <f>SUM(D111:E111)</f>
        <v>9.8425174709697227</v>
      </c>
      <c r="G111" s="200">
        <f t="shared" si="74"/>
        <v>3.9397093492112845E-2</v>
      </c>
      <c r="I111" s="11" t="str">
        <f t="shared" ref="I111:I115" si="82">I100</f>
        <v>Skilled trades occupations</v>
      </c>
      <c r="J111" s="11">
        <v>4.4443281751295149</v>
      </c>
      <c r="K111" s="11">
        <v>2.3038828589493399</v>
      </c>
      <c r="L111" s="11">
        <v>-2.1404453161801751</v>
      </c>
      <c r="M111" s="11">
        <v>1.0098798014161512</v>
      </c>
      <c r="N111" s="11">
        <v>-1.1305655147640241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2.4919881157227275</v>
      </c>
      <c r="C112" s="11">
        <v>4.0323914516889348</v>
      </c>
      <c r="D112" s="11">
        <f t="shared" ref="D112:D113" si="83">C112-B112</f>
        <v>1.5404033359662073</v>
      </c>
      <c r="E112" s="11">
        <v>2.0011567690464132</v>
      </c>
      <c r="F112" s="11">
        <f t="shared" ref="F112:F113" si="84">SUM(D112:E112)</f>
        <v>3.5415601050126204</v>
      </c>
      <c r="G112" s="200">
        <f t="shared" si="74"/>
        <v>4.0080523182994376E-2</v>
      </c>
      <c r="I112" s="11" t="str">
        <f t="shared" si="82"/>
        <v>Caring, leisure and other service occupations</v>
      </c>
      <c r="J112" s="11">
        <v>1.5295941885426094</v>
      </c>
      <c r="K112" s="11">
        <v>1.756586957024868</v>
      </c>
      <c r="L112" s="11">
        <v>0.22699276848225863</v>
      </c>
      <c r="M112" s="11">
        <v>0.44849371106897501</v>
      </c>
      <c r="N112" s="11">
        <v>0.67548647955123364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0.21124302767309397</v>
      </c>
      <c r="C113" s="11">
        <v>0.28198183769740259</v>
      </c>
      <c r="D113" s="11">
        <f t="shared" si="83"/>
        <v>7.0738810024308624E-2</v>
      </c>
      <c r="E113" s="11">
        <v>0.15739597815440845</v>
      </c>
      <c r="F113" s="11">
        <f t="shared" si="84"/>
        <v>0.22813478817871707</v>
      </c>
      <c r="G113" s="200">
        <f t="shared" si="74"/>
        <v>3.781814652966875E-2</v>
      </c>
      <c r="I113" s="11" t="str">
        <f t="shared" si="82"/>
        <v>Sales and customer service occupations</v>
      </c>
      <c r="J113" s="11">
        <v>3.27705569694555</v>
      </c>
      <c r="K113" s="11">
        <v>2.8594750303545187</v>
      </c>
      <c r="L113" s="11">
        <v>-0.41758066659103144</v>
      </c>
      <c r="M113" s="11">
        <v>0.78147988453627826</v>
      </c>
      <c r="N113" s="11">
        <v>0.36389921794524682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7.752454582361799</v>
      </c>
      <c r="C114" s="11">
        <v>10.213742510824178</v>
      </c>
      <c r="D114" s="11">
        <f t="shared" si="72"/>
        <v>2.4612879284623785</v>
      </c>
      <c r="E114" s="11">
        <v>4.6483660333898049</v>
      </c>
      <c r="F114" s="11">
        <f t="shared" si="73"/>
        <v>7.1096539618521835</v>
      </c>
      <c r="G114" s="200">
        <f t="shared" si="74"/>
        <v>3.1812408374844559E-2</v>
      </c>
      <c r="I114" s="11" t="str">
        <f t="shared" si="82"/>
        <v>Process, plant and machine operatives</v>
      </c>
      <c r="J114" s="11">
        <v>3.5879310292247721</v>
      </c>
      <c r="K114" s="11">
        <v>2.5137118848762077</v>
      </c>
      <c r="L114" s="11">
        <v>-1.0742191443485645</v>
      </c>
      <c r="M114" s="11">
        <v>1.0720772926639444</v>
      </c>
      <c r="N114" s="11">
        <v>-2.1418516846202218E-3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2.4243235560344814</v>
      </c>
      <c r="C115" s="11">
        <v>4.3441007338363287</v>
      </c>
      <c r="D115" s="11">
        <f t="shared" si="72"/>
        <v>1.9197771778018473</v>
      </c>
      <c r="E115" s="11">
        <v>1.8292826552836829</v>
      </c>
      <c r="F115" s="11">
        <f t="shared" si="73"/>
        <v>3.7490598330855303</v>
      </c>
      <c r="G115" s="200">
        <f t="shared" si="74"/>
        <v>3.8192243829195283E-2</v>
      </c>
      <c r="I115" s="11" t="str">
        <f t="shared" si="82"/>
        <v>Elementary occupations</v>
      </c>
      <c r="J115" s="11">
        <v>8.1222540769039799</v>
      </c>
      <c r="K115" s="11">
        <v>4.5639353833868954</v>
      </c>
      <c r="L115" s="11">
        <v>-3.5583186935170845</v>
      </c>
      <c r="M115" s="11">
        <v>1.4485906164679019</v>
      </c>
      <c r="N115" s="11">
        <v>-2.1097280770491826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0.50251481160405265</v>
      </c>
      <c r="C116" s="11">
        <v>1.179532491578567</v>
      </c>
      <c r="D116" s="11">
        <f t="shared" ref="D116:D117" si="85">C116-B116</f>
        <v>0.67701767997451434</v>
      </c>
      <c r="E116" s="11">
        <v>0.41937995945790046</v>
      </c>
      <c r="F116" s="11">
        <f t="shared" ref="F116:F117" si="86">SUM(D116:E116)</f>
        <v>1.0963976394324149</v>
      </c>
      <c r="G116" s="200">
        <f t="shared" si="74"/>
        <v>4.1283129843787236E-2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1.6574529204555313</v>
      </c>
      <c r="C117" s="11">
        <v>2.5192397619113565</v>
      </c>
      <c r="D117" s="11">
        <f t="shared" si="85"/>
        <v>0.86178684145582518</v>
      </c>
      <c r="E117" s="11">
        <v>1.3924539160296185</v>
      </c>
      <c r="F117" s="11">
        <f t="shared" si="86"/>
        <v>2.2542407574854435</v>
      </c>
      <c r="G117" s="200">
        <f t="shared" si="74"/>
        <v>4.1493006714022451E-2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0.45819505136407113</v>
      </c>
      <c r="C118" s="11">
        <v>0.44329719347697322</v>
      </c>
      <c r="D118" s="11">
        <f t="shared" si="72"/>
        <v>-1.4897857887097909E-2</v>
      </c>
      <c r="E118" s="11">
        <v>0.23263951614244388</v>
      </c>
      <c r="F118" s="11">
        <f t="shared" si="73"/>
        <v>0.21774165825534597</v>
      </c>
      <c r="G118" s="200">
        <f t="shared" si="74"/>
        <v>2.7751796036201704E-2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7.0949968781245198</v>
      </c>
      <c r="C119" s="11">
        <v>11.134355119549749</v>
      </c>
      <c r="D119" s="11">
        <f t="shared" ref="D119" si="87">C119-B119</f>
        <v>4.0393582414252291</v>
      </c>
      <c r="E119" s="11">
        <v>5.7750069316072823</v>
      </c>
      <c r="F119" s="11">
        <f t="shared" ref="F119" si="88">SUM(D119:E119)</f>
        <v>9.8143651730325114</v>
      </c>
      <c r="G119" s="200">
        <f t="shared" si="74"/>
        <v>4.0499233099750453E-2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183.02127295644482</v>
      </c>
      <c r="C120" s="11">
        <f t="shared" ref="C120:F120" si="89">SUM(C94:C119)</f>
        <v>227.50592719585916</v>
      </c>
      <c r="D120" s="11">
        <f t="shared" si="89"/>
        <v>44.484654239414347</v>
      </c>
      <c r="E120" s="11">
        <f t="shared" si="89"/>
        <v>111.05632511400094</v>
      </c>
      <c r="F120" s="11">
        <f t="shared" si="89"/>
        <v>155.54097935341528</v>
      </c>
      <c r="G120" s="200">
        <f t="shared" si="74"/>
        <v>3.2121182757917977E-2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4.2987734305288443</v>
      </c>
      <c r="C123" s="11">
        <v>4.3265213483095355</v>
      </c>
      <c r="D123" s="11">
        <f>C123-B123</f>
        <v>2.7747917780691189E-2</v>
      </c>
      <c r="E123" s="11">
        <v>2.1760890674981432</v>
      </c>
      <c r="F123" s="11">
        <f>SUM(D123:E123)</f>
        <v>2.2038369852788344</v>
      </c>
      <c r="G123" s="200">
        <f>IF(B123&gt;0,(1+(E123/B123))^(1/($C$6-$B$6))-1,0)</f>
        <v>2.7682748727714701E-2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2.2794477835994416</v>
      </c>
      <c r="C124" s="11">
        <v>3.464715425729616</v>
      </c>
      <c r="D124" s="11">
        <f t="shared" ref="D124:D139" si="92">C124-B124</f>
        <v>1.1852676421301744</v>
      </c>
      <c r="E124" s="11">
        <v>1.9280782637171368</v>
      </c>
      <c r="F124" s="11">
        <f t="shared" ref="F124:F131" si="93">SUM(D124:E124)</f>
        <v>3.1133459058473112</v>
      </c>
      <c r="G124" s="200">
        <f t="shared" ref="G124:G147" si="94">IF(B124&gt;0,(1+(E124/B124))^(1/($C$6-$B$6))-1,0)</f>
        <v>4.1709147150320147E-2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1.9714331524539417</v>
      </c>
      <c r="C125" s="11">
        <v>2.3529502563625591</v>
      </c>
      <c r="D125" s="11">
        <f t="shared" si="92"/>
        <v>0.38151710390861737</v>
      </c>
      <c r="E125" s="11">
        <v>0.84925139424029439</v>
      </c>
      <c r="F125" s="11">
        <f t="shared" si="93"/>
        <v>1.2307684981489118</v>
      </c>
      <c r="G125" s="200">
        <f t="shared" si="94"/>
        <v>2.4168696490786346E-2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4.2453847577183232</v>
      </c>
      <c r="C126" s="11">
        <v>0.93878370288824586</v>
      </c>
      <c r="D126" s="11">
        <f t="shared" si="92"/>
        <v>-3.3066010548300775</v>
      </c>
      <c r="E126" s="11">
        <v>0.84463914762969883</v>
      </c>
      <c r="F126" s="11">
        <f t="shared" si="93"/>
        <v>-2.4619619072003784</v>
      </c>
      <c r="G126" s="200">
        <f t="shared" si="94"/>
        <v>1.2170132213592755E-2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0.90437400673884671</v>
      </c>
      <c r="C127" s="11">
        <v>0.64291440935794364</v>
      </c>
      <c r="D127" s="11">
        <f t="shared" si="92"/>
        <v>-0.26145959738090307</v>
      </c>
      <c r="E127" s="11">
        <v>0.20343505851808882</v>
      </c>
      <c r="F127" s="11">
        <f t="shared" si="93"/>
        <v>-5.8024538862814251E-2</v>
      </c>
      <c r="G127" s="200">
        <f>IF(B127&gt;0,(1+(E127/B127))^(1/($C$6-$B$6))-1,0)</f>
        <v>1.3618331406250572E-2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2.3030844771542713</v>
      </c>
      <c r="C128" s="11">
        <v>2.4478791077673603</v>
      </c>
      <c r="D128" s="11">
        <f t="shared" si="92"/>
        <v>0.14479463061308895</v>
      </c>
      <c r="E128" s="11">
        <v>0.87981121326627099</v>
      </c>
      <c r="F128" s="11">
        <f t="shared" si="93"/>
        <v>1.0246058438793599</v>
      </c>
      <c r="G128" s="200">
        <f t="shared" si="94"/>
        <v>2.1803774310546364E-2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0.77703763910858792</v>
      </c>
      <c r="C129" s="11">
        <v>1.0051306148654038</v>
      </c>
      <c r="D129" s="11">
        <f t="shared" si="92"/>
        <v>0.22809297575681586</v>
      </c>
      <c r="E129" s="11">
        <v>0.41104988068190695</v>
      </c>
      <c r="F129" s="11">
        <f t="shared" si="93"/>
        <v>0.63914285643872282</v>
      </c>
      <c r="G129" s="200">
        <f t="shared" si="94"/>
        <v>2.8711887655120227E-2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2.3669825489358667</v>
      </c>
      <c r="C130" s="11">
        <v>1.0194204780773886</v>
      </c>
      <c r="D130" s="11">
        <f t="shared" si="92"/>
        <v>-1.3475620708584781</v>
      </c>
      <c r="E130" s="11">
        <v>0.66464801725065981</v>
      </c>
      <c r="F130" s="11">
        <f t="shared" si="93"/>
        <v>-0.68291405360781832</v>
      </c>
      <c r="G130" s="200">
        <f t="shared" si="94"/>
        <v>1.6635836941730098E-2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0.87631430448939396</v>
      </c>
      <c r="C131" s="11">
        <v>1.4416094051613064</v>
      </c>
      <c r="D131" s="11">
        <f t="shared" si="92"/>
        <v>0.56529510067191246</v>
      </c>
      <c r="E131" s="11">
        <v>0.45197127695621825</v>
      </c>
      <c r="F131" s="11">
        <f t="shared" si="93"/>
        <v>1.0172663776281308</v>
      </c>
      <c r="G131" s="200">
        <f t="shared" si="94"/>
        <v>2.8115966724278518E-2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0.93493958942740585</v>
      </c>
      <c r="C132" s="11">
        <v>1.1007435513760468</v>
      </c>
      <c r="D132" s="11">
        <f t="shared" si="92"/>
        <v>0.165803961948641</v>
      </c>
      <c r="E132" s="11">
        <v>0.43649136745884587</v>
      </c>
      <c r="F132" s="11">
        <f t="shared" ref="F132:F133" si="95">SUM(D132:E132)</f>
        <v>0.60229532940748687</v>
      </c>
      <c r="G132" s="200">
        <f t="shared" si="94"/>
        <v>2.5870858640984817E-2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4.525112928811776</v>
      </c>
      <c r="C133" s="11">
        <v>4.9325345402714289</v>
      </c>
      <c r="D133" s="11">
        <f t="shared" si="92"/>
        <v>0.40742161145965294</v>
      </c>
      <c r="E133" s="11">
        <v>2.2232665828032898</v>
      </c>
      <c r="F133" s="11">
        <f t="shared" si="95"/>
        <v>2.6306881942629428</v>
      </c>
      <c r="G133" s="200">
        <f t="shared" si="94"/>
        <v>2.7002116034955392E-2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5.9277196404377568</v>
      </c>
      <c r="C134" s="11">
        <v>6.7362600432429716</v>
      </c>
      <c r="D134" s="11">
        <f t="shared" si="92"/>
        <v>0.80854040280521478</v>
      </c>
      <c r="E134" s="11">
        <v>3.6137706209087619</v>
      </c>
      <c r="F134" s="11">
        <f t="shared" ref="F134:F137" si="96">SUM(D134:E134)</f>
        <v>4.4223110237139771</v>
      </c>
      <c r="G134" s="200">
        <f t="shared" si="94"/>
        <v>3.2242898531758213E-2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1.5095374177608392</v>
      </c>
      <c r="C135" s="11">
        <v>2.4925799487030216</v>
      </c>
      <c r="D135" s="11">
        <f t="shared" si="92"/>
        <v>0.98304253094218241</v>
      </c>
      <c r="E135" s="11">
        <v>1.2525265694531871</v>
      </c>
      <c r="F135" s="11">
        <f t="shared" si="96"/>
        <v>2.2355691003953693</v>
      </c>
      <c r="G135" s="200">
        <f t="shared" si="94"/>
        <v>4.1100504321879949E-2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0.57406485401631724</v>
      </c>
      <c r="C136" s="11">
        <v>0.86686742904441716</v>
      </c>
      <c r="D136" s="11">
        <f t="shared" si="92"/>
        <v>0.29280257502809992</v>
      </c>
      <c r="E136" s="11">
        <v>0.51562490236930414</v>
      </c>
      <c r="F136" s="11">
        <f t="shared" si="96"/>
        <v>0.80842747739740406</v>
      </c>
      <c r="G136" s="200">
        <f t="shared" si="94"/>
        <v>4.3653003515270683E-2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0.60169702011502635</v>
      </c>
      <c r="C137" s="11">
        <v>0.77765155140493691</v>
      </c>
      <c r="D137" s="11">
        <f t="shared" si="92"/>
        <v>0.17595453128991057</v>
      </c>
      <c r="E137" s="11">
        <v>0.3130658275867772</v>
      </c>
      <c r="F137" s="11">
        <f t="shared" si="96"/>
        <v>0.48902035887668777</v>
      </c>
      <c r="G137" s="200">
        <f t="shared" si="94"/>
        <v>2.8321013201363376E-2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0.6965520911929336</v>
      </c>
      <c r="C138" s="11">
        <v>0.927995697104672</v>
      </c>
      <c r="D138" s="11">
        <f t="shared" si="92"/>
        <v>0.2314436059117384</v>
      </c>
      <c r="E138" s="11">
        <v>0.47974436144408217</v>
      </c>
      <c r="F138" s="11">
        <f t="shared" ref="F138" si="97">SUM(D138:E138)</f>
        <v>0.71118796735582057</v>
      </c>
      <c r="G138" s="200">
        <f t="shared" si="94"/>
        <v>3.5549537716973223E-2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0.59552183835899275</v>
      </c>
      <c r="C139" s="11">
        <v>0.79272099980340471</v>
      </c>
      <c r="D139" s="11">
        <f t="shared" si="92"/>
        <v>0.19719916144441196</v>
      </c>
      <c r="E139" s="11">
        <v>0.37179915736749242</v>
      </c>
      <c r="F139" s="11">
        <f t="shared" ref="F139" si="98">SUM(D139:E139)</f>
        <v>0.56899831881190432</v>
      </c>
      <c r="G139" s="200">
        <f t="shared" si="94"/>
        <v>3.2868092804480886E-2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6.6204490953279986</v>
      </c>
      <c r="C140" s="11">
        <v>7.2875227272881018</v>
      </c>
      <c r="D140" s="11">
        <f>C140-B140</f>
        <v>0.66707363196010316</v>
      </c>
      <c r="E140" s="11">
        <v>4.0547589078634809</v>
      </c>
      <c r="F140" s="11">
        <f>SUM(D140:E140)</f>
        <v>4.7218325398235841</v>
      </c>
      <c r="G140" s="200">
        <f t="shared" si="94"/>
        <v>3.2363385154815294E-2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1.4983097581228937</v>
      </c>
      <c r="C141" s="11">
        <v>2.1980216071023757</v>
      </c>
      <c r="D141" s="11">
        <f t="shared" ref="D141:D147" si="99">C141-B141</f>
        <v>0.69971184897948202</v>
      </c>
      <c r="E141" s="11">
        <v>1.1156847283645979</v>
      </c>
      <c r="F141" s="11">
        <f t="shared" ref="F141:F142" si="100">SUM(D141:E141)</f>
        <v>1.8153965773440799</v>
      </c>
      <c r="G141" s="200">
        <f t="shared" si="94"/>
        <v>3.7799691556249293E-2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6.2657254104484708E-2</v>
      </c>
      <c r="C142" s="11">
        <v>6.5747349209506381E-2</v>
      </c>
      <c r="D142" s="11">
        <f t="shared" si="99"/>
        <v>3.0900951050216729E-3</v>
      </c>
      <c r="E142" s="11">
        <v>3.5469853177304618E-2</v>
      </c>
      <c r="F142" s="11">
        <f t="shared" si="100"/>
        <v>3.8559948282326291E-2</v>
      </c>
      <c r="G142" s="200">
        <f t="shared" si="94"/>
        <v>3.0357276614773498E-2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2.3874505690921342</v>
      </c>
      <c r="C143" s="11">
        <v>2.762874365736935</v>
      </c>
      <c r="D143" s="11">
        <f t="shared" si="99"/>
        <v>0.37542379664480086</v>
      </c>
      <c r="E143" s="11">
        <v>1.305856015383825</v>
      </c>
      <c r="F143" s="11">
        <f t="shared" ref="F143:F144" si="101">SUM(D143:E143)</f>
        <v>1.6812798120286259</v>
      </c>
      <c r="G143" s="200">
        <f t="shared" si="94"/>
        <v>2.951354479202406E-2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0.8851822700007278</v>
      </c>
      <c r="C144" s="11">
        <v>1.5310357157648917</v>
      </c>
      <c r="D144" s="11">
        <f t="shared" si="99"/>
        <v>0.64585344576416392</v>
      </c>
      <c r="E144" s="11">
        <v>0.69560717343696488</v>
      </c>
      <c r="F144" s="11">
        <f t="shared" si="101"/>
        <v>1.3414606192011287</v>
      </c>
      <c r="G144" s="200">
        <f t="shared" si="94"/>
        <v>3.9416056532394883E-2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0.2529202735738702</v>
      </c>
      <c r="C145" s="11">
        <v>0.58823060968924368</v>
      </c>
      <c r="D145" s="11">
        <f t="shared" si="99"/>
        <v>0.33531033611537348</v>
      </c>
      <c r="E145" s="11">
        <v>0.2105632139684859</v>
      </c>
      <c r="F145" s="11">
        <f t="shared" ref="F145:F146" si="102">SUM(D145:E145)</f>
        <v>0.5458735500838594</v>
      </c>
      <c r="G145" s="200">
        <f t="shared" si="94"/>
        <v>4.120611060297219E-2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0.75030715768383605</v>
      </c>
      <c r="C146" s="11">
        <v>1.0761246475495834</v>
      </c>
      <c r="D146" s="11">
        <f t="shared" si="99"/>
        <v>0.32581748986574732</v>
      </c>
      <c r="E146" s="11">
        <v>0.62364454442214046</v>
      </c>
      <c r="F146" s="11">
        <f t="shared" si="102"/>
        <v>0.94946203428788778</v>
      </c>
      <c r="G146" s="200">
        <f t="shared" si="94"/>
        <v>4.1155246195692996E-2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0.34728821050769698</v>
      </c>
      <c r="C147" s="11">
        <v>0.43743160448426155</v>
      </c>
      <c r="D147" s="11">
        <f t="shared" si="99"/>
        <v>9.0143393976564568E-2</v>
      </c>
      <c r="E147" s="11">
        <v>0.19740440509756599</v>
      </c>
      <c r="F147" s="11">
        <f t="shared" ref="F147" si="103">SUM(D147:E147)</f>
        <v>0.28754779907413053</v>
      </c>
      <c r="G147" s="200">
        <f t="shared" si="94"/>
        <v>3.0459110174286597E-2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3.6881049377651376</v>
      </c>
      <c r="C148" s="11">
        <v>5.743228678731862</v>
      </c>
      <c r="D148" s="11">
        <f t="shared" ref="D148" si="104">C148-B148</f>
        <v>2.0551237409667245</v>
      </c>
      <c r="E148" s="11">
        <v>2.8860762076647957</v>
      </c>
      <c r="F148" s="11">
        <f t="shared" ref="F148" si="105">SUM(D148:E148)</f>
        <v>4.9411999486315201</v>
      </c>
      <c r="G148" s="200">
        <f t="shared" ref="G148:G149" si="106">IF(B148&gt;0,(1+(E148/B148))^(1/($C$6-$B$6))-1,0)</f>
        <v>3.9287952945923355E-2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51.880647007027342</v>
      </c>
      <c r="C149" s="11">
        <f t="shared" ref="C149:F149" si="107">SUM(C123:C148)</f>
        <v>57.957495815027023</v>
      </c>
      <c r="D149" s="11">
        <f t="shared" si="107"/>
        <v>6.0768488079996752</v>
      </c>
      <c r="E149" s="11">
        <f t="shared" si="107"/>
        <v>28.740327758529315</v>
      </c>
      <c r="F149" s="11">
        <f t="shared" si="107"/>
        <v>34.817176566528993</v>
      </c>
      <c r="G149" s="200">
        <f t="shared" si="106"/>
        <v>2.9823609358302638E-2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6.2507819571654348</v>
      </c>
      <c r="C152" s="11">
        <v>6.3332276263276466</v>
      </c>
      <c r="D152" s="11">
        <f>C152-B152</f>
        <v>8.2445669162211743E-2</v>
      </c>
      <c r="E152" s="11">
        <v>3.1480677961108485</v>
      </c>
      <c r="F152" s="11">
        <f>SUM(D152:E152)</f>
        <v>3.2305134652730603</v>
      </c>
      <c r="G152" s="200">
        <f>IF(B152&gt;0,(1+(E152/B152))^(1/($C$6-$B$6))-1,0)</f>
        <v>2.7565127426734559E-2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2.3555668135718357</v>
      </c>
      <c r="C153" s="11">
        <v>3.6125221603323689</v>
      </c>
      <c r="D153" s="11">
        <f t="shared" ref="D153:D168" si="110">C153-B153</f>
        <v>1.2569553467605332</v>
      </c>
      <c r="E153" s="11">
        <v>1.8952001256533277</v>
      </c>
      <c r="F153" s="11">
        <f t="shared" ref="F153:F160" si="111">SUM(D153:E153)</f>
        <v>3.152155472413861</v>
      </c>
      <c r="G153" s="200">
        <f t="shared" ref="G153:G155" si="112">IF(B153&gt;0,(1+(E153/B153))^(1/($C$6-$B$6))-1,0)</f>
        <v>4.01391850226549E-2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4.7406763231534432</v>
      </c>
      <c r="C154" s="11">
        <v>4.5552369391395207</v>
      </c>
      <c r="D154" s="11">
        <f t="shared" si="110"/>
        <v>-0.18543938401392257</v>
      </c>
      <c r="E154" s="11">
        <v>1.6751955981963331</v>
      </c>
      <c r="F154" s="11">
        <f t="shared" si="111"/>
        <v>1.4897562141824106</v>
      </c>
      <c r="G154" s="200">
        <f t="shared" si="112"/>
        <v>2.0377856809308481E-2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1.0362744742787</v>
      </c>
      <c r="C155" s="11">
        <v>1.1449539881196935</v>
      </c>
      <c r="D155" s="11">
        <f t="shared" si="110"/>
        <v>0.1086795138409935</v>
      </c>
      <c r="E155" s="11">
        <v>0.5609035936546457</v>
      </c>
      <c r="F155" s="11">
        <f t="shared" si="111"/>
        <v>0.66958310749563921</v>
      </c>
      <c r="G155" s="200">
        <f t="shared" si="112"/>
        <v>2.9260333324740984E-2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0.46203831741210366</v>
      </c>
      <c r="C156" s="11">
        <v>0.36678315334513456</v>
      </c>
      <c r="D156" s="11">
        <f t="shared" si="110"/>
        <v>-9.52551640669691E-2</v>
      </c>
      <c r="E156" s="11">
        <v>0.1912911063476152</v>
      </c>
      <c r="F156" s="11">
        <f t="shared" si="111"/>
        <v>9.6035942280646103E-2</v>
      </c>
      <c r="G156" s="200">
        <f>IF(B156&gt;0,(1+(E156/B156))^(1/($C$6-$B$6))-1,0)</f>
        <v>2.3364344880748122E-2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3.5983089675148507</v>
      </c>
      <c r="C157" s="11">
        <v>4.4158364499460712</v>
      </c>
      <c r="D157" s="11">
        <f t="shared" si="110"/>
        <v>0.81752748243122042</v>
      </c>
      <c r="E157" s="11">
        <v>1.969357755075297</v>
      </c>
      <c r="F157" s="11">
        <f t="shared" si="111"/>
        <v>2.7868852375065174</v>
      </c>
      <c r="G157" s="200">
        <f t="shared" ref="G157:G178" si="113">IF(B157&gt;0,(1+(E157/B157))^(1/($C$6-$B$6))-1,0)</f>
        <v>2.9528369927095399E-2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1.7897724548233922</v>
      </c>
      <c r="C158" s="11">
        <v>1.4933779301632062</v>
      </c>
      <c r="D158" s="11">
        <f t="shared" si="110"/>
        <v>-0.29639452466018601</v>
      </c>
      <c r="E158" s="11">
        <v>0.58872492417653888</v>
      </c>
      <c r="F158" s="11">
        <f t="shared" si="111"/>
        <v>0.29233039951635287</v>
      </c>
      <c r="G158" s="200">
        <f t="shared" si="113"/>
        <v>1.9139553437106827E-2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0.80937004620248343</v>
      </c>
      <c r="C159" s="11">
        <v>0.82581544143519647</v>
      </c>
      <c r="D159" s="11">
        <f t="shared" si="110"/>
        <v>1.6445395232713045E-2</v>
      </c>
      <c r="E159" s="11">
        <v>0.45011924483713528</v>
      </c>
      <c r="F159" s="11">
        <f t="shared" si="111"/>
        <v>0.46656464006984832</v>
      </c>
      <c r="G159" s="200">
        <f t="shared" si="113"/>
        <v>2.9919205521934833E-2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0.69973241096317285</v>
      </c>
      <c r="C160" s="11">
        <v>0.87425886539628683</v>
      </c>
      <c r="D160" s="11">
        <f t="shared" si="110"/>
        <v>0.17452645443311399</v>
      </c>
      <c r="E160" s="11">
        <v>0.29635214004534993</v>
      </c>
      <c r="F160" s="11">
        <f t="shared" si="111"/>
        <v>0.47087859447846392</v>
      </c>
      <c r="G160" s="200">
        <f t="shared" si="113"/>
        <v>2.3821583776074684E-2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1.1039938125576927</v>
      </c>
      <c r="C161" s="11">
        <v>1.0138087787632204</v>
      </c>
      <c r="D161" s="11">
        <f t="shared" si="110"/>
        <v>-9.0185033794472291E-2</v>
      </c>
      <c r="E161" s="11">
        <v>0.46772484571800088</v>
      </c>
      <c r="F161" s="11">
        <f t="shared" ref="F161:F162" si="114">SUM(D161:E161)</f>
        <v>0.37753981192352859</v>
      </c>
      <c r="G161" s="200">
        <f t="shared" si="113"/>
        <v>2.3828491967946119E-2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4.086027387038313</v>
      </c>
      <c r="C162" s="11">
        <v>4.4027358631478499</v>
      </c>
      <c r="D162" s="11">
        <f t="shared" si="110"/>
        <v>0.3167084761095369</v>
      </c>
      <c r="E162" s="11">
        <v>1.9710583256745564</v>
      </c>
      <c r="F162" s="11">
        <f t="shared" si="114"/>
        <v>2.2877668017840933</v>
      </c>
      <c r="G162" s="200">
        <f t="shared" si="113"/>
        <v>2.6591103709765029E-2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5.1866617260294818</v>
      </c>
      <c r="C163" s="11">
        <v>5.6656877860905377</v>
      </c>
      <c r="D163" s="11">
        <f t="shared" si="110"/>
        <v>0.47902606006105586</v>
      </c>
      <c r="E163" s="11">
        <v>2.8745585308556323</v>
      </c>
      <c r="F163" s="11">
        <f t="shared" ref="F163:F166" si="115">SUM(D163:E163)</f>
        <v>3.3535845909166881</v>
      </c>
      <c r="G163" s="200">
        <f t="shared" si="113"/>
        <v>2.9834707229174473E-2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1.1691777137036929</v>
      </c>
      <c r="C164" s="11">
        <v>1.6088468965139702</v>
      </c>
      <c r="D164" s="11">
        <f t="shared" si="110"/>
        <v>0.43966918281027723</v>
      </c>
      <c r="E164" s="11">
        <v>0.84933720684195624</v>
      </c>
      <c r="F164" s="11">
        <f t="shared" si="115"/>
        <v>1.2890063896522335</v>
      </c>
      <c r="G164" s="200">
        <f t="shared" si="113"/>
        <v>3.7074834109647181E-2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0.90129678100471733</v>
      </c>
      <c r="C165" s="11">
        <v>1.2869974416750412</v>
      </c>
      <c r="D165" s="11">
        <f t="shared" si="110"/>
        <v>0.38570066067032382</v>
      </c>
      <c r="E165" s="11">
        <v>0.6880303706192521</v>
      </c>
      <c r="F165" s="11">
        <f t="shared" si="115"/>
        <v>1.0737310312895758</v>
      </c>
      <c r="G165" s="200">
        <f t="shared" si="113"/>
        <v>3.8539531013054962E-2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2.3726519535096098</v>
      </c>
      <c r="C166" s="11">
        <v>3.0953121832620543</v>
      </c>
      <c r="D166" s="11">
        <f t="shared" si="110"/>
        <v>0.72266022975244448</v>
      </c>
      <c r="E166" s="11">
        <v>1.2504243092440881</v>
      </c>
      <c r="F166" s="11">
        <f t="shared" si="115"/>
        <v>1.9730845389965326</v>
      </c>
      <c r="G166" s="200">
        <f t="shared" si="113"/>
        <v>2.8622996230511788E-2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0.95991205925606804</v>
      </c>
      <c r="C167" s="11">
        <v>1.2147500071396684</v>
      </c>
      <c r="D167" s="11">
        <f t="shared" si="110"/>
        <v>0.25483794788360037</v>
      </c>
      <c r="E167" s="11">
        <v>0.63667376480442717</v>
      </c>
      <c r="F167" s="11">
        <f t="shared" ref="F167" si="116">SUM(D167:E167)</f>
        <v>0.89151171268802754</v>
      </c>
      <c r="G167" s="200">
        <f t="shared" si="113"/>
        <v>3.4500539317154688E-2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0.73167378299606434</v>
      </c>
      <c r="C168" s="11">
        <v>1.0495478336032111</v>
      </c>
      <c r="D168" s="11">
        <f t="shared" si="110"/>
        <v>0.3178740506071468</v>
      </c>
      <c r="E168" s="11">
        <v>0.48671336564305612</v>
      </c>
      <c r="F168" s="11">
        <f t="shared" ref="F168" si="117">SUM(D168:E168)</f>
        <v>0.80458741625020291</v>
      </c>
      <c r="G168" s="200">
        <f t="shared" si="113"/>
        <v>3.4581054026234348E-2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3.9707078310471942</v>
      </c>
      <c r="C169" s="11">
        <v>4.5307170732169411</v>
      </c>
      <c r="D169" s="11">
        <f>C169-B169</f>
        <v>0.5600092421697469</v>
      </c>
      <c r="E169" s="11">
        <v>2.5234046217618551</v>
      </c>
      <c r="F169" s="11">
        <f>SUM(D169:E169)</f>
        <v>3.083413863931602</v>
      </c>
      <c r="G169" s="200">
        <f t="shared" si="113"/>
        <v>3.3340516666029663E-2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1.9939660522733571</v>
      </c>
      <c r="C170" s="11">
        <v>3.1601668030415548</v>
      </c>
      <c r="D170" s="11">
        <f t="shared" ref="D170:D176" si="118">C170-B170</f>
        <v>1.1662007507681977</v>
      </c>
      <c r="E170" s="11">
        <v>1.5916369363062739</v>
      </c>
      <c r="F170" s="11">
        <f t="shared" ref="F170:F171" si="119">SUM(D170:E170)</f>
        <v>2.7578376870744714</v>
      </c>
      <c r="G170" s="200">
        <f t="shared" si="113"/>
        <v>3.9895333690897594E-2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5.5194494821535482E-2</v>
      </c>
      <c r="C171" s="11">
        <v>4.8522374048683682E-2</v>
      </c>
      <c r="D171" s="11">
        <f t="shared" si="118"/>
        <v>-6.6721207728518001E-3</v>
      </c>
      <c r="E171" s="11">
        <v>2.8530859538405038E-2</v>
      </c>
      <c r="F171" s="11">
        <f t="shared" si="119"/>
        <v>2.1858738765553238E-2</v>
      </c>
      <c r="G171" s="200">
        <f t="shared" si="113"/>
        <v>2.8167997752033269E-2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1.9909475020918532</v>
      </c>
      <c r="C172" s="11">
        <v>2.2090782102004858</v>
      </c>
      <c r="D172" s="11">
        <f t="shared" si="118"/>
        <v>0.21813070810863255</v>
      </c>
      <c r="E172" s="11">
        <v>0.90694595642505715</v>
      </c>
      <c r="F172" s="11">
        <f t="shared" ref="F172:F173" si="120">SUM(D172:E172)</f>
        <v>1.1250766645336898</v>
      </c>
      <c r="G172" s="200">
        <f t="shared" si="113"/>
        <v>2.5340645877505841E-2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0.88547620994639364</v>
      </c>
      <c r="C173" s="11">
        <v>1.3418334246880597</v>
      </c>
      <c r="D173" s="11">
        <f t="shared" si="118"/>
        <v>0.45635721474166602</v>
      </c>
      <c r="E173" s="11">
        <v>0.59367554093730446</v>
      </c>
      <c r="F173" s="11">
        <f t="shared" si="120"/>
        <v>1.0500327556789704</v>
      </c>
      <c r="G173" s="200">
        <f t="shared" si="113"/>
        <v>3.4798337463019635E-2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0.59841140610943178</v>
      </c>
      <c r="C174" s="11">
        <v>1.120842955564527</v>
      </c>
      <c r="D174" s="11">
        <f t="shared" si="118"/>
        <v>0.52243154945509518</v>
      </c>
      <c r="E174" s="11">
        <v>0.43595078688411626</v>
      </c>
      <c r="F174" s="11">
        <f t="shared" ref="F174:F175" si="121">SUM(D174:E174)</f>
        <v>0.95838233633921144</v>
      </c>
      <c r="G174" s="200">
        <f t="shared" si="113"/>
        <v>3.7157833101649107E-2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1.3013500974224113</v>
      </c>
      <c r="C175" s="11">
        <v>1.7460865677573485</v>
      </c>
      <c r="D175" s="11">
        <f t="shared" si="118"/>
        <v>0.44473647033493724</v>
      </c>
      <c r="E175" s="11">
        <v>1.0492640599073326</v>
      </c>
      <c r="F175" s="11">
        <f t="shared" si="121"/>
        <v>1.4940005302422699</v>
      </c>
      <c r="G175" s="200">
        <f t="shared" si="113"/>
        <v>4.0205501990422166E-2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0.45582312471087683</v>
      </c>
      <c r="C176" s="11">
        <v>0.44731038075169</v>
      </c>
      <c r="D176" s="11">
        <f t="shared" si="118"/>
        <v>-8.5127439591868304E-3</v>
      </c>
      <c r="E176" s="11">
        <v>0.20399956356264107</v>
      </c>
      <c r="F176" s="11">
        <f t="shared" ref="F176" si="122">SUM(D176:E176)</f>
        <v>0.19548681960345424</v>
      </c>
      <c r="G176" s="200">
        <f t="shared" si="113"/>
        <v>2.4964269538113815E-2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3.3618766414079295</v>
      </c>
      <c r="C177" s="11">
        <v>5.1329233290991425</v>
      </c>
      <c r="D177" s="11">
        <f t="shared" ref="D177" si="123">C177-B177</f>
        <v>1.771046687691213</v>
      </c>
      <c r="E177" s="11">
        <v>2.5714422642256864</v>
      </c>
      <c r="F177" s="11">
        <f t="shared" ref="F177" si="124">SUM(D177:E177)</f>
        <v>4.3424889519168994</v>
      </c>
      <c r="G177" s="200">
        <f t="shared" si="113"/>
        <v>3.8598588078537555E-2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52.867670341012058</v>
      </c>
      <c r="C178" s="11">
        <f t="shared" ref="C178:F178" si="125">SUM(C152:C177)</f>
        <v>62.697180462769104</v>
      </c>
      <c r="D178" s="11">
        <f t="shared" si="125"/>
        <v>9.8295101217570711</v>
      </c>
      <c r="E178" s="11">
        <f t="shared" si="125"/>
        <v>29.904583593046738</v>
      </c>
      <c r="F178" s="11">
        <f t="shared" si="125"/>
        <v>39.734093714803798</v>
      </c>
      <c r="G178" s="200">
        <f t="shared" si="113"/>
        <v>3.0337817712690729E-2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13.435605538624804</v>
      </c>
      <c r="C181" s="11">
        <v>12.692676361325553</v>
      </c>
      <c r="D181" s="11">
        <f>C181-B181</f>
        <v>-0.74292917729925101</v>
      </c>
      <c r="E181" s="11">
        <v>5.3985494054744994</v>
      </c>
      <c r="F181" s="11">
        <f>SUM(D181:E181)</f>
        <v>4.6556202281752483</v>
      </c>
      <c r="G181" s="200">
        <f>IF(B181&gt;0,(1+(E181/B181))^(1/($C$6-$B$6))-1,0)</f>
        <v>2.2773011704038337E-2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5.3353387393592753</v>
      </c>
      <c r="C182" s="11">
        <v>6.5705434011584343</v>
      </c>
      <c r="D182" s="11">
        <f t="shared" ref="D182:D197" si="128">C182-B182</f>
        <v>1.235204661799159</v>
      </c>
      <c r="E182" s="11">
        <v>2.9985465635809856</v>
      </c>
      <c r="F182" s="11">
        <f t="shared" ref="F182:F189" si="129">SUM(D182:E182)</f>
        <v>4.2337512253801446</v>
      </c>
      <c r="G182" s="200">
        <f t="shared" ref="G182:G184" si="130">IF(B182&gt;0,(1+(E182/B182))^(1/($C$6-$B$6))-1,0)</f>
        <v>3.017823015303045E-2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6.6560873975282071</v>
      </c>
      <c r="C183" s="11">
        <v>6.2476303776149642</v>
      </c>
      <c r="D183" s="11">
        <f t="shared" si="128"/>
        <v>-0.4084570199132429</v>
      </c>
      <c r="E183" s="11">
        <v>1.7922307851510941</v>
      </c>
      <c r="F183" s="11">
        <f t="shared" si="129"/>
        <v>1.3837737652378512</v>
      </c>
      <c r="G183" s="200">
        <f t="shared" si="130"/>
        <v>1.6022712494190072E-2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3.7349734389879674</v>
      </c>
      <c r="C184" s="11">
        <v>4.2575829466687525</v>
      </c>
      <c r="D184" s="11">
        <f t="shared" si="128"/>
        <v>0.52260950768078507</v>
      </c>
      <c r="E184" s="11">
        <v>2.3082652060761624</v>
      </c>
      <c r="F184" s="11">
        <f t="shared" si="129"/>
        <v>2.8308747137569474</v>
      </c>
      <c r="G184" s="200">
        <f t="shared" si="130"/>
        <v>3.2600065991985394E-2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1.6622664456135199</v>
      </c>
      <c r="C185" s="11">
        <v>2.0841745234242341</v>
      </c>
      <c r="D185" s="11">
        <f t="shared" si="128"/>
        <v>0.42190807781071427</v>
      </c>
      <c r="E185" s="11">
        <v>0.76937882887442011</v>
      </c>
      <c r="F185" s="11">
        <f t="shared" si="129"/>
        <v>1.1912869066851344</v>
      </c>
      <c r="G185" s="200">
        <f>IF(B185&gt;0,(1+(E185/B185))^(1/($C$6-$B$6))-1,0)</f>
        <v>2.5683349682415813E-2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7.8889238995583382</v>
      </c>
      <c r="C186" s="11">
        <v>9.3334795623858557</v>
      </c>
      <c r="D186" s="11">
        <f t="shared" si="128"/>
        <v>1.4445556628275176</v>
      </c>
      <c r="E186" s="11">
        <v>3.618470207152281</v>
      </c>
      <c r="F186" s="11">
        <f t="shared" si="129"/>
        <v>5.0630258699797981</v>
      </c>
      <c r="G186" s="200">
        <f t="shared" ref="G186:G205" si="131">IF(B186&gt;0,(1+(E186/B186))^(1/($C$6-$B$6))-1,0)</f>
        <v>2.5488075482469341E-2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2.705142494457915</v>
      </c>
      <c r="C187" s="11">
        <v>1.5731975079081473</v>
      </c>
      <c r="D187" s="11">
        <f t="shared" si="128"/>
        <v>-1.1319449865497677</v>
      </c>
      <c r="E187" s="11">
        <v>0.6739880609019937</v>
      </c>
      <c r="F187" s="11">
        <f t="shared" si="129"/>
        <v>-0.45795692564777402</v>
      </c>
      <c r="G187" s="200">
        <f t="shared" si="131"/>
        <v>1.4941447541552355E-2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2.9654743202125045</v>
      </c>
      <c r="C188" s="11">
        <v>3.3070182798137346</v>
      </c>
      <c r="D188" s="11">
        <f t="shared" si="128"/>
        <v>0.34154395960123018</v>
      </c>
      <c r="E188" s="11">
        <v>1.8090023838117997</v>
      </c>
      <c r="F188" s="11">
        <f t="shared" si="129"/>
        <v>2.1505463434130299</v>
      </c>
      <c r="G188" s="200">
        <f t="shared" si="131"/>
        <v>3.2259228193870504E-2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2.3500092461656048</v>
      </c>
      <c r="C189" s="11">
        <v>2.5645691973228608</v>
      </c>
      <c r="D189" s="11">
        <f t="shared" si="128"/>
        <v>0.21455995115725601</v>
      </c>
      <c r="E189" s="11">
        <v>0.64911883767136735</v>
      </c>
      <c r="F189" s="11">
        <f t="shared" si="129"/>
        <v>0.86367878882862337</v>
      </c>
      <c r="G189" s="200">
        <f t="shared" si="131"/>
        <v>1.6393072109656126E-2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2.5087246440535678</v>
      </c>
      <c r="C190" s="11">
        <v>2.2375419753354473</v>
      </c>
      <c r="D190" s="11">
        <f t="shared" si="128"/>
        <v>-0.27118266871812047</v>
      </c>
      <c r="E190" s="11">
        <v>0.82312081966953088</v>
      </c>
      <c r="F190" s="11">
        <f t="shared" ref="F190:F191" si="132">SUM(D190:E190)</f>
        <v>0.55193815095141041</v>
      </c>
      <c r="G190" s="200">
        <f t="shared" si="131"/>
        <v>1.9096844662930046E-2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10.832021364804058</v>
      </c>
      <c r="C191" s="11">
        <v>9.5714717719275804</v>
      </c>
      <c r="D191" s="11">
        <f t="shared" si="128"/>
        <v>-1.2605495928764778</v>
      </c>
      <c r="E191" s="11">
        <v>4.2033685194929609</v>
      </c>
      <c r="F191" s="11">
        <f t="shared" si="132"/>
        <v>2.942818926616483</v>
      </c>
      <c r="G191" s="200">
        <f t="shared" si="131"/>
        <v>2.2100684401343829E-2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15.096240159291426</v>
      </c>
      <c r="C192" s="11">
        <v>9.7298718953184924</v>
      </c>
      <c r="D192" s="11">
        <f t="shared" si="128"/>
        <v>-5.3663682639729338</v>
      </c>
      <c r="E192" s="11">
        <v>5.9332561793377723</v>
      </c>
      <c r="F192" s="11">
        <f t="shared" ref="F192:F195" si="133">SUM(D192:E192)</f>
        <v>0.56688791536483851</v>
      </c>
      <c r="G192" s="200">
        <f t="shared" si="131"/>
        <v>2.2344672849289982E-2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3.8428744585340517</v>
      </c>
      <c r="C193" s="11">
        <v>0.93047268414175188</v>
      </c>
      <c r="D193" s="11">
        <f t="shared" si="128"/>
        <v>-2.9124017743922996</v>
      </c>
      <c r="E193" s="11">
        <v>1.4535944736257729</v>
      </c>
      <c r="F193" s="11">
        <f t="shared" si="133"/>
        <v>-1.4588073007665268</v>
      </c>
      <c r="G193" s="200">
        <f t="shared" si="131"/>
        <v>2.1618343318470012E-2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1.3308535198252047</v>
      </c>
      <c r="C194" s="11">
        <v>1.304939381772785</v>
      </c>
      <c r="D194" s="11">
        <f t="shared" si="128"/>
        <v>-2.5914138052419711E-2</v>
      </c>
      <c r="E194" s="11">
        <v>0.70989342868184491</v>
      </c>
      <c r="F194" s="11">
        <f t="shared" si="133"/>
        <v>0.6839792906294252</v>
      </c>
      <c r="G194" s="200">
        <f t="shared" si="131"/>
        <v>2.890969608652072E-2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10.695847954054459</v>
      </c>
      <c r="C195" s="11">
        <v>10.396094922392988</v>
      </c>
      <c r="D195" s="11">
        <f t="shared" si="128"/>
        <v>-0.29975303166147071</v>
      </c>
      <c r="E195" s="11">
        <v>3.6585388679375654</v>
      </c>
      <c r="F195" s="11">
        <f t="shared" si="133"/>
        <v>3.3587858362760947</v>
      </c>
      <c r="G195" s="200">
        <f t="shared" si="131"/>
        <v>1.9806936587782209E-2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8.4012840838462832</v>
      </c>
      <c r="C196" s="11">
        <v>7.2585604102053036</v>
      </c>
      <c r="D196" s="11">
        <f t="shared" si="128"/>
        <v>-1.1427236736409796</v>
      </c>
      <c r="E196" s="11">
        <v>2.9957714164072353</v>
      </c>
      <c r="F196" s="11">
        <f t="shared" ref="F196" si="134">SUM(D196:E196)</f>
        <v>1.8530477427662557</v>
      </c>
      <c r="G196" s="200">
        <f t="shared" si="131"/>
        <v>2.0539454808418567E-2</v>
      </c>
    </row>
    <row r="197" spans="1:14" x14ac:dyDescent="0.2">
      <c r="A197" t="str">
        <f t="shared" si="127"/>
        <v>54 Textiles, printing and other skilled trades</v>
      </c>
      <c r="B197" s="11">
        <v>4.3639940153022989</v>
      </c>
      <c r="C197" s="11">
        <v>5.264900272907532</v>
      </c>
      <c r="D197" s="11">
        <f t="shared" si="128"/>
        <v>0.90090625760523313</v>
      </c>
      <c r="E197" s="11">
        <v>2.0222414111965037</v>
      </c>
      <c r="F197" s="11">
        <f t="shared" ref="F197" si="135">SUM(D197:E197)</f>
        <v>2.9231476688017368</v>
      </c>
      <c r="G197" s="200">
        <f t="shared" si="131"/>
        <v>2.5708729981048339E-2</v>
      </c>
    </row>
    <row r="198" spans="1:14" x14ac:dyDescent="0.2">
      <c r="A198" t="str">
        <f t="shared" si="127"/>
        <v>61 Caring personal service occupations</v>
      </c>
      <c r="B198" s="11">
        <v>21.808051732455127</v>
      </c>
      <c r="C198" s="11">
        <v>26.235448959231572</v>
      </c>
      <c r="D198" s="11">
        <f>C198-B198</f>
        <v>4.4273972267764456</v>
      </c>
      <c r="E198" s="11">
        <v>13.624249342418192</v>
      </c>
      <c r="F198" s="11">
        <f>SUM(D198:E198)</f>
        <v>18.051646569194638</v>
      </c>
      <c r="G198" s="200">
        <f t="shared" si="131"/>
        <v>3.2885464875768156E-2</v>
      </c>
    </row>
    <row r="199" spans="1:14" x14ac:dyDescent="0.2">
      <c r="A199" t="str">
        <f t="shared" si="127"/>
        <v>62 Leisure, travel and related personal service occupations</v>
      </c>
      <c r="B199" s="11">
        <v>5.4989230659180475</v>
      </c>
      <c r="C199" s="11">
        <v>4.8424513754827165</v>
      </c>
      <c r="D199" s="11">
        <f t="shared" ref="D199:D205" si="136">C199-B199</f>
        <v>-0.65647169043533093</v>
      </c>
      <c r="E199" s="11">
        <v>2.3610951098273389</v>
      </c>
      <c r="F199" s="11">
        <f t="shared" ref="F199:F200" si="137">SUM(D199:E199)</f>
        <v>1.704623419392008</v>
      </c>
      <c r="G199" s="200">
        <f t="shared" si="131"/>
        <v>2.4101637231088047E-2</v>
      </c>
    </row>
    <row r="200" spans="1:14" x14ac:dyDescent="0.2">
      <c r="A200" t="str">
        <f t="shared" si="127"/>
        <v>63 Community and civil enforcement occupations</v>
      </c>
      <c r="B200" s="11">
        <v>0.18750697667535307</v>
      </c>
      <c r="C200" s="11">
        <v>0.12710179895681614</v>
      </c>
      <c r="D200" s="11">
        <f t="shared" si="136"/>
        <v>-6.0405177718536929E-2</v>
      </c>
      <c r="E200" s="11">
        <v>4.7845816146891269E-2</v>
      </c>
      <c r="F200" s="11">
        <f t="shared" si="137"/>
        <v>-1.2559361571645659E-2</v>
      </c>
      <c r="G200" s="200">
        <f t="shared" si="131"/>
        <v>1.5266668310677245E-2</v>
      </c>
    </row>
    <row r="201" spans="1:14" x14ac:dyDescent="0.2">
      <c r="A201" t="str">
        <f t="shared" si="127"/>
        <v>71 Sales occupations</v>
      </c>
      <c r="B201" s="11">
        <v>14.653201128242111</v>
      </c>
      <c r="C201" s="11">
        <v>14.090909777929303</v>
      </c>
      <c r="D201" s="11">
        <f t="shared" si="136"/>
        <v>-0.56229135031280819</v>
      </c>
      <c r="E201" s="11">
        <v>6.1039606300991078</v>
      </c>
      <c r="F201" s="11">
        <f t="shared" ref="F201:F202" si="138">SUM(D201:E201)</f>
        <v>5.5416692797862996</v>
      </c>
      <c r="G201" s="200">
        <f t="shared" si="131"/>
        <v>2.3487078167463649E-2</v>
      </c>
    </row>
    <row r="202" spans="1:14" x14ac:dyDescent="0.2">
      <c r="A202" t="str">
        <f t="shared" si="127"/>
        <v>72 Customer service occupations</v>
      </c>
      <c r="B202" s="11">
        <v>3.3922689308412215</v>
      </c>
      <c r="C202" s="11">
        <v>4.5043478934672825</v>
      </c>
      <c r="D202" s="11">
        <f t="shared" si="136"/>
        <v>1.112078962626061</v>
      </c>
      <c r="E202" s="11">
        <v>1.8631560444325592</v>
      </c>
      <c r="F202" s="11">
        <f t="shared" si="138"/>
        <v>2.97523500705862</v>
      </c>
      <c r="G202" s="200">
        <f t="shared" si="131"/>
        <v>2.9614154596777409E-2</v>
      </c>
    </row>
    <row r="203" spans="1:14" x14ac:dyDescent="0.2">
      <c r="A203" t="str">
        <f t="shared" si="127"/>
        <v>81 Process, plant and machine operatives</v>
      </c>
      <c r="B203" s="11">
        <v>3.2106498775215231</v>
      </c>
      <c r="C203" s="11">
        <v>4.9757936116489256</v>
      </c>
      <c r="D203" s="11">
        <f t="shared" si="136"/>
        <v>1.7651437341274026</v>
      </c>
      <c r="E203" s="11">
        <v>1.5907494262350175</v>
      </c>
      <c r="F203" s="11">
        <f t="shared" ref="F203:F204" si="139">SUM(D203:E203)</f>
        <v>3.3558931603624202</v>
      </c>
      <c r="G203" s="200">
        <f t="shared" si="131"/>
        <v>2.7192071213144375E-2</v>
      </c>
    </row>
    <row r="204" spans="1:14" x14ac:dyDescent="0.2">
      <c r="A204" t="str">
        <f t="shared" si="127"/>
        <v>82 Transport and mobile machine drivers and operatives</v>
      </c>
      <c r="B204" s="11">
        <v>5.9500445049526736</v>
      </c>
      <c r="C204" s="11">
        <v>7.452128298320515</v>
      </c>
      <c r="D204" s="11">
        <f t="shared" si="136"/>
        <v>1.5020837933678415</v>
      </c>
      <c r="E204" s="11">
        <v>3.4619952175256765</v>
      </c>
      <c r="F204" s="11">
        <f t="shared" si="139"/>
        <v>4.964079010893518</v>
      </c>
      <c r="G204" s="200">
        <f t="shared" si="131"/>
        <v>3.1044878096459172E-2</v>
      </c>
    </row>
    <row r="205" spans="1:14" x14ac:dyDescent="0.2">
      <c r="A205" t="str">
        <f t="shared" si="127"/>
        <v>91 Elementary trades and related occupations</v>
      </c>
      <c r="B205" s="11">
        <v>1.8742376541860222</v>
      </c>
      <c r="C205" s="11">
        <v>2.0458978799086833</v>
      </c>
      <c r="D205" s="11">
        <f t="shared" si="136"/>
        <v>0.17166022572266115</v>
      </c>
      <c r="E205" s="11">
        <v>0.63096501289458218</v>
      </c>
      <c r="F205" s="11">
        <f t="shared" ref="F205" si="140">SUM(D205:E205)</f>
        <v>0.80262523861724333</v>
      </c>
      <c r="G205" s="200">
        <f t="shared" si="131"/>
        <v>1.9532826966552452E-2</v>
      </c>
    </row>
    <row r="206" spans="1:14" x14ac:dyDescent="0.2">
      <c r="A206" t="str">
        <f t="shared" si="127"/>
        <v>92 Elementary administration and service occupations</v>
      </c>
      <c r="B206" s="11">
        <v>15.622386675026627</v>
      </c>
      <c r="C206" s="11">
        <v>15.204531975365605</v>
      </c>
      <c r="D206" s="11">
        <f t="shared" ref="D206" si="141">C206-B206</f>
        <v>-0.41785469966102262</v>
      </c>
      <c r="E206" s="11">
        <v>7.7318130149909043</v>
      </c>
      <c r="F206" s="11">
        <f t="shared" ref="F206" si="142">SUM(D206:E206)</f>
        <v>7.3139583153298817</v>
      </c>
      <c r="G206" s="200">
        <f t="shared" ref="G206:G207" si="143">IF(B206&gt;0,(1+(E206/B206))^(1/($C$6-$B$6))-1,0)</f>
        <v>2.7167273110879409E-2</v>
      </c>
    </row>
    <row r="207" spans="1:14" x14ac:dyDescent="0.2">
      <c r="A207" t="str">
        <f t="shared" si="127"/>
        <v>All occupations</v>
      </c>
      <c r="B207" s="11">
        <f>SUM(B181:B206)</f>
        <v>176.00293226603821</v>
      </c>
      <c r="C207" s="11">
        <f t="shared" ref="C207:F207" si="144">SUM(C181:C206)</f>
        <v>174.80333704193581</v>
      </c>
      <c r="D207" s="11">
        <f t="shared" si="144"/>
        <v>-1.1995952241023549</v>
      </c>
      <c r="E207" s="11">
        <f t="shared" si="144"/>
        <v>79.233165009614069</v>
      </c>
      <c r="F207" s="11">
        <f t="shared" si="144"/>
        <v>78.033569785511688</v>
      </c>
      <c r="G207" s="200">
        <f t="shared" si="143"/>
        <v>2.5088778692376135E-2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9.5141273173647569</v>
      </c>
      <c r="C210" s="11">
        <v>6.8812623188333024</v>
      </c>
      <c r="D210" s="11">
        <f>C210-B210</f>
        <v>-2.6328649985314545</v>
      </c>
      <c r="E210" s="11">
        <v>3.5604909758509158</v>
      </c>
      <c r="F210" s="11">
        <f>SUM(D210:E210)</f>
        <v>0.92762597731946128</v>
      </c>
      <c r="G210" s="200">
        <f>IF(B210&gt;0,(1+(E210/B210))^(1/($C$6-$B$6))-1,0)</f>
        <v>2.1419168956471335E-2</v>
      </c>
    </row>
    <row r="211" spans="1:7" x14ac:dyDescent="0.2">
      <c r="A211" t="str">
        <f t="shared" si="146"/>
        <v>12 Other managers and proprietors</v>
      </c>
      <c r="B211" s="11">
        <v>5.1311060552821601</v>
      </c>
      <c r="C211" s="11">
        <v>6.2456687581765848</v>
      </c>
      <c r="D211" s="11">
        <f t="shared" ref="D211:D226" si="147">C211-B211</f>
        <v>1.1145627028944247</v>
      </c>
      <c r="E211" s="11">
        <v>3.3021842187598147</v>
      </c>
      <c r="F211" s="11">
        <f t="shared" ref="F211:F218" si="148">SUM(D211:E211)</f>
        <v>4.416746921654239</v>
      </c>
      <c r="G211" s="200">
        <f t="shared" ref="G211:G213" si="149">IF(B211&gt;0,(1+(E211/B211))^(1/($C$6-$B$6))-1,0)</f>
        <v>3.3679104383425473E-2</v>
      </c>
    </row>
    <row r="212" spans="1:7" x14ac:dyDescent="0.2">
      <c r="A212" t="str">
        <f t="shared" si="146"/>
        <v>21 Science, research, engineering and technology professionals</v>
      </c>
      <c r="B212" s="11">
        <v>4.4962657528398138</v>
      </c>
      <c r="C212" s="11">
        <v>4.1022359145141278</v>
      </c>
      <c r="D212" s="11">
        <f t="shared" si="147"/>
        <v>-0.39402983832568594</v>
      </c>
      <c r="E212" s="11">
        <v>1.4246982077698436</v>
      </c>
      <c r="F212" s="11">
        <f t="shared" si="148"/>
        <v>1.0306683694441576</v>
      </c>
      <c r="G212" s="200">
        <f t="shared" si="149"/>
        <v>1.8519534812367455E-2</v>
      </c>
    </row>
    <row r="213" spans="1:7" x14ac:dyDescent="0.2">
      <c r="A213" t="str">
        <f t="shared" si="146"/>
        <v>22 Health professionals</v>
      </c>
      <c r="B213" s="11">
        <v>2.3795725116796702</v>
      </c>
      <c r="C213" s="11">
        <v>1.9120135224872272</v>
      </c>
      <c r="D213" s="11">
        <f t="shared" si="147"/>
        <v>-0.46755898919244299</v>
      </c>
      <c r="E213" s="11">
        <v>1.0615820825101685</v>
      </c>
      <c r="F213" s="11">
        <f t="shared" si="148"/>
        <v>0.59402309331772551</v>
      </c>
      <c r="G213" s="200">
        <f t="shared" si="149"/>
        <v>2.4897300791226762E-2</v>
      </c>
    </row>
    <row r="214" spans="1:7" x14ac:dyDescent="0.2">
      <c r="A214" t="str">
        <f t="shared" si="146"/>
        <v>23 Teaching and other educational professionals</v>
      </c>
      <c r="B214" s="11">
        <v>1.2166485393463942</v>
      </c>
      <c r="C214" s="11">
        <v>1.0847348467647315</v>
      </c>
      <c r="D214" s="11">
        <f t="shared" si="147"/>
        <v>-0.13191369258166263</v>
      </c>
      <c r="E214" s="11">
        <v>0.52270250513457261</v>
      </c>
      <c r="F214" s="11">
        <f t="shared" si="148"/>
        <v>0.39078881255290998</v>
      </c>
      <c r="G214" s="200">
        <f>IF(B214&gt;0,(1+(E214/B214))^(1/($C$6-$B$6))-1,0)</f>
        <v>2.4113615812685563E-2</v>
      </c>
    </row>
    <row r="215" spans="1:7" x14ac:dyDescent="0.2">
      <c r="A215" t="str">
        <f t="shared" si="146"/>
        <v>24 Business, media and public service professionals</v>
      </c>
      <c r="B215" s="11">
        <v>4.88844303213817</v>
      </c>
      <c r="C215" s="11">
        <v>4.505311865821179</v>
      </c>
      <c r="D215" s="11">
        <f t="shared" si="147"/>
        <v>-0.38313116631699096</v>
      </c>
      <c r="E215" s="11">
        <v>1.9410133087576471</v>
      </c>
      <c r="F215" s="11">
        <f t="shared" si="148"/>
        <v>1.5578821424406561</v>
      </c>
      <c r="G215" s="200">
        <f t="shared" ref="G215:G234" si="150">IF(B215&gt;0,(1+(E215/B215))^(1/($C$6-$B$6))-1,0)</f>
        <v>2.2541724525702023E-2</v>
      </c>
    </row>
    <row r="216" spans="1:7" x14ac:dyDescent="0.2">
      <c r="A216" t="str">
        <f t="shared" si="146"/>
        <v>31 Science, engineering and technology associate professionals</v>
      </c>
      <c r="B216" s="11">
        <v>2.0062193221214946</v>
      </c>
      <c r="C216" s="11">
        <v>1.6089944598705099</v>
      </c>
      <c r="D216" s="11">
        <f t="shared" si="147"/>
        <v>-0.39722486225098463</v>
      </c>
      <c r="E216" s="11">
        <v>0.64535481449301846</v>
      </c>
      <c r="F216" s="11">
        <f t="shared" si="148"/>
        <v>0.24812995224203382</v>
      </c>
      <c r="G216" s="200">
        <f t="shared" si="150"/>
        <v>1.8767364893852223E-2</v>
      </c>
    </row>
    <row r="217" spans="1:7" x14ac:dyDescent="0.2">
      <c r="A217" t="str">
        <f t="shared" si="146"/>
        <v>32 Health and social care associate professionals</v>
      </c>
      <c r="B217" s="11">
        <v>1.9568908351173249</v>
      </c>
      <c r="C217" s="11">
        <v>1.4950048007964771</v>
      </c>
      <c r="D217" s="11">
        <f t="shared" si="147"/>
        <v>-0.46188603432084774</v>
      </c>
      <c r="E217" s="11">
        <v>0.87872013830021301</v>
      </c>
      <c r="F217" s="11">
        <f t="shared" si="148"/>
        <v>0.41683410397936527</v>
      </c>
      <c r="G217" s="200">
        <f t="shared" si="150"/>
        <v>2.5034941540490241E-2</v>
      </c>
    </row>
    <row r="218" spans="1:7" x14ac:dyDescent="0.2">
      <c r="A218" t="str">
        <f t="shared" si="146"/>
        <v>33 Protective service occupations</v>
      </c>
      <c r="B218" s="11">
        <v>2.4194158962159231</v>
      </c>
      <c r="C218" s="11">
        <v>2.2774736400501259</v>
      </c>
      <c r="D218" s="11">
        <f t="shared" si="147"/>
        <v>-0.14194225616579725</v>
      </c>
      <c r="E218" s="11">
        <v>0.74239201579893688</v>
      </c>
      <c r="F218" s="11">
        <f t="shared" si="148"/>
        <v>0.60044975963313962</v>
      </c>
      <c r="G218" s="200">
        <f t="shared" si="150"/>
        <v>1.8001294238062959E-2</v>
      </c>
    </row>
    <row r="219" spans="1:7" x14ac:dyDescent="0.2">
      <c r="A219" t="str">
        <f t="shared" si="146"/>
        <v>34 Culture, media and sports occupations</v>
      </c>
      <c r="B219" s="11">
        <v>1.1430796909422734</v>
      </c>
      <c r="C219" s="11">
        <v>0.54328092776303571</v>
      </c>
      <c r="D219" s="11">
        <f t="shared" si="147"/>
        <v>-0.59979876317923764</v>
      </c>
      <c r="E219" s="11">
        <v>0.30427293658320564</v>
      </c>
      <c r="F219" s="11">
        <f t="shared" ref="F219:F220" si="151">SUM(D219:E219)</f>
        <v>-0.29552582659603199</v>
      </c>
      <c r="G219" s="200">
        <f t="shared" si="150"/>
        <v>1.5858431819653296E-2</v>
      </c>
    </row>
    <row r="220" spans="1:7" x14ac:dyDescent="0.2">
      <c r="A220" t="str">
        <f t="shared" si="146"/>
        <v>35 Business and public service associate professionals</v>
      </c>
      <c r="B220" s="11">
        <v>7.9559858339727167</v>
      </c>
      <c r="C220" s="11">
        <v>6.2151334304671995</v>
      </c>
      <c r="D220" s="11">
        <f t="shared" si="147"/>
        <v>-1.7408524035055173</v>
      </c>
      <c r="E220" s="11">
        <v>2.6770645164352906</v>
      </c>
      <c r="F220" s="11">
        <f t="shared" si="151"/>
        <v>0.93621211292977335</v>
      </c>
      <c r="G220" s="200">
        <f t="shared" si="150"/>
        <v>1.9524322979103781E-2</v>
      </c>
    </row>
    <row r="221" spans="1:7" x14ac:dyDescent="0.2">
      <c r="A221" t="str">
        <f t="shared" si="146"/>
        <v>41 Administrative occupations</v>
      </c>
      <c r="B221" s="11">
        <v>15.125649357747465</v>
      </c>
      <c r="C221" s="11">
        <v>8.3887504440477088</v>
      </c>
      <c r="D221" s="11">
        <f t="shared" si="147"/>
        <v>-6.7368989136997559</v>
      </c>
      <c r="E221" s="11">
        <v>4.7821857634590206</v>
      </c>
      <c r="F221" s="11">
        <f t="shared" ref="F221:F224" si="152">SUM(D221:E221)</f>
        <v>-1.9547131502407353</v>
      </c>
      <c r="G221" s="200">
        <f t="shared" si="150"/>
        <v>1.8483506742484002E-2</v>
      </c>
    </row>
    <row r="222" spans="1:7" x14ac:dyDescent="0.2">
      <c r="A222" t="str">
        <f t="shared" si="146"/>
        <v>42 Secretarial and related occupations</v>
      </c>
      <c r="B222" s="11">
        <v>3.9304765167397688</v>
      </c>
      <c r="C222" s="11">
        <v>0.69872876040394605</v>
      </c>
      <c r="D222" s="11">
        <f t="shared" si="147"/>
        <v>-3.2317477563358228</v>
      </c>
      <c r="E222" s="11">
        <v>1.0572366821674257</v>
      </c>
      <c r="F222" s="11">
        <f t="shared" si="152"/>
        <v>-2.1745110741683971</v>
      </c>
      <c r="G222" s="200">
        <f t="shared" si="150"/>
        <v>1.6007899159529826E-2</v>
      </c>
    </row>
    <row r="223" spans="1:7" x14ac:dyDescent="0.2">
      <c r="A223" t="str">
        <f t="shared" si="146"/>
        <v>51 Skilled agricultural and related trades</v>
      </c>
      <c r="B223" s="11">
        <v>1.8018807696202972</v>
      </c>
      <c r="C223" s="11">
        <v>1.8614581714385272</v>
      </c>
      <c r="D223" s="11">
        <f t="shared" si="147"/>
        <v>5.9577401818230014E-2</v>
      </c>
      <c r="E223" s="11">
        <v>0.96734082681192446</v>
      </c>
      <c r="F223" s="11">
        <f t="shared" si="152"/>
        <v>1.0269182286301546</v>
      </c>
      <c r="G223" s="200">
        <f t="shared" si="150"/>
        <v>2.9063348863498151E-2</v>
      </c>
    </row>
    <row r="224" spans="1:7" x14ac:dyDescent="0.2">
      <c r="A224" t="str">
        <f t="shared" si="146"/>
        <v>52 Skilled metal, electrical and electronic trades</v>
      </c>
      <c r="B224" s="11">
        <v>6.0761426554293374</v>
      </c>
      <c r="C224" s="11">
        <v>5.267186850601755</v>
      </c>
      <c r="D224" s="11">
        <f t="shared" si="147"/>
        <v>-0.80895580482758245</v>
      </c>
      <c r="E224" s="11">
        <v>2.0635661542984773</v>
      </c>
      <c r="F224" s="11">
        <f t="shared" si="152"/>
        <v>1.2546103494708949</v>
      </c>
      <c r="G224" s="200">
        <f t="shared" si="150"/>
        <v>1.9683504638558169E-2</v>
      </c>
    </row>
    <row r="225" spans="1:7" x14ac:dyDescent="0.2">
      <c r="A225" t="str">
        <f t="shared" si="146"/>
        <v>53 Skilled construction and building trades</v>
      </c>
      <c r="B225" s="11">
        <v>7.5019024527191496</v>
      </c>
      <c r="C225" s="11">
        <v>8.1410963831942418</v>
      </c>
      <c r="D225" s="11">
        <f t="shared" si="147"/>
        <v>0.63919393047509221</v>
      </c>
      <c r="E225" s="11">
        <v>3.5778345778455241</v>
      </c>
      <c r="F225" s="11">
        <f t="shared" ref="F225" si="153">SUM(D225:E225)</f>
        <v>4.2170285083206167</v>
      </c>
      <c r="G225" s="200">
        <f t="shared" si="150"/>
        <v>2.6338300421109517E-2</v>
      </c>
    </row>
    <row r="226" spans="1:7" x14ac:dyDescent="0.2">
      <c r="A226" t="str">
        <f t="shared" si="146"/>
        <v>54 Textiles, printing and other skilled trades</v>
      </c>
      <c r="B226" s="11">
        <v>3.7762487376751639</v>
      </c>
      <c r="C226" s="11">
        <v>3.0390389552264092</v>
      </c>
      <c r="D226" s="11">
        <f t="shared" si="147"/>
        <v>-0.73720978244875468</v>
      </c>
      <c r="E226" s="11">
        <v>1.2933852919085704</v>
      </c>
      <c r="F226" s="11">
        <f t="shared" ref="F226" si="154">SUM(D226:E226)</f>
        <v>0.55617550945981575</v>
      </c>
      <c r="G226" s="200">
        <f t="shared" si="150"/>
        <v>1.9829885164345695E-2</v>
      </c>
    </row>
    <row r="227" spans="1:7" x14ac:dyDescent="0.2">
      <c r="A227" t="str">
        <f t="shared" si="146"/>
        <v>61 Caring personal service occupations</v>
      </c>
      <c r="B227" s="11">
        <v>13.799978250820644</v>
      </c>
      <c r="C227" s="11">
        <v>11.500392982397425</v>
      </c>
      <c r="D227" s="11">
        <f>C227-B227</f>
        <v>-2.2995852684232183</v>
      </c>
      <c r="E227" s="11">
        <v>6.089127922760218</v>
      </c>
      <c r="F227" s="11">
        <f>SUM(D227:E227)</f>
        <v>3.7895426543369997</v>
      </c>
      <c r="G227" s="200">
        <f t="shared" si="150"/>
        <v>2.4666310800996794E-2</v>
      </c>
    </row>
    <row r="228" spans="1:7" x14ac:dyDescent="0.2">
      <c r="A228" t="str">
        <f t="shared" si="146"/>
        <v>62 Leisure, travel and related personal service occupations</v>
      </c>
      <c r="B228" s="11">
        <v>4.749810377784657</v>
      </c>
      <c r="C228" s="11">
        <v>3.5207004722946276</v>
      </c>
      <c r="D228" s="11">
        <f t="shared" ref="D228:D234" si="155">C228-B228</f>
        <v>-1.2291099054900294</v>
      </c>
      <c r="E228" s="11">
        <v>1.8325948760392907</v>
      </c>
      <c r="F228" s="11">
        <f t="shared" ref="F228:F229" si="156">SUM(D228:E228)</f>
        <v>0.60348497054926131</v>
      </c>
      <c r="G228" s="200">
        <f t="shared" si="150"/>
        <v>2.1991356991577282E-2</v>
      </c>
    </row>
    <row r="229" spans="1:7" x14ac:dyDescent="0.2">
      <c r="A229" t="str">
        <f t="shared" si="146"/>
        <v>63 Community and civil enforcement occupations</v>
      </c>
      <c r="B229" s="11">
        <v>0.24537613980094422</v>
      </c>
      <c r="C229" s="11">
        <v>0.16985088304443804</v>
      </c>
      <c r="D229" s="11">
        <f t="shared" si="155"/>
        <v>-7.5525256756506176E-2</v>
      </c>
      <c r="E229" s="11">
        <v>7.6457151724159816E-2</v>
      </c>
      <c r="F229" s="11">
        <f t="shared" si="156"/>
        <v>9.3189496765364033E-4</v>
      </c>
      <c r="G229" s="200">
        <f t="shared" si="150"/>
        <v>1.8247242065025038E-2</v>
      </c>
    </row>
    <row r="230" spans="1:7" x14ac:dyDescent="0.2">
      <c r="A230" t="str">
        <f t="shared" si="146"/>
        <v>71 Sales occupations</v>
      </c>
      <c r="B230" s="11">
        <v>12.217946838354633</v>
      </c>
      <c r="C230" s="11">
        <v>8.3643711145357074</v>
      </c>
      <c r="D230" s="11">
        <f t="shared" si="155"/>
        <v>-3.8535757238189259</v>
      </c>
      <c r="E230" s="11">
        <v>4.2460635540822089</v>
      </c>
      <c r="F230" s="11">
        <f t="shared" ref="F230:F231" si="157">SUM(D230:E230)</f>
        <v>0.39248783026328304</v>
      </c>
      <c r="G230" s="200">
        <f t="shared" si="150"/>
        <v>2.0083743924227404E-2</v>
      </c>
    </row>
    <row r="231" spans="1:7" x14ac:dyDescent="0.2">
      <c r="A231" t="str">
        <f t="shared" si="146"/>
        <v>72 Customer service occupations</v>
      </c>
      <c r="B231" s="11">
        <v>3.2888638877710905</v>
      </c>
      <c r="C231" s="11">
        <v>3.8786173697015425</v>
      </c>
      <c r="D231" s="11">
        <f t="shared" si="155"/>
        <v>0.58975348193045196</v>
      </c>
      <c r="E231" s="11">
        <v>1.7700543964852531</v>
      </c>
      <c r="F231" s="11">
        <f t="shared" si="157"/>
        <v>2.3598078784157051</v>
      </c>
      <c r="G231" s="200">
        <f t="shared" si="150"/>
        <v>2.9123394621839438E-2</v>
      </c>
    </row>
    <row r="232" spans="1:7" x14ac:dyDescent="0.2">
      <c r="A232" t="str">
        <f t="shared" si="146"/>
        <v>81 Process, plant and machine operatives</v>
      </c>
      <c r="B232" s="11">
        <v>3.763933860128581</v>
      </c>
      <c r="C232" s="11">
        <v>4.9874704674694819</v>
      </c>
      <c r="D232" s="11">
        <f t="shared" si="155"/>
        <v>1.2235366073409009</v>
      </c>
      <c r="E232" s="11">
        <v>1.834214133398498</v>
      </c>
      <c r="F232" s="11">
        <f t="shared" ref="F232:F233" si="158">SUM(D232:E232)</f>
        <v>3.0577507407393991</v>
      </c>
      <c r="G232" s="200">
        <f t="shared" si="150"/>
        <v>2.6818046340241208E-2</v>
      </c>
    </row>
    <row r="233" spans="1:7" x14ac:dyDescent="0.2">
      <c r="A233" t="str">
        <f t="shared" si="146"/>
        <v>82 Transport and mobile machine drivers and operatives</v>
      </c>
      <c r="B233" s="11">
        <v>7.7363636825480784</v>
      </c>
      <c r="C233" s="11">
        <v>7.9892207159132456</v>
      </c>
      <c r="D233" s="11">
        <f t="shared" si="155"/>
        <v>0.25285703336516718</v>
      </c>
      <c r="E233" s="11">
        <v>4.3697585677403357</v>
      </c>
      <c r="F233" s="11">
        <f t="shared" si="158"/>
        <v>4.6226156011055028</v>
      </c>
      <c r="G233" s="200">
        <f t="shared" si="150"/>
        <v>3.030200547792572E-2</v>
      </c>
    </row>
    <row r="234" spans="1:7" x14ac:dyDescent="0.2">
      <c r="A234" t="str">
        <f t="shared" si="146"/>
        <v>91 Elementary trades and related occupations</v>
      </c>
      <c r="B234" s="11">
        <v>2.668212424386549</v>
      </c>
      <c r="C234" s="11">
        <v>2.1107631437920928</v>
      </c>
      <c r="D234" s="11">
        <f t="shared" si="155"/>
        <v>-0.5574492805944562</v>
      </c>
      <c r="E234" s="11">
        <v>0.7989906419256132</v>
      </c>
      <c r="F234" s="11">
        <f t="shared" ref="F234" si="159">SUM(D234:E234)</f>
        <v>0.241541361331157</v>
      </c>
      <c r="G234" s="200">
        <f t="shared" si="150"/>
        <v>1.7615995976966614E-2</v>
      </c>
    </row>
    <row r="235" spans="1:7" x14ac:dyDescent="0.2">
      <c r="A235" t="str">
        <f t="shared" si="146"/>
        <v>92 Elementary administration and service occupations</v>
      </c>
      <c r="B235" s="11">
        <v>22.290146354363596</v>
      </c>
      <c r="C235" s="11">
        <v>21.096581488311447</v>
      </c>
      <c r="D235" s="11">
        <f t="shared" ref="D235" si="160">C235-B235</f>
        <v>-1.1935648660521494</v>
      </c>
      <c r="E235" s="11">
        <v>10.384787527313339</v>
      </c>
      <c r="F235" s="11">
        <f t="shared" ref="F235" si="161">SUM(D235:E235)</f>
        <v>9.1912226612611896</v>
      </c>
      <c r="G235" s="200">
        <f t="shared" ref="G235:G236" si="162">IF(B235&gt;0,(1+(E235/B235))^(1/($C$6-$B$6))-1,0)</f>
        <v>2.582541164449581E-2</v>
      </c>
    </row>
    <row r="236" spans="1:7" x14ac:dyDescent="0.2">
      <c r="A236" t="str">
        <f t="shared" si="146"/>
        <v>All occupations</v>
      </c>
      <c r="B236" s="11">
        <f>SUM(B210:B235)</f>
        <v>152.08068709291064</v>
      </c>
      <c r="C236" s="11">
        <f t="shared" ref="C236:F236" si="163">SUM(C210:C235)</f>
        <v>127.88534268791709</v>
      </c>
      <c r="D236" s="11">
        <f t="shared" si="163"/>
        <v>-24.195344404993563</v>
      </c>
      <c r="E236" s="11">
        <f t="shared" si="163"/>
        <v>62.204073788353469</v>
      </c>
      <c r="F236" s="11">
        <f t="shared" si="163"/>
        <v>38.00872938335992</v>
      </c>
      <c r="G236" s="200">
        <f t="shared" si="162"/>
        <v>2.3122922070376362E-2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6.3306310796275822</v>
      </c>
      <c r="C239" s="11">
        <v>4.7971148589459514</v>
      </c>
      <c r="D239" s="11">
        <f>C239-B239</f>
        <v>-1.5335162206816308</v>
      </c>
      <c r="E239" s="11">
        <v>2.4456817451978279</v>
      </c>
      <c r="F239" s="11">
        <f>SUM(D239:E239)</f>
        <v>0.91216552451619703</v>
      </c>
      <c r="G239" s="200">
        <f>IF(B239&gt;0,(1+(E239/B239))^(1/($C$6-$B$6))-1,0)</f>
        <v>2.2015947636938149E-2</v>
      </c>
    </row>
    <row r="240" spans="1:7" x14ac:dyDescent="0.2">
      <c r="A240" t="str">
        <f t="shared" si="165"/>
        <v>12 Other managers and proprietors</v>
      </c>
      <c r="B240" s="11">
        <v>2.6849880561201345</v>
      </c>
      <c r="C240" s="11">
        <v>2.4960026966151139</v>
      </c>
      <c r="D240" s="11">
        <f t="shared" ref="D240:D255" si="166">C240-B240</f>
        <v>-0.1889853595050206</v>
      </c>
      <c r="E240" s="11">
        <v>1.2899806099147186</v>
      </c>
      <c r="F240" s="11">
        <f t="shared" ref="F240:F247" si="167">SUM(D240:E240)</f>
        <v>1.100995250409698</v>
      </c>
      <c r="G240" s="200">
        <f t="shared" ref="G240:G242" si="168">IF(B240&gt;0,(1+(E240/B240))^(1/($C$6-$B$6))-1,0)</f>
        <v>2.6501110234626868E-2</v>
      </c>
    </row>
    <row r="241" spans="1:7" x14ac:dyDescent="0.2">
      <c r="A241" t="str">
        <f t="shared" si="165"/>
        <v>21 Science, research, engineering and technology professionals</v>
      </c>
      <c r="B241" s="11">
        <v>2.3855643040016923</v>
      </c>
      <c r="C241" s="11">
        <v>1.6458518783574361</v>
      </c>
      <c r="D241" s="11">
        <f t="shared" si="166"/>
        <v>-0.73971242564425621</v>
      </c>
      <c r="E241" s="11">
        <v>0.65753465406143852</v>
      </c>
      <c r="F241" s="11">
        <f t="shared" si="167"/>
        <v>-8.2177771582817694E-2</v>
      </c>
      <c r="G241" s="200">
        <f t="shared" si="168"/>
        <v>1.6361790957562405E-2</v>
      </c>
    </row>
    <row r="242" spans="1:7" x14ac:dyDescent="0.2">
      <c r="A242" t="str">
        <f t="shared" si="165"/>
        <v>22 Health professionals</v>
      </c>
      <c r="B242" s="11">
        <v>1.2477391660107429</v>
      </c>
      <c r="C242" s="11">
        <v>0.83928227947727763</v>
      </c>
      <c r="D242" s="11">
        <f t="shared" si="166"/>
        <v>-0.40845688653346524</v>
      </c>
      <c r="E242" s="11">
        <v>0.50056805042294938</v>
      </c>
      <c r="F242" s="11">
        <f t="shared" si="167"/>
        <v>9.2111163889484149E-2</v>
      </c>
      <c r="G242" s="200">
        <f t="shared" si="168"/>
        <v>2.2742404471631339E-2</v>
      </c>
    </row>
    <row r="243" spans="1:7" x14ac:dyDescent="0.2">
      <c r="A243" t="str">
        <f t="shared" si="165"/>
        <v>23 Teaching and other educational professionals</v>
      </c>
      <c r="B243" s="11">
        <v>0.73753635721013411</v>
      </c>
      <c r="C243" s="11">
        <v>0.73684694587930877</v>
      </c>
      <c r="D243" s="11">
        <f t="shared" si="166"/>
        <v>-6.8941133082534023E-4</v>
      </c>
      <c r="E243" s="11">
        <v>0.33902768525067245</v>
      </c>
      <c r="F243" s="11">
        <f t="shared" si="167"/>
        <v>0.33833827391984711</v>
      </c>
      <c r="G243" s="200">
        <f>IF(B243&gt;0,(1+(E243/B243))^(1/($C$6-$B$6))-1,0)</f>
        <v>2.5534863732660895E-2</v>
      </c>
    </row>
    <row r="244" spans="1:7" x14ac:dyDescent="0.2">
      <c r="A244" t="str">
        <f t="shared" si="165"/>
        <v>24 Business, media and public service professionals</v>
      </c>
      <c r="B244" s="11">
        <v>2.921263152323383</v>
      </c>
      <c r="C244" s="11">
        <v>2.2067699845185573</v>
      </c>
      <c r="D244" s="11">
        <f t="shared" si="166"/>
        <v>-0.71449316780482564</v>
      </c>
      <c r="E244" s="11">
        <v>1.0497643857898102</v>
      </c>
      <c r="F244" s="11">
        <f t="shared" si="167"/>
        <v>0.3352712179849846</v>
      </c>
      <c r="G244" s="200">
        <f t="shared" ref="G244:G263" si="169">IF(B244&gt;0,(1+(E244/B244))^(1/($C$6-$B$6))-1,0)</f>
        <v>2.0678142376802988E-2</v>
      </c>
    </row>
    <row r="245" spans="1:7" x14ac:dyDescent="0.2">
      <c r="A245" t="str">
        <f t="shared" si="165"/>
        <v>31 Science, engineering and technology associate professionals</v>
      </c>
      <c r="B245" s="11">
        <v>1.4484706008576014</v>
      </c>
      <c r="C245" s="11">
        <v>1.1317680661588123</v>
      </c>
      <c r="D245" s="11">
        <f t="shared" si="166"/>
        <v>-0.31670253469878906</v>
      </c>
      <c r="E245" s="11">
        <v>0.43105975729002294</v>
      </c>
      <c r="F245" s="11">
        <f t="shared" si="167"/>
        <v>0.11435722259123388</v>
      </c>
      <c r="G245" s="200">
        <f>IF(B245&gt;0,(1+(E245/B245))^(1/($C$6-$B$6))-1,0)</f>
        <v>1.7519272946091347E-2</v>
      </c>
    </row>
    <row r="246" spans="1:7" x14ac:dyDescent="0.2">
      <c r="A246" t="str">
        <f t="shared" si="165"/>
        <v>32 Health and social care associate professionals</v>
      </c>
      <c r="B246" s="11">
        <v>0.58919565414160535</v>
      </c>
      <c r="C246" s="11">
        <v>0.33721102995217317</v>
      </c>
      <c r="D246" s="11">
        <f t="shared" si="166"/>
        <v>-0.25198462418943218</v>
      </c>
      <c r="E246" s="11">
        <v>0.20514551505507253</v>
      </c>
      <c r="F246" s="11">
        <f t="shared" si="167"/>
        <v>-4.6839109134359652E-2</v>
      </c>
      <c r="G246" s="200">
        <f t="shared" si="169"/>
        <v>2.0116649445897306E-2</v>
      </c>
    </row>
    <row r="247" spans="1:7" x14ac:dyDescent="0.2">
      <c r="A247" t="str">
        <f t="shared" si="165"/>
        <v>33 Protective service occupations</v>
      </c>
      <c r="B247" s="11">
        <v>1.3222105383236422</v>
      </c>
      <c r="C247" s="11">
        <v>1.1961438499900932</v>
      </c>
      <c r="D247" s="11">
        <f t="shared" si="166"/>
        <v>-0.12606668833354906</v>
      </c>
      <c r="E247" s="11">
        <v>0.50801158887516196</v>
      </c>
      <c r="F247" s="11">
        <f t="shared" si="167"/>
        <v>0.3819449005416129</v>
      </c>
      <c r="G247" s="200">
        <f t="shared" si="169"/>
        <v>2.1912110250960737E-2</v>
      </c>
    </row>
    <row r="248" spans="1:7" x14ac:dyDescent="0.2">
      <c r="A248" t="str">
        <f t="shared" si="165"/>
        <v>34 Culture, media and sports occupations</v>
      </c>
      <c r="B248" s="11">
        <v>0.93465284407792404</v>
      </c>
      <c r="C248" s="11">
        <v>0.50148089347985636</v>
      </c>
      <c r="D248" s="11">
        <f t="shared" si="166"/>
        <v>-0.43317195059806768</v>
      </c>
      <c r="E248" s="11">
        <v>0.26930843233142004</v>
      </c>
      <c r="F248" s="11">
        <f t="shared" ref="F248:F249" si="170">SUM(D248:E248)</f>
        <v>-0.16386351826664763</v>
      </c>
      <c r="G248" s="200">
        <f t="shared" si="169"/>
        <v>1.7023088624384952E-2</v>
      </c>
    </row>
    <row r="249" spans="1:7" x14ac:dyDescent="0.2">
      <c r="A249" t="str">
        <f t="shared" si="165"/>
        <v>35 Business and public service associate professionals</v>
      </c>
      <c r="B249" s="11">
        <v>4.3764282641914463</v>
      </c>
      <c r="C249" s="11">
        <v>2.4435316752424296</v>
      </c>
      <c r="D249" s="11">
        <f t="shared" si="166"/>
        <v>-1.9328965889490166</v>
      </c>
      <c r="E249" s="11">
        <v>1.2029622896210748</v>
      </c>
      <c r="F249" s="11">
        <f t="shared" si="170"/>
        <v>-0.72993429932794185</v>
      </c>
      <c r="G249" s="200">
        <f t="shared" si="169"/>
        <v>1.6321539442343935E-2</v>
      </c>
    </row>
    <row r="250" spans="1:7" x14ac:dyDescent="0.2">
      <c r="A250" t="str">
        <f t="shared" si="165"/>
        <v>41 Administrative occupations</v>
      </c>
      <c r="B250" s="11">
        <v>7.2397676815436203</v>
      </c>
      <c r="C250" s="11">
        <v>1.8744235122482547</v>
      </c>
      <c r="D250" s="11">
        <f t="shared" si="166"/>
        <v>-5.3653441692953656</v>
      </c>
      <c r="E250" s="11">
        <v>1.5828952910697618</v>
      </c>
      <c r="F250" s="11">
        <f t="shared" ref="F250:F253" si="171">SUM(D250:E250)</f>
        <v>-3.7824488782256038</v>
      </c>
      <c r="G250" s="200">
        <f t="shared" si="169"/>
        <v>1.3269578421057915E-2</v>
      </c>
    </row>
    <row r="251" spans="1:7" x14ac:dyDescent="0.2">
      <c r="A251" t="str">
        <f t="shared" si="165"/>
        <v>42 Secretarial and related occupations</v>
      </c>
      <c r="B251" s="11">
        <v>3.0489728054294818</v>
      </c>
      <c r="C251" s="11">
        <v>0.17725807534142399</v>
      </c>
      <c r="D251" s="11">
        <f t="shared" si="166"/>
        <v>-2.8717147300880579</v>
      </c>
      <c r="E251" s="11">
        <v>0.5082783366817617</v>
      </c>
      <c r="F251" s="11">
        <f t="shared" si="171"/>
        <v>-2.3634363934062961</v>
      </c>
      <c r="G251" s="200">
        <f t="shared" si="169"/>
        <v>1.0331899038657388E-2</v>
      </c>
    </row>
    <row r="252" spans="1:7" x14ac:dyDescent="0.2">
      <c r="A252" t="str">
        <f t="shared" si="165"/>
        <v>51 Skilled agricultural and related trades</v>
      </c>
      <c r="B252" s="11">
        <v>1.4946707350419406</v>
      </c>
      <c r="C252" s="11">
        <v>1.736882634227199</v>
      </c>
      <c r="D252" s="11">
        <f t="shared" si="166"/>
        <v>0.24221189918525843</v>
      </c>
      <c r="E252" s="11">
        <v>0.71339208704962787</v>
      </c>
      <c r="F252" s="11">
        <f t="shared" si="171"/>
        <v>0.95560398623488629</v>
      </c>
      <c r="G252" s="200">
        <f t="shared" si="169"/>
        <v>2.635529282275284E-2</v>
      </c>
    </row>
    <row r="253" spans="1:7" x14ac:dyDescent="0.2">
      <c r="A253" t="str">
        <f t="shared" si="165"/>
        <v>52 Skilled metal, electrical and electronic trades</v>
      </c>
      <c r="B253" s="11">
        <v>2.6616420983492097</v>
      </c>
      <c r="C253" s="11">
        <v>1.611104797151931</v>
      </c>
      <c r="D253" s="11">
        <f t="shared" si="166"/>
        <v>-1.0505373011972787</v>
      </c>
      <c r="E253" s="11">
        <v>0.85555431095021706</v>
      </c>
      <c r="F253" s="11">
        <f t="shared" si="171"/>
        <v>-0.19498299024706167</v>
      </c>
      <c r="G253" s="200">
        <f t="shared" si="169"/>
        <v>1.875510405219627E-2</v>
      </c>
    </row>
    <row r="254" spans="1:7" x14ac:dyDescent="0.2">
      <c r="A254" t="str">
        <f t="shared" si="165"/>
        <v>53 Skilled construction and building trades</v>
      </c>
      <c r="B254" s="11">
        <v>3.5330773006897864</v>
      </c>
      <c r="C254" s="11">
        <v>3.7468783633705183</v>
      </c>
      <c r="D254" s="11">
        <f t="shared" si="166"/>
        <v>0.21380106268073185</v>
      </c>
      <c r="E254" s="11">
        <v>1.5115824697338607</v>
      </c>
      <c r="F254" s="11">
        <f t="shared" ref="F254" si="172">SUM(D254:E254)</f>
        <v>1.7253835324145925</v>
      </c>
      <c r="G254" s="200">
        <f t="shared" si="169"/>
        <v>2.4028198996592254E-2</v>
      </c>
    </row>
    <row r="255" spans="1:7" x14ac:dyDescent="0.2">
      <c r="A255" t="str">
        <f t="shared" si="165"/>
        <v>54 Textiles, printing and other skilled trades</v>
      </c>
      <c r="B255" s="11">
        <v>3.1518316163333364</v>
      </c>
      <c r="C255" s="11">
        <v>2.7669230195251266</v>
      </c>
      <c r="D255" s="11">
        <f t="shared" si="166"/>
        <v>-0.38490859680820977</v>
      </c>
      <c r="E255" s="11">
        <v>1.1247550142302605</v>
      </c>
      <c r="F255" s="11">
        <f t="shared" ref="F255" si="173">SUM(D255:E255)</f>
        <v>0.73984641742205071</v>
      </c>
      <c r="G255" s="200">
        <f t="shared" si="169"/>
        <v>2.0553127035418672E-2</v>
      </c>
    </row>
    <row r="256" spans="1:7" x14ac:dyDescent="0.2">
      <c r="A256" t="str">
        <f t="shared" si="165"/>
        <v>61 Caring personal service occupations</v>
      </c>
      <c r="B256" s="11">
        <v>2.4944652641957119</v>
      </c>
      <c r="C256" s="11">
        <v>1.7302783292937605</v>
      </c>
      <c r="D256" s="11">
        <f>C256-B256</f>
        <v>-0.76418693490195144</v>
      </c>
      <c r="E256" s="11">
        <v>0.64540755910973935</v>
      </c>
      <c r="F256" s="11">
        <f>SUM(D256:E256)</f>
        <v>-0.11877937579221209</v>
      </c>
      <c r="G256" s="200">
        <f t="shared" si="169"/>
        <v>1.545879747365575E-2</v>
      </c>
    </row>
    <row r="257" spans="1:7" x14ac:dyDescent="0.2">
      <c r="A257" t="str">
        <f t="shared" si="165"/>
        <v>62 Leisure, travel and related personal service occupations</v>
      </c>
      <c r="B257" s="11">
        <v>2.7833011530803979</v>
      </c>
      <c r="C257" s="11">
        <v>2.0362700049500919</v>
      </c>
      <c r="D257" s="11">
        <f t="shared" ref="D257:D263" si="174">C257-B257</f>
        <v>-0.74703114813030602</v>
      </c>
      <c r="E257" s="11">
        <v>1.0441419243423733</v>
      </c>
      <c r="F257" s="11">
        <f t="shared" ref="F257:F258" si="175">SUM(D257:E257)</f>
        <v>0.29711077621206727</v>
      </c>
      <c r="G257" s="200">
        <f t="shared" si="169"/>
        <v>2.1464401954541801E-2</v>
      </c>
    </row>
    <row r="258" spans="1:7" x14ac:dyDescent="0.2">
      <c r="A258" t="str">
        <f t="shared" si="165"/>
        <v>63 Community and civil enforcement occupations</v>
      </c>
      <c r="B258" s="11">
        <v>0.19506849223365461</v>
      </c>
      <c r="C258" s="11">
        <v>0.13921367898099371</v>
      </c>
      <c r="D258" s="11">
        <f t="shared" si="174"/>
        <v>-5.5854813252660895E-2</v>
      </c>
      <c r="E258" s="11">
        <v>6.4199859985534902E-2</v>
      </c>
      <c r="F258" s="11">
        <f t="shared" si="175"/>
        <v>8.3450467328740063E-3</v>
      </c>
      <c r="G258" s="200">
        <f t="shared" si="169"/>
        <v>1.9148552599644653E-2</v>
      </c>
    </row>
    <row r="259" spans="1:7" x14ac:dyDescent="0.2">
      <c r="A259" t="str">
        <f t="shared" si="165"/>
        <v>71 Sales occupations</v>
      </c>
      <c r="B259" s="11">
        <v>7.7865397022609129</v>
      </c>
      <c r="C259" s="11">
        <v>2.6048502682943955</v>
      </c>
      <c r="D259" s="11">
        <f t="shared" si="174"/>
        <v>-5.1816894339665174</v>
      </c>
      <c r="E259" s="11">
        <v>1.740985014902491</v>
      </c>
      <c r="F259" s="11">
        <f t="shared" ref="F259:F260" si="176">SUM(D259:E259)</f>
        <v>-3.4407044190640264</v>
      </c>
      <c r="G259" s="200">
        <f t="shared" si="169"/>
        <v>1.3543451744773893E-2</v>
      </c>
    </row>
    <row r="260" spans="1:7" x14ac:dyDescent="0.2">
      <c r="A260" t="str">
        <f t="shared" si="165"/>
        <v>72 Customer service occupations</v>
      </c>
      <c r="B260" s="11">
        <v>1.4301578749067418</v>
      </c>
      <c r="C260" s="11">
        <v>1.5002420043739793</v>
      </c>
      <c r="D260" s="11">
        <f t="shared" si="174"/>
        <v>7.008412946723741E-2</v>
      </c>
      <c r="E260" s="11">
        <v>0.51704398806557117</v>
      </c>
      <c r="F260" s="11">
        <f t="shared" si="176"/>
        <v>0.58712811753280858</v>
      </c>
      <c r="G260" s="200">
        <f t="shared" si="169"/>
        <v>2.0787005683779558E-2</v>
      </c>
    </row>
    <row r="261" spans="1:7" x14ac:dyDescent="0.2">
      <c r="A261" t="str">
        <f t="shared" si="165"/>
        <v>81 Process, plant and machine operatives</v>
      </c>
      <c r="B261" s="11">
        <v>2.7368495358249132</v>
      </c>
      <c r="C261" s="11">
        <v>1.3124412251527635</v>
      </c>
      <c r="D261" s="11">
        <f t="shared" si="174"/>
        <v>-1.4244083106721497</v>
      </c>
      <c r="E261" s="11">
        <v>0.79086831442973649</v>
      </c>
      <c r="F261" s="11">
        <f t="shared" ref="F261:F262" si="177">SUM(D261:E261)</f>
        <v>-0.63353999624241319</v>
      </c>
      <c r="G261" s="200">
        <f t="shared" si="169"/>
        <v>1.70669174187843E-2</v>
      </c>
    </row>
    <row r="262" spans="1:7" x14ac:dyDescent="0.2">
      <c r="A262" t="str">
        <f t="shared" si="165"/>
        <v>82 Transport and mobile machine drivers and operatives</v>
      </c>
      <c r="B262" s="11">
        <v>6.0607286627823518</v>
      </c>
      <c r="C262" s="11">
        <v>4.464315125669696</v>
      </c>
      <c r="D262" s="11">
        <f t="shared" si="174"/>
        <v>-1.5964135371126558</v>
      </c>
      <c r="E262" s="11">
        <v>2.4589816072620736</v>
      </c>
      <c r="F262" s="11">
        <f t="shared" si="177"/>
        <v>0.86256807014941783</v>
      </c>
      <c r="G262" s="200">
        <f t="shared" si="169"/>
        <v>2.2963172364279805E-2</v>
      </c>
    </row>
    <row r="263" spans="1:7" x14ac:dyDescent="0.2">
      <c r="A263" t="str">
        <f t="shared" si="165"/>
        <v>91 Elementary trades and related occupations</v>
      </c>
      <c r="B263" s="11">
        <v>2.8578692734376849</v>
      </c>
      <c r="C263" s="11">
        <v>1.6697854593403028</v>
      </c>
      <c r="D263" s="11">
        <f t="shared" si="174"/>
        <v>-1.1880838140973822</v>
      </c>
      <c r="E263" s="11">
        <v>0.73350834560076339</v>
      </c>
      <c r="F263" s="11">
        <f t="shared" ref="F263" si="178">SUM(D263:E263)</f>
        <v>-0.45457546849661878</v>
      </c>
      <c r="G263" s="200">
        <f t="shared" si="169"/>
        <v>1.5347212481539696E-2</v>
      </c>
    </row>
    <row r="264" spans="1:7" x14ac:dyDescent="0.2">
      <c r="A264" t="str">
        <f t="shared" si="165"/>
        <v>92 Elementary administration and service occupations</v>
      </c>
      <c r="B264" s="11">
        <v>18.427732995824137</v>
      </c>
      <c r="C264" s="11">
        <v>13.377766326137744</v>
      </c>
      <c r="D264" s="11">
        <f t="shared" ref="D264" si="179">C264-B264</f>
        <v>-5.049966669686393</v>
      </c>
      <c r="E264" s="11">
        <v>6.7213263182907745</v>
      </c>
      <c r="F264" s="11">
        <f>SUM(D264:E264)</f>
        <v>1.6713596486043816</v>
      </c>
      <c r="G264" s="200">
        <f t="shared" ref="G264:G265" si="180">IF(B264&gt;0,(1+(E264/B264))^(1/($C$6-$B$6))-1,0)</f>
        <v>2.0947293744509432E-2</v>
      </c>
    </row>
    <row r="265" spans="1:7" x14ac:dyDescent="0.2">
      <c r="A265" t="str">
        <f t="shared" si="165"/>
        <v>All occupations</v>
      </c>
      <c r="B265" s="11">
        <f>SUM(B239:B264)</f>
        <v>90.88135520881977</v>
      </c>
      <c r="C265" s="11">
        <f t="shared" ref="C265:F265" si="181">SUM(C239:C264)</f>
        <v>59.080636982675202</v>
      </c>
      <c r="D265" s="11">
        <f t="shared" si="181"/>
        <v>-31.800718226144582</v>
      </c>
      <c r="E265" s="11">
        <f t="shared" si="181"/>
        <v>29.911965155514721</v>
      </c>
      <c r="F265" s="11">
        <f t="shared" si="181"/>
        <v>-1.8887530706298623</v>
      </c>
      <c r="G265" s="200">
        <f t="shared" si="180"/>
        <v>1.9149451278243301E-2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1.1504206963409738</v>
      </c>
      <c r="C268" s="11">
        <v>1.4460914096034727</v>
      </c>
      <c r="D268" s="11">
        <f>C268-B268</f>
        <v>0.29567071326249894</v>
      </c>
      <c r="E268" s="11">
        <v>0.37723070212139048</v>
      </c>
      <c r="F268" s="11">
        <f>SUM(D268:E268)</f>
        <v>0.67290141538388948</v>
      </c>
      <c r="G268" s="200">
        <f>IF(B268&gt;0,(1+(E268/B268))^(1/($C$6-$B$6))-1,0)</f>
        <v>1.908678923260676E-2</v>
      </c>
    </row>
    <row r="269" spans="1:7" x14ac:dyDescent="0.2">
      <c r="A269" t="str">
        <f t="shared" si="183"/>
        <v>12 Other managers and proprietors</v>
      </c>
      <c r="B269" s="11">
        <v>0.90282107978431814</v>
      </c>
      <c r="C269" s="11">
        <v>1.7329908867920898</v>
      </c>
      <c r="D269" s="11">
        <f t="shared" ref="D269:D284" si="184">C269-B269</f>
        <v>0.83016980700777165</v>
      </c>
      <c r="E269" s="11">
        <v>0.47429464554360262</v>
      </c>
      <c r="F269" s="11">
        <f t="shared" ref="F269:F276" si="185">SUM(D269:E269)</f>
        <v>1.3044644525513742</v>
      </c>
      <c r="G269" s="200">
        <f t="shared" ref="G269:G271" si="186">IF(B269&gt;0,(1+(E269/B269))^(1/($C$6-$B$6))-1,0)</f>
        <v>2.8548045179064063E-2</v>
      </c>
    </row>
    <row r="270" spans="1:7" x14ac:dyDescent="0.2">
      <c r="A270" t="str">
        <f t="shared" si="183"/>
        <v>21 Science, research, engineering and technology professionals</v>
      </c>
      <c r="B270" s="11">
        <v>0.61218894405391644</v>
      </c>
      <c r="C270" s="11">
        <v>1.2830754355669673</v>
      </c>
      <c r="D270" s="11">
        <f t="shared" si="184"/>
        <v>0.67088649151305091</v>
      </c>
      <c r="E270" s="11">
        <v>0.27875590191566418</v>
      </c>
      <c r="F270" s="11">
        <f t="shared" si="185"/>
        <v>0.94964239342871504</v>
      </c>
      <c r="G270" s="200">
        <f t="shared" si="186"/>
        <v>2.533163214803702E-2</v>
      </c>
    </row>
    <row r="271" spans="1:7" x14ac:dyDescent="0.2">
      <c r="A271" t="str">
        <f t="shared" si="183"/>
        <v>22 Health professionals</v>
      </c>
      <c r="B271" s="11">
        <v>0.18100821034381798</v>
      </c>
      <c r="C271" s="11">
        <v>0.655842476382547</v>
      </c>
      <c r="D271" s="11">
        <f t="shared" si="184"/>
        <v>0.47483426603872902</v>
      </c>
      <c r="E271" s="11">
        <v>0.15369418657772455</v>
      </c>
      <c r="F271" s="11">
        <f t="shared" si="185"/>
        <v>0.62852845261645363</v>
      </c>
      <c r="G271" s="200">
        <f t="shared" si="186"/>
        <v>4.1831225534215255E-2</v>
      </c>
    </row>
    <row r="272" spans="1:7" x14ac:dyDescent="0.2">
      <c r="A272" t="str">
        <f t="shared" si="183"/>
        <v>23 Teaching and other educational professionals</v>
      </c>
      <c r="B272" s="11">
        <v>0.17164304974842462</v>
      </c>
      <c r="C272" s="11">
        <v>0.30659208780753849</v>
      </c>
      <c r="D272" s="11">
        <f t="shared" si="184"/>
        <v>0.13494903805911387</v>
      </c>
      <c r="E272" s="11">
        <v>8.8302992921492907E-2</v>
      </c>
      <c r="F272" s="11">
        <f t="shared" si="185"/>
        <v>0.22325203098060678</v>
      </c>
      <c r="G272" s="200">
        <f>IF(B272&gt;0,(1+(E272/B272))^(1/($C$6-$B$6))-1,0)</f>
        <v>2.8056853230207235E-2</v>
      </c>
    </row>
    <row r="273" spans="1:7" x14ac:dyDescent="0.2">
      <c r="A273" t="str">
        <f t="shared" si="183"/>
        <v>24 Business, media and public service professionals</v>
      </c>
      <c r="B273" s="11">
        <v>0.65042012925043047</v>
      </c>
      <c r="C273" s="11">
        <v>1.2786743743638727</v>
      </c>
      <c r="D273" s="11">
        <f t="shared" si="184"/>
        <v>0.62825424511344219</v>
      </c>
      <c r="E273" s="11">
        <v>0.30908561925232664</v>
      </c>
      <c r="F273" s="11">
        <f t="shared" si="185"/>
        <v>0.93733986436576888</v>
      </c>
      <c r="G273" s="200">
        <f t="shared" ref="G273" si="187">IF(B273&gt;0,(1+(E273/B273))^(1/($C$6-$B$6))-1,0)</f>
        <v>2.6258830783756348E-2</v>
      </c>
    </row>
    <row r="274" spans="1:7" x14ac:dyDescent="0.2">
      <c r="A274" t="str">
        <f t="shared" si="183"/>
        <v>31 Science, engineering and technology associate professionals</v>
      </c>
      <c r="B274" s="11">
        <v>0.33666269684410111</v>
      </c>
      <c r="C274" s="11">
        <v>0.7709008692372864</v>
      </c>
      <c r="D274" s="11">
        <f t="shared" si="184"/>
        <v>0.4342381723931853</v>
      </c>
      <c r="E274" s="11">
        <v>0.18230412066516299</v>
      </c>
      <c r="F274" s="11">
        <f t="shared" si="185"/>
        <v>0.61654229305834829</v>
      </c>
      <c r="G274" s="200">
        <f>IF(B274&gt;0,(1+(E274/B274))^(1/($C$6-$B$6))-1,0)</f>
        <v>2.9270769865473723E-2</v>
      </c>
    </row>
    <row r="275" spans="1:7" x14ac:dyDescent="0.2">
      <c r="A275" t="str">
        <f t="shared" si="183"/>
        <v>32 Health and social care associate professionals</v>
      </c>
      <c r="B275" s="11">
        <v>0.11216288533303599</v>
      </c>
      <c r="C275" s="11">
        <v>0.32030202103073419</v>
      </c>
      <c r="D275" s="11">
        <f t="shared" si="184"/>
        <v>0.20813913569769821</v>
      </c>
      <c r="E275" s="11">
        <v>8.123659882217979E-2</v>
      </c>
      <c r="F275" s="11">
        <f t="shared" si="185"/>
        <v>0.28937573451987797</v>
      </c>
      <c r="G275" s="200">
        <f t="shared" ref="G275:G292" si="188">IF(B275&gt;0,(1+(E275/B275))^(1/($C$6-$B$6))-1,0)</f>
        <v>3.6988028177497911E-2</v>
      </c>
    </row>
    <row r="276" spans="1:7" x14ac:dyDescent="0.2">
      <c r="A276" t="str">
        <f t="shared" si="183"/>
        <v>33 Protective service occupations</v>
      </c>
      <c r="B276" s="11">
        <v>0.16871373201422477</v>
      </c>
      <c r="C276" s="11">
        <v>0.10630077283704149</v>
      </c>
      <c r="D276" s="11">
        <f t="shared" si="184"/>
        <v>-6.2412959177183272E-2</v>
      </c>
      <c r="E276" s="11">
        <v>2.2984822986348508E-2</v>
      </c>
      <c r="F276" s="11">
        <f t="shared" si="185"/>
        <v>-3.9428136190834767E-2</v>
      </c>
      <c r="G276" s="200">
        <f t="shared" si="188"/>
        <v>8.5510684229390677E-3</v>
      </c>
    </row>
    <row r="277" spans="1:7" x14ac:dyDescent="0.2">
      <c r="A277" t="str">
        <f t="shared" si="183"/>
        <v>34 Culture, media and sports occupations</v>
      </c>
      <c r="B277" s="11">
        <v>0.3236479959355788</v>
      </c>
      <c r="C277" s="11">
        <v>0.55410902821167307</v>
      </c>
      <c r="D277" s="11">
        <f t="shared" si="184"/>
        <v>0.23046103227609427</v>
      </c>
      <c r="E277" s="11">
        <v>0.1285989699008705</v>
      </c>
      <c r="F277" s="11">
        <f t="shared" ref="F277:F278" si="189">SUM(D277:E277)</f>
        <v>0.35906000217696477</v>
      </c>
      <c r="G277" s="200">
        <f t="shared" si="188"/>
        <v>2.25554065696012E-2</v>
      </c>
    </row>
    <row r="278" spans="1:7" x14ac:dyDescent="0.2">
      <c r="A278" t="str">
        <f t="shared" si="183"/>
        <v>35 Business and public service associate professionals</v>
      </c>
      <c r="B278" s="11">
        <v>0.92851417639001887</v>
      </c>
      <c r="C278" s="11">
        <v>1.4388718702346408</v>
      </c>
      <c r="D278" s="11">
        <f t="shared" si="184"/>
        <v>0.51035769384462193</v>
      </c>
      <c r="E278" s="11">
        <v>0.33136797565055209</v>
      </c>
      <c r="F278" s="11">
        <f t="shared" si="189"/>
        <v>0.84172566949517402</v>
      </c>
      <c r="G278" s="200">
        <f t="shared" si="188"/>
        <v>2.0554242220431673E-2</v>
      </c>
    </row>
    <row r="279" spans="1:7" x14ac:dyDescent="0.2">
      <c r="A279" t="str">
        <f t="shared" si="183"/>
        <v>41 Administrative occupations</v>
      </c>
      <c r="B279" s="11">
        <v>1.6713610773019945</v>
      </c>
      <c r="C279" s="11">
        <v>1.1279405039021284</v>
      </c>
      <c r="D279" s="11">
        <f t="shared" si="184"/>
        <v>-0.54342057339986605</v>
      </c>
      <c r="E279" s="11">
        <v>0.34277976108183983</v>
      </c>
      <c r="F279" s="11">
        <f t="shared" ref="F279:F282" si="190">SUM(D279:E279)</f>
        <v>-0.20064081231802622</v>
      </c>
      <c r="G279" s="200">
        <f t="shared" si="188"/>
        <v>1.2514621329541287E-2</v>
      </c>
    </row>
    <row r="280" spans="1:7" x14ac:dyDescent="0.2">
      <c r="A280" t="str">
        <f t="shared" si="183"/>
        <v>42 Secretarial and related occupations</v>
      </c>
      <c r="B280" s="11">
        <v>0.73715055955643949</v>
      </c>
      <c r="C280" s="11">
        <v>0.40667006677856371</v>
      </c>
      <c r="D280" s="11">
        <f t="shared" si="184"/>
        <v>-0.33048049277787578</v>
      </c>
      <c r="E280" s="11">
        <v>0.19576947629820951</v>
      </c>
      <c r="F280" s="11">
        <f t="shared" si="190"/>
        <v>-0.13471101647966627</v>
      </c>
      <c r="G280" s="200">
        <f t="shared" si="188"/>
        <v>1.5825743511521217E-2</v>
      </c>
    </row>
    <row r="281" spans="1:7" x14ac:dyDescent="0.2">
      <c r="A281" t="str">
        <f t="shared" si="183"/>
        <v>51 Skilled agricultural and related trades</v>
      </c>
      <c r="B281" s="11">
        <v>0.79846502853894641</v>
      </c>
      <c r="C281" s="11">
        <v>0.50623706543085056</v>
      </c>
      <c r="D281" s="11">
        <f t="shared" si="184"/>
        <v>-0.29222796310809585</v>
      </c>
      <c r="E281" s="11">
        <v>0.22843323979731342</v>
      </c>
      <c r="F281" s="11">
        <f t="shared" si="190"/>
        <v>-6.3794723310782425E-2</v>
      </c>
      <c r="G281" s="200">
        <f t="shared" si="188"/>
        <v>1.6915268557969654E-2</v>
      </c>
    </row>
    <row r="282" spans="1:7" x14ac:dyDescent="0.2">
      <c r="A282" t="str">
        <f t="shared" si="183"/>
        <v>52 Skilled metal, electrical and electronic trades</v>
      </c>
      <c r="B282" s="11">
        <v>0.92795040380813054</v>
      </c>
      <c r="C282" s="11">
        <v>0.73811908580496166</v>
      </c>
      <c r="D282" s="11">
        <f t="shared" si="184"/>
        <v>-0.18983131800316888</v>
      </c>
      <c r="E282" s="11">
        <v>0.27635010307556912</v>
      </c>
      <c r="F282" s="11">
        <f t="shared" si="190"/>
        <v>8.6518785072400239E-2</v>
      </c>
      <c r="G282" s="200">
        <f t="shared" si="188"/>
        <v>1.7530276024295688E-2</v>
      </c>
    </row>
    <row r="283" spans="1:7" x14ac:dyDescent="0.2">
      <c r="A283" t="str">
        <f t="shared" si="183"/>
        <v>53 Skilled construction and building trades</v>
      </c>
      <c r="B283" s="11">
        <v>1.5380241783868251</v>
      </c>
      <c r="C283" s="11">
        <v>0.42244845552460886</v>
      </c>
      <c r="D283" s="11">
        <f t="shared" si="184"/>
        <v>-1.1155757228622163</v>
      </c>
      <c r="E283" s="11">
        <v>0.27554255304319536</v>
      </c>
      <c r="F283" s="11">
        <f t="shared" ref="F283" si="191">SUM(D283:E283)</f>
        <v>-0.84003316981902088</v>
      </c>
      <c r="G283" s="200">
        <f t="shared" si="188"/>
        <v>1.1047031728796064E-2</v>
      </c>
    </row>
    <row r="284" spans="1:7" x14ac:dyDescent="0.2">
      <c r="A284" t="str">
        <f t="shared" si="183"/>
        <v>54 Textiles, printing and other skilled trades</v>
      </c>
      <c r="B284" s="11">
        <v>1.1798885643956132</v>
      </c>
      <c r="C284" s="11">
        <v>0.63707825218891889</v>
      </c>
      <c r="D284" s="11">
        <f t="shared" si="184"/>
        <v>-0.54281031220669429</v>
      </c>
      <c r="E284" s="11">
        <v>0.22955390550007332</v>
      </c>
      <c r="F284" s="11">
        <f t="shared" ref="F284" si="192">SUM(D284:E284)</f>
        <v>-0.31325640670662097</v>
      </c>
      <c r="G284" s="200">
        <f t="shared" si="188"/>
        <v>1.1922123168946808E-2</v>
      </c>
    </row>
    <row r="285" spans="1:7" x14ac:dyDescent="0.2">
      <c r="A285" t="str">
        <f t="shared" si="183"/>
        <v>61 Caring personal service occupations</v>
      </c>
      <c r="B285" s="11">
        <v>0.55328550920439623</v>
      </c>
      <c r="C285" s="11">
        <v>0.89078037434786406</v>
      </c>
      <c r="D285" s="11">
        <f>C285-B285</f>
        <v>0.33749486514346783</v>
      </c>
      <c r="E285" s="11">
        <v>0.19182116661424498</v>
      </c>
      <c r="F285" s="11">
        <f>SUM(D285:E285)</f>
        <v>0.5293160317577128</v>
      </c>
      <c r="G285" s="200">
        <f t="shared" si="188"/>
        <v>2.0041741151666459E-2</v>
      </c>
    </row>
    <row r="286" spans="1:7" x14ac:dyDescent="0.2">
      <c r="A286" t="str">
        <f t="shared" si="183"/>
        <v>62 Leisure, travel and related personal service occupations</v>
      </c>
      <c r="B286" s="11">
        <v>0.92546240141790725</v>
      </c>
      <c r="C286" s="11">
        <v>0.84270697077367906</v>
      </c>
      <c r="D286" s="11">
        <f t="shared" ref="D286:D292" si="193">C286-B286</f>
        <v>-8.275543064422819E-2</v>
      </c>
      <c r="E286" s="11">
        <v>0.2498235590393354</v>
      </c>
      <c r="F286" s="11">
        <f t="shared" ref="F286:F287" si="194">SUM(D286:E286)</f>
        <v>0.16706812839510721</v>
      </c>
      <c r="G286" s="200">
        <f t="shared" si="188"/>
        <v>1.6059134559579968E-2</v>
      </c>
    </row>
    <row r="287" spans="1:7" x14ac:dyDescent="0.2">
      <c r="A287" t="str">
        <f t="shared" si="183"/>
        <v>63 Community and civil enforcement occupations</v>
      </c>
      <c r="B287" s="11">
        <v>5.084627792030582E-2</v>
      </c>
      <c r="C287" s="11">
        <v>2.3099611903324827E-2</v>
      </c>
      <c r="D287" s="11">
        <f t="shared" si="193"/>
        <v>-2.7746666016980993E-2</v>
      </c>
      <c r="E287" s="11">
        <v>6.8489854153946416E-3</v>
      </c>
      <c r="F287" s="11">
        <f t="shared" si="194"/>
        <v>-2.0897680601586352E-2</v>
      </c>
      <c r="G287" s="200">
        <f t="shared" si="188"/>
        <v>8.4601300870141838E-3</v>
      </c>
    </row>
    <row r="288" spans="1:7" x14ac:dyDescent="0.2">
      <c r="A288" t="str">
        <f t="shared" si="183"/>
        <v>71 Sales occupations</v>
      </c>
      <c r="B288" s="11">
        <v>2.7768821083789788</v>
      </c>
      <c r="C288" s="11">
        <v>1.8737801319600358</v>
      </c>
      <c r="D288" s="11">
        <f t="shared" si="193"/>
        <v>-0.90310197641894296</v>
      </c>
      <c r="E288" s="11">
        <v>0.54899260492040902</v>
      </c>
      <c r="F288" s="11">
        <f t="shared" ref="F288:F289" si="195">SUM(D288:E288)</f>
        <v>-0.35410937149853394</v>
      </c>
      <c r="G288" s="200">
        <f t="shared" si="188"/>
        <v>1.2099544786913885E-2</v>
      </c>
    </row>
    <row r="289" spans="1:7" x14ac:dyDescent="0.2">
      <c r="A289" t="str">
        <f t="shared" si="183"/>
        <v>72 Customer service occupations</v>
      </c>
      <c r="B289" s="11">
        <v>0.50017358856657135</v>
      </c>
      <c r="C289" s="11">
        <v>0.98569489839448288</v>
      </c>
      <c r="D289" s="11">
        <f t="shared" si="193"/>
        <v>0.48552130982791153</v>
      </c>
      <c r="E289" s="11">
        <v>0.23248727961586921</v>
      </c>
      <c r="F289" s="11">
        <f t="shared" si="195"/>
        <v>0.71800858944378076</v>
      </c>
      <c r="G289" s="200">
        <f t="shared" si="188"/>
        <v>2.577509231553754E-2</v>
      </c>
    </row>
    <row r="290" spans="1:7" x14ac:dyDescent="0.2">
      <c r="A290" t="str">
        <f t="shared" si="183"/>
        <v>81 Process, plant and machine operatives</v>
      </c>
      <c r="B290" s="11">
        <v>0.9224278591336017</v>
      </c>
      <c r="C290" s="11">
        <v>0.46295267297667686</v>
      </c>
      <c r="D290" s="11">
        <f t="shared" si="193"/>
        <v>-0.45947518615692484</v>
      </c>
      <c r="E290" s="11">
        <v>0.13818308782251643</v>
      </c>
      <c r="F290" s="11">
        <f t="shared" ref="F290:F291" si="196">SUM(D290:E290)</f>
        <v>-0.32129209833440842</v>
      </c>
      <c r="G290" s="200">
        <f t="shared" si="188"/>
        <v>9.3495171906254892E-3</v>
      </c>
    </row>
    <row r="291" spans="1:7" x14ac:dyDescent="0.2">
      <c r="A291" t="str">
        <f t="shared" si="183"/>
        <v>82 Transport and mobile machine drivers and operatives</v>
      </c>
      <c r="B291" s="11">
        <v>2.6655031700911702</v>
      </c>
      <c r="C291" s="11">
        <v>2.0507592118995306</v>
      </c>
      <c r="D291" s="11">
        <f t="shared" si="193"/>
        <v>-0.61474395819163963</v>
      </c>
      <c r="E291" s="11">
        <v>0.93389420484142782</v>
      </c>
      <c r="F291" s="11">
        <f t="shared" si="196"/>
        <v>0.31915024664978819</v>
      </c>
      <c r="G291" s="200">
        <f t="shared" si="188"/>
        <v>2.0226749410641176E-2</v>
      </c>
    </row>
    <row r="292" spans="1:7" x14ac:dyDescent="0.2">
      <c r="A292" t="str">
        <f t="shared" si="183"/>
        <v>91 Elementary trades and related occupations</v>
      </c>
      <c r="B292" s="11">
        <v>1.302591890393872</v>
      </c>
      <c r="C292" s="11">
        <v>0.75643106089502199</v>
      </c>
      <c r="D292" s="11">
        <f t="shared" si="193"/>
        <v>-0.54616082949885003</v>
      </c>
      <c r="E292" s="11">
        <v>0.2682749579865788</v>
      </c>
      <c r="F292" s="11">
        <f t="shared" ref="F292" si="197">SUM(D292:E292)</f>
        <v>-0.27788587151227123</v>
      </c>
      <c r="G292" s="200">
        <f t="shared" si="188"/>
        <v>1.2563030649467732E-2</v>
      </c>
    </row>
    <row r="293" spans="1:7" x14ac:dyDescent="0.2">
      <c r="A293" t="str">
        <f t="shared" si="183"/>
        <v>92 Elementary administration and service occupations</v>
      </c>
      <c r="B293" s="11">
        <v>6.8196621865101079</v>
      </c>
      <c r="C293" s="11">
        <v>3.8075043224918734</v>
      </c>
      <c r="D293" s="11">
        <f t="shared" ref="D293" si="198">C293-B293</f>
        <v>-3.0121578640182345</v>
      </c>
      <c r="E293" s="11">
        <v>1.180315658481323</v>
      </c>
      <c r="F293" s="11">
        <f t="shared" ref="F293" si="199">SUM(D293:E293)</f>
        <v>-1.8318422055369115</v>
      </c>
      <c r="G293" s="200">
        <f t="shared" ref="G293:G294" si="200">IF(B293&gt;0,(1+(E293/B293))^(1/($C$6-$B$6))-1,0)</f>
        <v>1.0698748953883896E-2</v>
      </c>
    </row>
    <row r="294" spans="1:7" x14ac:dyDescent="0.2">
      <c r="A294" s="24" t="str">
        <f t="shared" si="183"/>
        <v>All occupations</v>
      </c>
      <c r="B294" s="34">
        <f>SUM(B268:B293)</f>
        <v>28.9078783996437</v>
      </c>
      <c r="C294" s="34">
        <f t="shared" ref="C294:F294" si="201">SUM(C268:C293)</f>
        <v>25.42595391734039</v>
      </c>
      <c r="D294" s="34">
        <f t="shared" si="201"/>
        <v>-3.4819244823033162</v>
      </c>
      <c r="E294" s="34">
        <f t="shared" si="201"/>
        <v>7.7269270798906149</v>
      </c>
      <c r="F294" s="34">
        <f t="shared" si="201"/>
        <v>4.2450025975872983</v>
      </c>
      <c r="G294" s="234">
        <f t="shared" si="200"/>
        <v>1.5917663554479322E-2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Kent and Medway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-1.792741633138661</v>
      </c>
      <c r="Q7" s="11">
        <f>'Occ T1'!J16</f>
        <v>40.504374739069078</v>
      </c>
    </row>
    <row r="8" spans="1:17" x14ac:dyDescent="0.2">
      <c r="O8" t="str">
        <f>name!E11</f>
        <v>Process, plant and machine operatives</v>
      </c>
      <c r="P8" s="11">
        <f>'Occ T1'!H15</f>
        <v>4.7573474342971451</v>
      </c>
      <c r="Q8" s="11">
        <f>'Occ T1'!J15</f>
        <v>25.340407441109786</v>
      </c>
    </row>
    <row r="9" spans="1:17" x14ac:dyDescent="0.2">
      <c r="O9" t="str">
        <f>name!E10</f>
        <v>Sales and customer service occupations</v>
      </c>
      <c r="P9" s="11">
        <f>'Occ T1'!H14</f>
        <v>-5.0019223571084126E-2</v>
      </c>
      <c r="Q9" s="11">
        <f>'Occ T1'!J14</f>
        <v>28.94517287129743</v>
      </c>
    </row>
    <row r="10" spans="1:17" x14ac:dyDescent="0.2">
      <c r="O10" t="str">
        <f>name!E9</f>
        <v>Caring, leisure and other service occupations</v>
      </c>
      <c r="P10" s="11">
        <f>'Occ T1'!H13</f>
        <v>9.5358211999385105</v>
      </c>
      <c r="Q10" s="11">
        <f>'Occ T1'!J13</f>
        <v>56.940805822285931</v>
      </c>
    </row>
    <row r="11" spans="1:17" x14ac:dyDescent="0.2">
      <c r="O11" t="str">
        <f>name!E8</f>
        <v>Skilled trades occupations</v>
      </c>
      <c r="P11" s="11">
        <f>'Occ T1'!H12</f>
        <v>3.0639279144024414</v>
      </c>
      <c r="Q11" s="11">
        <f>'Occ T1'!J12</f>
        <v>36.116459487702144</v>
      </c>
    </row>
    <row r="12" spans="1:17" x14ac:dyDescent="0.2">
      <c r="O12" t="str">
        <f>name!E7</f>
        <v>Administrative and secretarial occupations</v>
      </c>
      <c r="P12" s="11">
        <f>'Occ T1'!H11</f>
        <v>-15.12808895826457</v>
      </c>
      <c r="Q12" s="11">
        <f>'Occ T1'!J11</f>
        <v>25.685398008534996</v>
      </c>
    </row>
    <row r="13" spans="1:17" x14ac:dyDescent="0.2">
      <c r="O13" t="str">
        <f>name!E6</f>
        <v>Associate professional occupations</v>
      </c>
      <c r="P13" s="11">
        <f>'Occ T1'!H10</f>
        <v>6.7321187729512815</v>
      </c>
      <c r="Q13" s="11">
        <f>'Occ T1'!J10</f>
        <v>61.628459898984261</v>
      </c>
    </row>
    <row r="14" spans="1:17" x14ac:dyDescent="0.2">
      <c r="O14" t="str">
        <f>name!E5</f>
        <v>Professional occupations</v>
      </c>
      <c r="P14" s="11">
        <f>'Occ T1'!H9</f>
        <v>32.771000057472037</v>
      </c>
      <c r="Q14" s="11">
        <f>'Occ T1'!J9</f>
        <v>129.84425203451684</v>
      </c>
    </row>
    <row r="15" spans="1:17" x14ac:dyDescent="0.2">
      <c r="O15" t="str">
        <f>name!E4</f>
        <v>Managers, directors and senior officials</v>
      </c>
      <c r="P15" s="11">
        <f>'Occ T1'!H8</f>
        <v>16.021634435913001</v>
      </c>
      <c r="Q15" s="11">
        <f>'Occ T1'!J8</f>
        <v>74.707998353879788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Kent and Medway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2.0028639584143093</v>
      </c>
      <c r="Q37" s="11">
        <f>'Occ T2'!J8</f>
        <v>38.485206037393006</v>
      </c>
    </row>
    <row r="38" spans="1:17" x14ac:dyDescent="0.2">
      <c r="O38" s="10" t="str">
        <f>name!D5</f>
        <v>12 Other managers and proprietors</v>
      </c>
      <c r="P38" s="11">
        <f>'Occ T2'!H9</f>
        <v>14.018770477498695</v>
      </c>
      <c r="Q38" s="11">
        <f>'Occ T2'!J9</f>
        <v>36.222792316486789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9.6166026230438391</v>
      </c>
      <c r="Q39" s="11">
        <f>'Occ T2'!J10</f>
        <v>31.562716713188205</v>
      </c>
    </row>
    <row r="40" spans="1:17" x14ac:dyDescent="0.2">
      <c r="O40" s="10" t="str">
        <f>name!D7</f>
        <v>22 Health professionals</v>
      </c>
      <c r="P40" s="11">
        <f>'Occ T2'!H11</f>
        <v>3.3260870790985706</v>
      </c>
      <c r="Q40" s="11">
        <f>'Occ T2'!J11</f>
        <v>23.461905122863065</v>
      </c>
    </row>
    <row r="41" spans="1:17" x14ac:dyDescent="0.2">
      <c r="O41" s="10" t="str">
        <f>name!D8</f>
        <v>23 Teaching and other educational professionals</v>
      </c>
      <c r="P41" s="11">
        <f>'Occ T2'!H12</f>
        <v>4.6413087869896188</v>
      </c>
      <c r="Q41" s="11">
        <f>'Occ T2'!J12</f>
        <v>26.992811893721459</v>
      </c>
    </row>
    <row r="42" spans="1:17" x14ac:dyDescent="0.2">
      <c r="O42" s="10" t="str">
        <f>name!D9</f>
        <v>24 Business, media and public service professionals</v>
      </c>
      <c r="P42" s="11">
        <f>'Occ T2'!H13</f>
        <v>15.187001568339994</v>
      </c>
      <c r="Q42" s="11">
        <f>'Occ T2'!J13</f>
        <v>47.826818304744108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-0.66091005800607938</v>
      </c>
      <c r="Q43" s="11">
        <f>'Occ T2'!J14</f>
        <v>5.253723730700381</v>
      </c>
    </row>
    <row r="44" spans="1:17" x14ac:dyDescent="0.2">
      <c r="O44" s="10" t="str">
        <f>name!D11</f>
        <v>32 Health and social care associate professionals</v>
      </c>
      <c r="P44" s="11">
        <f>'Occ T2'!H15</f>
        <v>0.73978672033351778</v>
      </c>
      <c r="Q44" s="11">
        <f>'Occ T2'!J15</f>
        <v>9.7789811665031277</v>
      </c>
    </row>
    <row r="45" spans="1:17" x14ac:dyDescent="0.2">
      <c r="O45" s="10" t="str">
        <f>name!D12</f>
        <v>33 Protective service occupations</v>
      </c>
      <c r="P45" s="11">
        <f>'Occ T2'!H16</f>
        <v>4.2976526139415743</v>
      </c>
      <c r="Q45" s="11">
        <f>'Occ T2'!J16</f>
        <v>9.5068763846112709</v>
      </c>
    </row>
    <row r="46" spans="1:17" x14ac:dyDescent="0.2">
      <c r="O46" s="10" t="str">
        <f>name!D13</f>
        <v>34 Culture, media and sports occupations</v>
      </c>
      <c r="P46" s="11">
        <f>'Occ T2'!H17</f>
        <v>1.6289848629688137</v>
      </c>
      <c r="Q46" s="11">
        <f>'Occ T2'!J17</f>
        <v>10.321319577264132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0.72660463371345685</v>
      </c>
      <c r="Q47" s="11">
        <f>'Occ T2'!J18</f>
        <v>26.767559039905347</v>
      </c>
    </row>
    <row r="48" spans="1:17" x14ac:dyDescent="0.2">
      <c r="O48" s="10" t="str">
        <f>name!D15</f>
        <v>41 Administrative occupations</v>
      </c>
      <c r="P48" s="11">
        <f>'Occ T2'!H19</f>
        <v>-11.702990828211213</v>
      </c>
      <c r="Q48" s="11">
        <f>'Occ T2'!J19</f>
        <v>19.858761487676464</v>
      </c>
    </row>
    <row r="49" spans="15:17" x14ac:dyDescent="0.2">
      <c r="O49" s="10" t="str">
        <f>name!D16</f>
        <v>42 Secretarial and related occupations</v>
      </c>
      <c r="P49" s="11">
        <f>'Occ T2'!H20</f>
        <v>-3.4250981300533638</v>
      </c>
      <c r="Q49" s="11">
        <f>'Occ T2'!J20</f>
        <v>5.8266365208585249</v>
      </c>
    </row>
    <row r="50" spans="15:17" x14ac:dyDescent="0.2">
      <c r="O50" s="10" t="str">
        <f>name!D17</f>
        <v>51 Skilled agricultural and related trades</v>
      </c>
      <c r="P50" s="11">
        <f>'Occ T2'!H21</f>
        <v>1.8591487254220951</v>
      </c>
      <c r="Q50" s="11">
        <f>'Occ T2'!J21</f>
        <v>7.2846312208560366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0.36024607508578299</v>
      </c>
      <c r="Q51" s="11">
        <f>'Occ T2'!J22</f>
        <v>10.377015481463609</v>
      </c>
    </row>
    <row r="52" spans="15:17" x14ac:dyDescent="0.2">
      <c r="O52" s="10" t="str">
        <f>name!D19</f>
        <v>53 Skilled construction and building trades</v>
      </c>
      <c r="P52" s="11">
        <f>'Occ T2'!H23</f>
        <v>-0.39608445556701</v>
      </c>
      <c r="Q52" s="11">
        <f>'Occ T2'!J23</f>
        <v>9.9552434335981399</v>
      </c>
    </row>
    <row r="53" spans="15:17" x14ac:dyDescent="0.2">
      <c r="O53" s="10" t="str">
        <f>name!D20</f>
        <v>54 Textiles, printing and other skilled trades</v>
      </c>
      <c r="P53" s="11">
        <f>'Occ T2'!H24</f>
        <v>1.2406175694615769</v>
      </c>
      <c r="Q53" s="11">
        <f>'Occ T2'!J24</f>
        <v>8.4995693517843627</v>
      </c>
    </row>
    <row r="54" spans="15:17" x14ac:dyDescent="0.2">
      <c r="O54" s="10" t="str">
        <f>name!D21</f>
        <v>61 Caring personal service occupations</v>
      </c>
      <c r="P54" s="11">
        <f>'Occ T2'!H25</f>
        <v>8.5938600768238871</v>
      </c>
      <c r="Q54" s="11">
        <f>'Occ T2'!J25</f>
        <v>44.912525913563925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1.0766299912496642</v>
      </c>
      <c r="Q55" s="11">
        <f>'Occ T2'!J26</f>
        <v>11.715121658358042</v>
      </c>
    </row>
    <row r="56" spans="15:17" x14ac:dyDescent="0.2">
      <c r="O56" s="10" t="str">
        <f>name!D23</f>
        <v>63 Community and civil enforcement occupations</v>
      </c>
      <c r="P56" s="11">
        <f>'Occ T2'!H27</f>
        <v>-0.13466886813504764</v>
      </c>
      <c r="Q56" s="11">
        <f>'Occ T2'!J27</f>
        <v>0.31315825036395989</v>
      </c>
    </row>
    <row r="57" spans="15:17" x14ac:dyDescent="0.2">
      <c r="O57" s="10" t="str">
        <f>name!D24</f>
        <v>71 Sales occupations</v>
      </c>
      <c r="P57" s="11">
        <f>'Occ T2'!H28</f>
        <v>-6.1206726552319779</v>
      </c>
      <c r="Q57" s="11">
        <f>'Occ T2'!J28</f>
        <v>14.800211875910961</v>
      </c>
    </row>
    <row r="58" spans="15:17" x14ac:dyDescent="0.2">
      <c r="O58" s="10" t="str">
        <f>name!D25</f>
        <v>72 Customer service occupations</v>
      </c>
      <c r="P58" s="11">
        <f>'Occ T2'!H29</f>
        <v>6.070653431660892</v>
      </c>
      <c r="Q58" s="11">
        <f>'Occ T2'!J29</f>
        <v>14.144960995386469</v>
      </c>
    </row>
    <row r="59" spans="15:17" x14ac:dyDescent="0.2">
      <c r="O59" s="10" t="str">
        <f>name!D26</f>
        <v>81 Process, plant and machine operatives</v>
      </c>
      <c r="P59" s="11">
        <f>'Occ T2'!H30</f>
        <v>3.0391733689044198</v>
      </c>
      <c r="Q59" s="11">
        <f>'Occ T2'!J30</f>
        <v>8.6856212326211519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1.7181740653927235</v>
      </c>
      <c r="Q60" s="11">
        <f>'Occ T2'!J31</f>
        <v>16.654786208488634</v>
      </c>
    </row>
    <row r="61" spans="15:17" x14ac:dyDescent="0.2">
      <c r="O61" s="10" t="str">
        <f>name!D28</f>
        <v>91 Elementary trades and related occupations</v>
      </c>
      <c r="P61" s="11">
        <f>'Occ T2'!H32</f>
        <v>-1.9893230076792552</v>
      </c>
      <c r="Q61" s="11">
        <f>'Occ T2'!J32</f>
        <v>1.1538209924148584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0.19658137454058533</v>
      </c>
      <c r="Q62" s="11">
        <f>'Occ T2'!J33</f>
        <v>39.350553746654214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55.911000000000286</v>
      </c>
      <c r="Q64" s="11">
        <f>'Occ T2'!J35</f>
        <v>479.71332865738032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Kent and Medway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852.95999999999981</v>
      </c>
      <c r="C8" s="305">
        <f>SUM(C9:C17)</f>
        <v>876.16500000000008</v>
      </c>
      <c r="D8" s="305">
        <f>SUM(D9:D17)</f>
        <v>908.87099999999987</v>
      </c>
      <c r="E8" s="304"/>
      <c r="F8" s="305">
        <f>SUM(F9:F17)</f>
        <v>14.337125994603534</v>
      </c>
      <c r="G8" s="305">
        <f>SUM(G9:G17)</f>
        <v>16.592484896052326</v>
      </c>
      <c r="H8" s="305">
        <f>SUM(H9:H17)</f>
        <v>21.168196000653275</v>
      </c>
      <c r="I8" s="304"/>
      <c r="J8" s="305">
        <f>SUM(J9:J17)</f>
        <v>102.98043073349979</v>
      </c>
      <c r="K8" s="305">
        <f>SUM(K9:K17)</f>
        <v>119.4086753162067</v>
      </c>
      <c r="L8" s="305">
        <f>SUM(L9:L17)</f>
        <v>152.34692989582302</v>
      </c>
      <c r="M8" s="304"/>
      <c r="N8" s="305">
        <f>SUM(N9:N17)</f>
        <v>183.02127295644476</v>
      </c>
      <c r="O8" s="305">
        <f>SUM(O9:O17)</f>
        <v>196.56521082130052</v>
      </c>
      <c r="P8" s="305">
        <f>SUM(P9:P17)</f>
        <v>227.50592719585913</v>
      </c>
      <c r="Q8" s="306"/>
      <c r="R8" s="305">
        <f>SUM(R9:R17)</f>
        <v>51.880647007027349</v>
      </c>
      <c r="S8" s="305">
        <f>SUM(S9:S17)</f>
        <v>51.983312218587947</v>
      </c>
      <c r="T8" s="305">
        <f>SUM(T9:T17)</f>
        <v>57.957495815027016</v>
      </c>
      <c r="U8" s="306"/>
      <c r="V8" s="305">
        <f>SUM(V9:V17)</f>
        <v>52.86767034101203</v>
      </c>
      <c r="W8" s="305">
        <f>SUM(W9:W17)</f>
        <v>54.665628498759467</v>
      </c>
      <c r="X8" s="305">
        <f>SUM(X9:X17)</f>
        <v>62.697180462769111</v>
      </c>
      <c r="Y8" s="306"/>
      <c r="Z8" s="305">
        <f>SUM(Z9:Z17)</f>
        <v>176.00293226603816</v>
      </c>
      <c r="AA8" s="305">
        <f>SUM(AA9:AA17)</f>
        <v>173.88714936365409</v>
      </c>
      <c r="AB8" s="305">
        <f>SUM(AB9:AB17)</f>
        <v>174.80333704193586</v>
      </c>
      <c r="AC8" s="306"/>
      <c r="AD8" s="305">
        <f>SUM(AD9:AD17)</f>
        <v>152.08068709291064</v>
      </c>
      <c r="AE8" s="305">
        <f>SUM(AE9:AE17)</f>
        <v>149.5846398794275</v>
      </c>
      <c r="AF8" s="305">
        <f>SUM(AF9:AF17)</f>
        <v>127.88534268791707</v>
      </c>
      <c r="AG8" s="306"/>
      <c r="AH8" s="305">
        <f>SUM(AH9:AH17)</f>
        <v>90.881355208819784</v>
      </c>
      <c r="AI8" s="305">
        <f>SUM(AI9:AI17)</f>
        <v>86.248308356878042</v>
      </c>
      <c r="AJ8" s="305">
        <f>SUM(AJ9:AJ17)</f>
        <v>59.080636982675188</v>
      </c>
      <c r="AK8" s="306"/>
      <c r="AL8" s="305">
        <f>SUM(AL9:AL17)</f>
        <v>28.9078783996437</v>
      </c>
      <c r="AM8" s="305">
        <f>SUM(AM9:AM17)</f>
        <v>27.229590649133456</v>
      </c>
      <c r="AN8" s="305">
        <f>SUM(AN9:AN17)</f>
        <v>25.425953917340387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103.69017498053628</v>
      </c>
      <c r="C9" s="304">
        <f t="shared" ref="B9:D17" si="0">SUM(C21,C33,C51,C63,C75,C93)</f>
        <v>107.16683814236882</v>
      </c>
      <c r="D9" s="304">
        <f t="shared" si="0"/>
        <v>119.71180941644909</v>
      </c>
      <c r="E9" s="304"/>
      <c r="F9" s="304">
        <f t="shared" ref="F9:H17" si="1">SUM(F21,F33,F51,F63,F75,F93)</f>
        <v>1.5981234024280937</v>
      </c>
      <c r="G9" s="304">
        <f t="shared" si="1"/>
        <v>1.8261060536295179</v>
      </c>
      <c r="H9" s="304">
        <f t="shared" si="1"/>
        <v>2.4505854597901315</v>
      </c>
      <c r="I9" s="304"/>
      <c r="J9" s="304">
        <f t="shared" ref="J9:L17" si="2">SUM(J21,J33,J51,J63,J75,J93)</f>
        <v>14.01644108884199</v>
      </c>
      <c r="K9" s="304">
        <f t="shared" si="2"/>
        <v>15.911181151426154</v>
      </c>
      <c r="L9" s="304">
        <f t="shared" si="2"/>
        <v>21.323448131458498</v>
      </c>
      <c r="M9" s="304"/>
      <c r="N9" s="304">
        <f t="shared" ref="N9:P17" si="3">SUM(N21,N33,N51,N63,N75,N93)</f>
        <v>28.40600194189663</v>
      </c>
      <c r="O9" s="304">
        <f t="shared" si="3"/>
        <v>29.768819041634256</v>
      </c>
      <c r="P9" s="304">
        <f t="shared" si="3"/>
        <v>35.338438573050794</v>
      </c>
      <c r="Q9" s="306"/>
      <c r="R9" s="304">
        <f t="shared" ref="R9:T9" si="4">SUM(R21,R33,R51,R63,R75,R93)</f>
        <v>6.5782212141282876</v>
      </c>
      <c r="S9" s="304">
        <f t="shared" si="4"/>
        <v>6.7296479993853513</v>
      </c>
      <c r="T9" s="304">
        <f t="shared" si="4"/>
        <v>7.7912367740391542</v>
      </c>
      <c r="U9" s="306"/>
      <c r="V9" s="304">
        <f t="shared" ref="V9:X9" si="5">SUM(V21,V33,V51,V63,V75,V93)</f>
        <v>8.6063487707372666</v>
      </c>
      <c r="W9" s="304">
        <f t="shared" si="5"/>
        <v>8.6294562451699708</v>
      </c>
      <c r="X9" s="304">
        <f t="shared" si="5"/>
        <v>9.9457497866600146</v>
      </c>
      <c r="Y9" s="306"/>
      <c r="Z9" s="304">
        <f t="shared" ref="Z9:AB9" si="6">SUM(Z21,Z33,Z51,Z63,Z75,Z93)</f>
        <v>18.770944277984071</v>
      </c>
      <c r="AA9" s="304">
        <f t="shared" si="6"/>
        <v>17.931434348288693</v>
      </c>
      <c r="AB9" s="304">
        <f t="shared" si="6"/>
        <v>19.263219762483988</v>
      </c>
      <c r="AC9" s="306"/>
      <c r="AD9" s="304">
        <f>SUM(AD21,AD33,AD51,AD63,AD75,AD93)</f>
        <v>14.645233372646919</v>
      </c>
      <c r="AE9" s="304">
        <f t="shared" ref="AE9:AF9" si="7">SUM(AE21,AE33,AE51,AE63,AE75,AE93)</f>
        <v>14.592019942957723</v>
      </c>
      <c r="AF9" s="304">
        <f t="shared" si="7"/>
        <v>13.126931077009887</v>
      </c>
      <c r="AG9" s="306"/>
      <c r="AH9" s="304">
        <f t="shared" ref="AH9:AJ9" si="8">SUM(AH21,AH33,AH51,AH63,AH75,AH93)</f>
        <v>9.0156191357477198</v>
      </c>
      <c r="AI9" s="304">
        <f t="shared" si="8"/>
        <v>9.2802545725923782</v>
      </c>
      <c r="AJ9" s="304">
        <f t="shared" si="8"/>
        <v>7.2931175555610643</v>
      </c>
      <c r="AK9" s="306"/>
      <c r="AL9" s="304">
        <f t="shared" ref="AL9:AN9" si="9">SUM(AL21,AL33,AL51,AL63,AL75,AL93)</f>
        <v>2.0532417761252915</v>
      </c>
      <c r="AM9" s="304">
        <f t="shared" si="9"/>
        <v>2.497918787284775</v>
      </c>
      <c r="AN9" s="304">
        <f t="shared" si="9"/>
        <v>3.1790822963955621</v>
      </c>
    </row>
    <row r="10" spans="1:40" x14ac:dyDescent="0.2">
      <c r="A10" s="13" t="str">
        <f>name!E5</f>
        <v>Professional occupations</v>
      </c>
      <c r="B10" s="304">
        <f t="shared" si="0"/>
        <v>189.93361969299269</v>
      </c>
      <c r="C10" s="304">
        <f t="shared" si="0"/>
        <v>203.51204590585701</v>
      </c>
      <c r="D10" s="304">
        <f t="shared" si="0"/>
        <v>222.70461975046459</v>
      </c>
      <c r="E10" s="304"/>
      <c r="F10" s="304">
        <f t="shared" si="1"/>
        <v>9.9795707818293735</v>
      </c>
      <c r="G10" s="304">
        <f t="shared" si="1"/>
        <v>11.536894644620292</v>
      </c>
      <c r="H10" s="304">
        <f t="shared" si="1"/>
        <v>14.290332838295402</v>
      </c>
      <c r="I10" s="304"/>
      <c r="J10" s="304">
        <f t="shared" si="2"/>
        <v>54.071628727530609</v>
      </c>
      <c r="K10" s="304">
        <f t="shared" si="2"/>
        <v>62.515807325952579</v>
      </c>
      <c r="L10" s="304">
        <f t="shared" si="2"/>
        <v>76.669488293181402</v>
      </c>
      <c r="M10" s="304"/>
      <c r="N10" s="304">
        <f t="shared" si="3"/>
        <v>64.790301376573623</v>
      </c>
      <c r="O10" s="304">
        <f t="shared" si="3"/>
        <v>68.1852199528212</v>
      </c>
      <c r="P10" s="304">
        <f t="shared" si="3"/>
        <v>72.3993615900267</v>
      </c>
      <c r="Q10" s="306"/>
      <c r="R10" s="304">
        <f t="shared" ref="R10:T10" si="10">SUM(R22,R34,R52,R64,R76,R94)</f>
        <v>9.4242763940653838</v>
      </c>
      <c r="S10" s="304">
        <f t="shared" si="10"/>
        <v>7.4673622821892174</v>
      </c>
      <c r="T10" s="304">
        <f t="shared" si="10"/>
        <v>6.3825274763761097</v>
      </c>
      <c r="U10" s="306"/>
      <c r="V10" s="304">
        <f t="shared" ref="V10:X10" si="11">SUM(V22,V34,V52,V64,V76,V94)</f>
        <v>9.8372980823590979</v>
      </c>
      <c r="W10" s="304">
        <f t="shared" si="11"/>
        <v>9.8987658570861772</v>
      </c>
      <c r="X10" s="304">
        <f t="shared" si="11"/>
        <v>10.482810530550417</v>
      </c>
      <c r="Y10" s="306"/>
      <c r="Z10" s="304">
        <f t="shared" ref="Z10:AB10" si="12">SUM(Z22,Z34,Z52,Z64,Z76,Z94)</f>
        <v>19.942251181688032</v>
      </c>
      <c r="AA10" s="304">
        <f t="shared" si="12"/>
        <v>20.603090723865645</v>
      </c>
      <c r="AB10" s="304">
        <f t="shared" si="12"/>
        <v>21.922867410093804</v>
      </c>
      <c r="AC10" s="306"/>
      <c r="AD10" s="304">
        <f t="shared" ref="AD10:AF10" si="13">SUM(AD22,AD34,AD52,AD64,AD76,AD94)</f>
        <v>12.980929836004043</v>
      </c>
      <c r="AE10" s="304">
        <f t="shared" si="13"/>
        <v>13.225252818689869</v>
      </c>
      <c r="AF10" s="304">
        <f t="shared" si="13"/>
        <v>11.604296149587265</v>
      </c>
      <c r="AG10" s="306"/>
      <c r="AH10" s="304">
        <f t="shared" ref="AH10:AJ10" si="14">SUM(AH22,AH34,AH52,AH64,AH76,AH94)</f>
        <v>7.2921029795459535</v>
      </c>
      <c r="AI10" s="304">
        <f t="shared" si="14"/>
        <v>7.7847090418827163</v>
      </c>
      <c r="AJ10" s="304">
        <f t="shared" si="14"/>
        <v>5.4287510882325805</v>
      </c>
      <c r="AK10" s="306"/>
      <c r="AL10" s="304">
        <f t="shared" ref="AL10:AN10" si="15">SUM(AL22,AL34,AL52,AL64,AL76,AL94)</f>
        <v>1.6152603333965894</v>
      </c>
      <c r="AM10" s="304">
        <f t="shared" si="15"/>
        <v>2.2949432587492975</v>
      </c>
      <c r="AN10" s="304">
        <f t="shared" si="15"/>
        <v>3.5241843741209267</v>
      </c>
    </row>
    <row r="11" spans="1:40" x14ac:dyDescent="0.2">
      <c r="A11" s="13" t="str">
        <f>name!E6</f>
        <v>Associate professional occupations</v>
      </c>
      <c r="B11" s="304">
        <f>SUM(B23,B35,B53,B65,B77,B95)</f>
        <v>119.4367304765056</v>
      </c>
      <c r="C11" s="304">
        <f t="shared" si="0"/>
        <v>117.97208202621539</v>
      </c>
      <c r="D11" s="304">
        <f>SUM(D23,D35,D53,D65,D77,D95)</f>
        <v>126.1688492494568</v>
      </c>
      <c r="E11" s="304"/>
      <c r="F11" s="304">
        <f t="shared" si="1"/>
        <v>1.6011107011662102</v>
      </c>
      <c r="G11" s="304">
        <f t="shared" si="1"/>
        <v>1.8104686722304948</v>
      </c>
      <c r="H11" s="304">
        <f t="shared" si="1"/>
        <v>2.4558631964319702</v>
      </c>
      <c r="I11" s="304"/>
      <c r="J11" s="304">
        <f t="shared" si="2"/>
        <v>17.199612737989902</v>
      </c>
      <c r="K11" s="304">
        <f t="shared" si="2"/>
        <v>19.019416228856063</v>
      </c>
      <c r="L11" s="304">
        <f t="shared" si="2"/>
        <v>24.367670970775166</v>
      </c>
      <c r="M11" s="304"/>
      <c r="N11" s="304">
        <f t="shared" si="3"/>
        <v>35.283100878818843</v>
      </c>
      <c r="O11" s="304">
        <f t="shared" si="3"/>
        <v>36.119931216688094</v>
      </c>
      <c r="P11" s="304">
        <f t="shared" si="3"/>
        <v>41.041573545962493</v>
      </c>
      <c r="Q11" s="306"/>
      <c r="R11" s="304">
        <f t="shared" ref="R11:T11" si="16">SUM(R23,R35,R53,R65,R77,R95)</f>
        <v>9.480387010773029</v>
      </c>
      <c r="S11" s="304">
        <f t="shared" si="16"/>
        <v>8.8902254446713531</v>
      </c>
      <c r="T11" s="304">
        <f t="shared" si="16"/>
        <v>9.4994385897515734</v>
      </c>
      <c r="U11" s="306"/>
      <c r="V11" s="304">
        <f t="shared" ref="V11:X11" si="17">SUM(V23,V35,V53,V65,V77,V95)</f>
        <v>8.4888961115850492</v>
      </c>
      <c r="W11" s="304">
        <f t="shared" si="17"/>
        <v>7.979089932078983</v>
      </c>
      <c r="X11" s="304">
        <f t="shared" si="17"/>
        <v>8.6099968789057577</v>
      </c>
      <c r="Y11" s="306"/>
      <c r="Z11" s="304">
        <f t="shared" ref="Z11:AB11" si="18">SUM(Z23,Z35,Z53,Z65,Z77,Z95)</f>
        <v>21.361372069693648</v>
      </c>
      <c r="AA11" s="304">
        <f t="shared" si="18"/>
        <v>19.528867591853199</v>
      </c>
      <c r="AB11" s="304">
        <f t="shared" si="18"/>
        <v>19.253798732307772</v>
      </c>
      <c r="AC11" s="306"/>
      <c r="AD11" s="304">
        <f t="shared" ref="AD11:AF11" si="19">SUM(AD23,AD35,AD53,AD65,AD77,AD95)</f>
        <v>15.481591578369734</v>
      </c>
      <c r="AE11" s="304">
        <f t="shared" si="19"/>
        <v>14.412789319237692</v>
      </c>
      <c r="AF11" s="304">
        <f t="shared" si="19"/>
        <v>12.139887258947343</v>
      </c>
      <c r="AG11" s="306"/>
      <c r="AH11" s="304">
        <f t="shared" ref="AH11:AJ11" si="20">SUM(AH23,AH35,AH53,AH65,AH77,AH95)</f>
        <v>8.6709579015922227</v>
      </c>
      <c r="AI11" s="304">
        <f t="shared" si="20"/>
        <v>8.1126682106753165</v>
      </c>
      <c r="AJ11" s="304">
        <f t="shared" si="20"/>
        <v>5.610135514823364</v>
      </c>
      <c r="AK11" s="306"/>
      <c r="AL11" s="304">
        <f t="shared" ref="AL11:AN11" si="21">SUM(AL23,AL35,AL53,AL65,AL77,AL95)</f>
        <v>1.8697014865169592</v>
      </c>
      <c r="AM11" s="304">
        <f t="shared" si="21"/>
        <v>2.098625409924197</v>
      </c>
      <c r="AN11" s="304">
        <f t="shared" si="21"/>
        <v>3.1904845615513757</v>
      </c>
    </row>
    <row r="12" spans="1:40" x14ac:dyDescent="0.2">
      <c r="A12" s="13" t="str">
        <f>name!E7</f>
        <v>Administrative and secretarial occupations</v>
      </c>
      <c r="B12" s="304">
        <f t="shared" si="0"/>
        <v>88.973405285378647</v>
      </c>
      <c r="C12" s="304">
        <f t="shared" si="0"/>
        <v>83.003891110126119</v>
      </c>
      <c r="D12" s="304">
        <f t="shared" si="0"/>
        <v>73.845316327114148</v>
      </c>
      <c r="E12" s="304"/>
      <c r="F12" s="304">
        <f t="shared" si="1"/>
        <v>0.52618732976872795</v>
      </c>
      <c r="G12" s="304">
        <f t="shared" si="1"/>
        <v>0.62022552227345851</v>
      </c>
      <c r="H12" s="304">
        <f t="shared" si="1"/>
        <v>0.89166872203155423</v>
      </c>
      <c r="I12" s="304"/>
      <c r="J12" s="304">
        <f t="shared" si="2"/>
        <v>6.133252537434787</v>
      </c>
      <c r="K12" s="304">
        <f t="shared" si="2"/>
        <v>7.2628217826097341</v>
      </c>
      <c r="L12" s="304">
        <f t="shared" si="2"/>
        <v>9.2214530475935774</v>
      </c>
      <c r="M12" s="304"/>
      <c r="N12" s="304">
        <f t="shared" si="3"/>
        <v>17.828376304099105</v>
      </c>
      <c r="O12" s="304">
        <f t="shared" si="3"/>
        <v>19.474538941163026</v>
      </c>
      <c r="P12" s="304">
        <f t="shared" si="3"/>
        <v>23.894703940756237</v>
      </c>
      <c r="Q12" s="306"/>
      <c r="R12" s="304">
        <f t="shared" ref="R12:T12" si="22">SUM(R24,R36,R54,R66,R78,R96)</f>
        <v>7.4372570581985968</v>
      </c>
      <c r="S12" s="304">
        <f t="shared" si="22"/>
        <v>8.0076175836046879</v>
      </c>
      <c r="T12" s="304">
        <f t="shared" si="22"/>
        <v>9.2288399919459927</v>
      </c>
      <c r="U12" s="306"/>
      <c r="V12" s="304">
        <f t="shared" ref="V12:X12" si="23">SUM(V24,V36,V54,V66,V78,V96)</f>
        <v>6.3558394397331774</v>
      </c>
      <c r="W12" s="304">
        <f t="shared" si="23"/>
        <v>6.5001316469250936</v>
      </c>
      <c r="X12" s="304">
        <f t="shared" si="23"/>
        <v>7.2745346826045081</v>
      </c>
      <c r="Y12" s="306"/>
      <c r="Z12" s="304">
        <f t="shared" ref="Z12:AA12" si="24">SUM(Z24,Z36,Z54,Z66,Z78,Z96)</f>
        <v>18.939114617825481</v>
      </c>
      <c r="AA12" s="304">
        <f t="shared" si="24"/>
        <v>16.791034877142252</v>
      </c>
      <c r="AB12" s="304">
        <f>SUM(AB24,AB36,AB54,AB66,AB78,AB96)</f>
        <v>10.660344579460247</v>
      </c>
      <c r="AC12" s="306"/>
      <c r="AD12" s="304">
        <f t="shared" ref="AD12:AE12" si="25">SUM(AD24,AD36,AD54,AD66,AD78,AD96)</f>
        <v>19.05612587448724</v>
      </c>
      <c r="AE12" s="304">
        <f t="shared" si="25"/>
        <v>15.910714994481314</v>
      </c>
      <c r="AF12" s="304">
        <f>SUM(AF24,AF36,AF54,AF66,AF78,AF96)</f>
        <v>9.0874792044516575</v>
      </c>
      <c r="AG12" s="306"/>
      <c r="AH12" s="304">
        <f t="shared" ref="AH12:AI12" si="26">SUM(AH24,AH36,AH54,AH66,AH78,AH96)</f>
        <v>10.288740486973101</v>
      </c>
      <c r="AI12" s="304">
        <f t="shared" si="26"/>
        <v>6.5603617654977713</v>
      </c>
      <c r="AJ12" s="304">
        <f>SUM(AJ24,AJ36,AJ54,AJ66,AJ78,AJ96)</f>
        <v>2.051681587589679</v>
      </c>
      <c r="AK12" s="306"/>
      <c r="AL12" s="304">
        <f t="shared" ref="AL12:AM12" si="27">SUM(AL24,AL36,AL54,AL66,AL78,AL96)</f>
        <v>2.4085116368584343</v>
      </c>
      <c r="AM12" s="304">
        <f t="shared" si="27"/>
        <v>1.8764439964287778</v>
      </c>
      <c r="AN12" s="304">
        <f>SUM(AN24,AN36,AN54,AN66,AN78,AN96)</f>
        <v>1.5346105706806921</v>
      </c>
    </row>
    <row r="13" spans="1:40" x14ac:dyDescent="0.2">
      <c r="A13" s="13" t="str">
        <f>name!E8</f>
        <v>Skilled trades occupations</v>
      </c>
      <c r="B13" s="304">
        <f t="shared" si="0"/>
        <v>74.36435490459084</v>
      </c>
      <c r="C13" s="304">
        <f t="shared" si="0"/>
        <v>77.690470436254472</v>
      </c>
      <c r="D13" s="304">
        <f t="shared" si="0"/>
        <v>77.428282818993424</v>
      </c>
      <c r="E13" s="304"/>
      <c r="F13" s="304">
        <f t="shared" si="1"/>
        <v>0.14890034052644424</v>
      </c>
      <c r="G13" s="304">
        <f t="shared" si="1"/>
        <v>0.18237771366981051</v>
      </c>
      <c r="H13" s="304">
        <f t="shared" si="1"/>
        <v>0.23909378489676908</v>
      </c>
      <c r="I13" s="304"/>
      <c r="J13" s="304">
        <f t="shared" si="2"/>
        <v>1.7599539653929619</v>
      </c>
      <c r="K13" s="304">
        <f t="shared" si="2"/>
        <v>2.2676258801829978</v>
      </c>
      <c r="L13" s="304">
        <f t="shared" si="2"/>
        <v>3.4261804006384353</v>
      </c>
      <c r="M13" s="304"/>
      <c r="N13" s="304">
        <f t="shared" si="3"/>
        <v>5.7884261042057226</v>
      </c>
      <c r="O13" s="304">
        <f t="shared" si="3"/>
        <v>6.9332465686353784</v>
      </c>
      <c r="P13" s="304">
        <f t="shared" si="3"/>
        <v>9.0522184694571663</v>
      </c>
      <c r="Q13" s="306"/>
      <c r="R13" s="304">
        <f t="shared" ref="R13:T13" si="28">SUM(R25,R37,R55,R67,R79,R97)</f>
        <v>2.4678358036832702</v>
      </c>
      <c r="S13" s="304">
        <f t="shared" si="28"/>
        <v>2.7164548365853043</v>
      </c>
      <c r="T13" s="304">
        <f t="shared" si="28"/>
        <v>3.3652356773574303</v>
      </c>
      <c r="U13" s="306"/>
      <c r="V13" s="304">
        <f t="shared" ref="V13:X13" si="29">SUM(V25,V37,V55,V67,V79,V97)</f>
        <v>4.965534576766462</v>
      </c>
      <c r="W13" s="304">
        <f t="shared" si="29"/>
        <v>5.4400943914902351</v>
      </c>
      <c r="X13" s="304">
        <f t="shared" si="29"/>
        <v>6.6466074656799741</v>
      </c>
      <c r="Y13" s="306"/>
      <c r="Z13" s="304">
        <f t="shared" ref="Z13:AB13" si="30">SUM(Z25,Z37,Z55,Z67,Z79,Z97)</f>
        <v>24.791979573028243</v>
      </c>
      <c r="AA13" s="304">
        <f t="shared" si="30"/>
        <v>24.996691508372479</v>
      </c>
      <c r="AB13" s="304">
        <f t="shared" si="30"/>
        <v>24.224494987278604</v>
      </c>
      <c r="AC13" s="306"/>
      <c r="AD13" s="304">
        <f t="shared" ref="AD13:AF13" si="31">SUM(AD25,AD37,AD55,AD67,AD79,AD97)</f>
        <v>19.156174615443952</v>
      </c>
      <c r="AE13" s="304">
        <f t="shared" si="31"/>
        <v>19.475168549740054</v>
      </c>
      <c r="AF13" s="304">
        <f t="shared" si="31"/>
        <v>18.308780360460936</v>
      </c>
      <c r="AG13" s="306"/>
      <c r="AH13" s="304">
        <f t="shared" ref="AH13:AJ13" si="32">SUM(AH25,AH37,AH55,AH67,AH79,AH97)</f>
        <v>10.841221750414277</v>
      </c>
      <c r="AI13" s="304">
        <f t="shared" si="32"/>
        <v>11.439863531914193</v>
      </c>
      <c r="AJ13" s="304">
        <f t="shared" si="32"/>
        <v>9.8617888142747763</v>
      </c>
      <c r="AK13" s="306"/>
      <c r="AL13" s="304">
        <f t="shared" ref="AL13:AN13" si="33">SUM(AL25,AL37,AL55,AL67,AL79,AL97)</f>
        <v>4.4443281751295158</v>
      </c>
      <c r="AM13" s="304">
        <f t="shared" si="33"/>
        <v>4.2389474556640145</v>
      </c>
      <c r="AN13" s="304">
        <f t="shared" si="33"/>
        <v>2.3038828589493403</v>
      </c>
    </row>
    <row r="14" spans="1:40" x14ac:dyDescent="0.2">
      <c r="A14" s="13" t="str">
        <f>name!E9</f>
        <v>Caring, leisure and other service occupations</v>
      </c>
      <c r="B14" s="304">
        <f t="shared" si="0"/>
        <v>82.309696978319124</v>
      </c>
      <c r="C14" s="304">
        <f t="shared" si="0"/>
        <v>86.571486244419617</v>
      </c>
      <c r="D14" s="304">
        <f t="shared" si="0"/>
        <v>91.845518178257649</v>
      </c>
      <c r="E14" s="304"/>
      <c r="F14" s="304">
        <f t="shared" si="1"/>
        <v>0.10292166881769677</v>
      </c>
      <c r="G14" s="304">
        <f t="shared" si="1"/>
        <v>0.13355389732475964</v>
      </c>
      <c r="H14" s="304">
        <f t="shared" si="1"/>
        <v>0.18295438818541498</v>
      </c>
      <c r="I14" s="304"/>
      <c r="J14" s="304">
        <f t="shared" si="2"/>
        <v>3.6782866313904088</v>
      </c>
      <c r="K14" s="304">
        <f t="shared" si="2"/>
        <v>4.7411193150359567</v>
      </c>
      <c r="L14" s="304">
        <f t="shared" si="2"/>
        <v>6.3682071490791801</v>
      </c>
      <c r="M14" s="304"/>
      <c r="N14" s="304">
        <f t="shared" si="3"/>
        <v>11.035128550906393</v>
      </c>
      <c r="O14" s="304">
        <f t="shared" si="3"/>
        <v>13.09906845798513</v>
      </c>
      <c r="P14" s="304">
        <f t="shared" si="3"/>
        <v>15.94536326542857</v>
      </c>
      <c r="Q14" s="306"/>
      <c r="R14" s="304">
        <f>SUM(R26,R38,R56,R68,R80,R98)</f>
        <v>8.1814161075553766</v>
      </c>
      <c r="S14" s="304">
        <f t="shared" ref="S14:T14" si="34">SUM(S26,S38,S56,S68,S80,S98)</f>
        <v>8.7005977795012015</v>
      </c>
      <c r="T14" s="304">
        <f t="shared" si="34"/>
        <v>9.5512916835999864</v>
      </c>
      <c r="U14" s="306"/>
      <c r="V14" s="304">
        <f t="shared" ref="V14:X14" si="35">SUM(V26,V38,V56,V68,V80,V98)</f>
        <v>6.0198683781420872</v>
      </c>
      <c r="W14" s="304">
        <f t="shared" si="35"/>
        <v>6.5764339641688672</v>
      </c>
      <c r="X14" s="304">
        <f t="shared" si="35"/>
        <v>7.7394062503071801</v>
      </c>
      <c r="Y14" s="306"/>
      <c r="Z14" s="304">
        <f t="shared" ref="Z14:AB14" si="36">SUM(Z26,Z38,Z56,Z68,Z80,Z98)</f>
        <v>27.494481775048541</v>
      </c>
      <c r="AA14" s="304">
        <f t="shared" si="36"/>
        <v>28.452264450549407</v>
      </c>
      <c r="AB14" s="304">
        <f t="shared" si="36"/>
        <v>31.205002133671112</v>
      </c>
      <c r="AC14" s="306"/>
      <c r="AD14" s="304">
        <f t="shared" ref="AD14:AF14" si="37">SUM(AD26,AD38,AD56,AD68,AD80,AD98)</f>
        <v>18.795164768406242</v>
      </c>
      <c r="AE14" s="304">
        <f t="shared" si="37"/>
        <v>18.341806156166886</v>
      </c>
      <c r="AF14" s="304">
        <f t="shared" si="37"/>
        <v>15.190944337736493</v>
      </c>
      <c r="AG14" s="306"/>
      <c r="AH14" s="304">
        <f t="shared" ref="AH14:AJ14" si="38">SUM(AH26,AH38,AH56,AH68,AH80,AH98)</f>
        <v>5.4728349095097641</v>
      </c>
      <c r="AI14" s="304">
        <f t="shared" si="38"/>
        <v>4.9451462651301394</v>
      </c>
      <c r="AJ14" s="304">
        <f t="shared" si="38"/>
        <v>3.905762013224845</v>
      </c>
      <c r="AK14" s="306"/>
      <c r="AL14" s="304">
        <f t="shared" ref="AL14:AN14" si="39">SUM(AL26,AL38,AL56,AL68,AL80,AL98)</f>
        <v>1.5295941885426099</v>
      </c>
      <c r="AM14" s="304">
        <f t="shared" si="39"/>
        <v>1.5814959585572643</v>
      </c>
      <c r="AN14" s="304">
        <f t="shared" si="39"/>
        <v>1.756586957024868</v>
      </c>
    </row>
    <row r="15" spans="1:40" x14ac:dyDescent="0.2">
      <c r="A15" s="13" t="str">
        <f>name!E10</f>
        <v>Sales and customer service occupations</v>
      </c>
      <c r="B15" s="304">
        <f t="shared" si="0"/>
        <v>65.432268762361744</v>
      </c>
      <c r="C15" s="304">
        <f t="shared" si="0"/>
        <v>65.384683200281785</v>
      </c>
      <c r="D15" s="304">
        <f t="shared" si="0"/>
        <v>65.382249538790731</v>
      </c>
      <c r="E15" s="304"/>
      <c r="F15" s="304">
        <f t="shared" si="1"/>
        <v>0.18835851461620678</v>
      </c>
      <c r="G15" s="304">
        <f t="shared" si="1"/>
        <v>0.22779667787241348</v>
      </c>
      <c r="H15" s="304">
        <f t="shared" si="1"/>
        <v>0.30004074885803356</v>
      </c>
      <c r="I15" s="304"/>
      <c r="J15" s="304">
        <f t="shared" si="2"/>
        <v>2.8720414988958982</v>
      </c>
      <c r="K15" s="304">
        <f t="shared" si="2"/>
        <v>3.4956599174940712</v>
      </c>
      <c r="L15" s="304">
        <f t="shared" si="2"/>
        <v>4.8767303702250908</v>
      </c>
      <c r="M15" s="304"/>
      <c r="N15" s="304">
        <f t="shared" si="3"/>
        <v>10.176778138396282</v>
      </c>
      <c r="O15" s="304">
        <f t="shared" si="3"/>
        <v>11.477314924525281</v>
      </c>
      <c r="P15" s="304">
        <f t="shared" si="3"/>
        <v>14.557843244660505</v>
      </c>
      <c r="Q15" s="306"/>
      <c r="R15" s="304">
        <f t="shared" ref="R15:T15" si="40">SUM(R27,R39,R57,R69,R81,R99)</f>
        <v>3.2726328390928621</v>
      </c>
      <c r="S15" s="304">
        <f t="shared" si="40"/>
        <v>3.566633559483912</v>
      </c>
      <c r="T15" s="304">
        <f t="shared" si="40"/>
        <v>4.293910081501827</v>
      </c>
      <c r="U15" s="306"/>
      <c r="V15" s="304">
        <f t="shared" ref="V15:X15" si="41">SUM(V27,V39,V57,V69,V81,V99)</f>
        <v>2.8764237120382465</v>
      </c>
      <c r="W15" s="304">
        <f t="shared" si="41"/>
        <v>3.0391349299246304</v>
      </c>
      <c r="X15" s="304">
        <f t="shared" si="41"/>
        <v>3.550911634888545</v>
      </c>
      <c r="Y15" s="306"/>
      <c r="Z15" s="304">
        <f t="shared" ref="Z15:AB15" si="42">SUM(Z27,Z39,Z57,Z69,Z81,Z99)</f>
        <v>18.045470059083328</v>
      </c>
      <c r="AA15" s="304">
        <f t="shared" si="42"/>
        <v>17.688883465942553</v>
      </c>
      <c r="AB15" s="304">
        <f t="shared" si="42"/>
        <v>18.595257671396585</v>
      </c>
      <c r="AC15" s="306"/>
      <c r="AD15" s="304">
        <f t="shared" ref="AD15:AF15" si="43">SUM(AD27,AD39,AD57,AD69,AD81,AD99)</f>
        <v>15.506810726125719</v>
      </c>
      <c r="AE15" s="304">
        <f t="shared" si="43"/>
        <v>14.71123345769954</v>
      </c>
      <c r="AF15" s="304">
        <f t="shared" si="43"/>
        <v>12.24298848423725</v>
      </c>
      <c r="AG15" s="306"/>
      <c r="AH15" s="304">
        <f t="shared" ref="AH15:AJ15" si="44">SUM(AH27,AH39,AH57,AH69,AH81,AH99)</f>
        <v>9.2166975771676576</v>
      </c>
      <c r="AI15" s="304">
        <f t="shared" si="44"/>
        <v>7.976375851054156</v>
      </c>
      <c r="AJ15" s="304">
        <f t="shared" si="44"/>
        <v>4.1050922726683741</v>
      </c>
      <c r="AK15" s="306"/>
      <c r="AL15" s="304">
        <f t="shared" ref="AL15:AN15" si="45">SUM(AL27,AL39,AL57,AL69,AL81,AL99)</f>
        <v>3.2770556969455504</v>
      </c>
      <c r="AM15" s="304">
        <f t="shared" si="45"/>
        <v>3.2016504162852448</v>
      </c>
      <c r="AN15" s="304">
        <f t="shared" si="45"/>
        <v>2.8594750303545187</v>
      </c>
    </row>
    <row r="16" spans="1:40" x14ac:dyDescent="0.2">
      <c r="A16" s="13" t="str">
        <f>name!E11</f>
        <v>Process, plant and machine operatives</v>
      </c>
      <c r="B16" s="304">
        <f t="shared" si="0"/>
        <v>39.108558867690988</v>
      </c>
      <c r="C16" s="304">
        <f t="shared" si="0"/>
        <v>43.977498766206452</v>
      </c>
      <c r="D16" s="304">
        <f t="shared" si="0"/>
        <v>43.865906301988211</v>
      </c>
      <c r="E16" s="304"/>
      <c r="F16" s="304">
        <f t="shared" si="1"/>
        <v>0.11993226371151014</v>
      </c>
      <c r="G16" s="304">
        <f t="shared" si="1"/>
        <v>0.16802002381535136</v>
      </c>
      <c r="H16" s="304">
        <f t="shared" si="1"/>
        <v>0.24801442140196858</v>
      </c>
      <c r="I16" s="304"/>
      <c r="J16" s="304">
        <f t="shared" si="2"/>
        <v>0.87916878414744237</v>
      </c>
      <c r="K16" s="304">
        <f t="shared" si="2"/>
        <v>1.1509160013154867</v>
      </c>
      <c r="L16" s="304">
        <f t="shared" si="2"/>
        <v>1.6927535174847779</v>
      </c>
      <c r="M16" s="304"/>
      <c r="N16" s="304">
        <f t="shared" si="3"/>
        <v>2.1599677320595849</v>
      </c>
      <c r="O16" s="304">
        <f t="shared" si="3"/>
        <v>2.6752026428834768</v>
      </c>
      <c r="P16" s="304">
        <f t="shared" si="3"/>
        <v>3.6987722534899241</v>
      </c>
      <c r="Q16" s="306"/>
      <c r="R16" s="304">
        <f t="shared" ref="R16:T16" si="46">SUM(R28,R40,R58,R70,R82,R100)</f>
        <v>1.0032274312577059</v>
      </c>
      <c r="S16" s="304">
        <f t="shared" si="46"/>
        <v>1.2523178314368475</v>
      </c>
      <c r="T16" s="304">
        <f t="shared" si="46"/>
        <v>1.6643552572388267</v>
      </c>
      <c r="U16" s="306"/>
      <c r="V16" s="304">
        <f t="shared" ref="V16:X16" si="47">SUM(V28,V40,V58,V70,V82,V100)</f>
        <v>1.8997615035318429</v>
      </c>
      <c r="W16" s="304">
        <f t="shared" si="47"/>
        <v>2.3098821137959056</v>
      </c>
      <c r="X16" s="304">
        <f t="shared" si="47"/>
        <v>2.866929523321875</v>
      </c>
      <c r="Y16" s="306"/>
      <c r="Z16" s="304">
        <f t="shared" ref="Z16:AB16" si="48">SUM(Z28,Z40,Z58,Z70,Z82,Z100)</f>
        <v>9.1606943824742011</v>
      </c>
      <c r="AA16" s="304">
        <f t="shared" si="48"/>
        <v>10.816832971885301</v>
      </c>
      <c r="AB16" s="304">
        <f t="shared" si="48"/>
        <v>12.427921909969442</v>
      </c>
      <c r="AC16" s="306"/>
      <c r="AD16" s="304">
        <f t="shared" ref="AD16:AF16" si="49">SUM(AD28,AD40,AD58,AD70,AD82,AD100)</f>
        <v>11.500297542676661</v>
      </c>
      <c r="AE16" s="304">
        <f t="shared" si="49"/>
        <v>13.295498517959285</v>
      </c>
      <c r="AF16" s="304">
        <f t="shared" si="49"/>
        <v>12.97669118338273</v>
      </c>
      <c r="AG16" s="306"/>
      <c r="AH16" s="304">
        <f t="shared" ref="AH16:AJ16" si="50">SUM(AH28,AH40,AH58,AH70,AH82,AH100)</f>
        <v>8.7975781986072672</v>
      </c>
      <c r="AI16" s="304">
        <f t="shared" si="50"/>
        <v>8.9506473377559068</v>
      </c>
      <c r="AJ16" s="304">
        <f t="shared" si="50"/>
        <v>5.7767563508224598</v>
      </c>
      <c r="AK16" s="306"/>
      <c r="AL16" s="304">
        <f t="shared" ref="AL16:AN16" si="51">SUM(AL28,AL40,AL58,AL70,AL82,AL100)</f>
        <v>3.5879310292247713</v>
      </c>
      <c r="AM16" s="304">
        <f t="shared" si="51"/>
        <v>3.3581813253588852</v>
      </c>
      <c r="AN16" s="304">
        <f t="shared" si="51"/>
        <v>2.5137118848762081</v>
      </c>
    </row>
    <row r="17" spans="1:40" x14ac:dyDescent="0.2">
      <c r="A17" s="13" t="str">
        <f>name!E12</f>
        <v>Elementary occupations</v>
      </c>
      <c r="B17" s="304">
        <f t="shared" si="0"/>
        <v>89.711190051623873</v>
      </c>
      <c r="C17" s="304">
        <f t="shared" si="0"/>
        <v>90.886004168270432</v>
      </c>
      <c r="D17" s="304">
        <f t="shared" si="0"/>
        <v>87.91844841848534</v>
      </c>
      <c r="E17" s="304"/>
      <c r="F17" s="304">
        <f t="shared" si="1"/>
        <v>7.2020991739272136E-2</v>
      </c>
      <c r="G17" s="304">
        <f t="shared" si="1"/>
        <v>8.70416906162301E-2</v>
      </c>
      <c r="H17" s="304">
        <f t="shared" si="1"/>
        <v>0.10964244076203146</v>
      </c>
      <c r="I17" s="304"/>
      <c r="J17" s="304">
        <f t="shared" si="2"/>
        <v>2.3700447618757923</v>
      </c>
      <c r="K17" s="304">
        <f t="shared" si="2"/>
        <v>3.0441277133336651</v>
      </c>
      <c r="L17" s="304">
        <f t="shared" si="2"/>
        <v>4.4009980153868735</v>
      </c>
      <c r="M17" s="304"/>
      <c r="N17" s="304">
        <f t="shared" si="3"/>
        <v>7.5531919294885874</v>
      </c>
      <c r="O17" s="304">
        <f t="shared" si="3"/>
        <v>8.8318690749646844</v>
      </c>
      <c r="P17" s="304">
        <f t="shared" si="3"/>
        <v>11.577652313026723</v>
      </c>
      <c r="Q17" s="306"/>
      <c r="R17" s="304">
        <f t="shared" ref="R17:T17" si="52">SUM(R29,R41,R59,R71,R83,R101)</f>
        <v>4.035393148272834</v>
      </c>
      <c r="S17" s="304">
        <f t="shared" si="52"/>
        <v>4.6524549017300769</v>
      </c>
      <c r="T17" s="304">
        <f t="shared" si="52"/>
        <v>6.1806602832161222</v>
      </c>
      <c r="U17" s="306"/>
      <c r="V17" s="304">
        <f t="shared" ref="V17:X17" si="53">SUM(V29,V41,V59,V71,V83,V101)</f>
        <v>3.8176997661188068</v>
      </c>
      <c r="W17" s="304">
        <f t="shared" si="53"/>
        <v>4.2926394181196112</v>
      </c>
      <c r="X17" s="304">
        <f t="shared" si="53"/>
        <v>5.5802337098508339</v>
      </c>
      <c r="Y17" s="306"/>
      <c r="Z17" s="304">
        <f t="shared" ref="Z17:AB17" si="54">SUM(Z29,Z41,Z59,Z71,Z83,Z101)</f>
        <v>17.496624329212647</v>
      </c>
      <c r="AA17" s="304">
        <f t="shared" si="54"/>
        <v>17.078049425754561</v>
      </c>
      <c r="AB17" s="304">
        <f t="shared" si="54"/>
        <v>17.250429855274291</v>
      </c>
      <c r="AC17" s="306"/>
      <c r="AD17" s="304">
        <f t="shared" ref="AD17:AF17" si="55">SUM(AD29,AD41,AD59,AD71,AD83,AD101)</f>
        <v>24.958358778750142</v>
      </c>
      <c r="AE17" s="304">
        <f t="shared" si="55"/>
        <v>25.620156122495128</v>
      </c>
      <c r="AF17" s="304">
        <f t="shared" si="55"/>
        <v>23.207344632103535</v>
      </c>
      <c r="AG17" s="306"/>
      <c r="AH17" s="304">
        <f t="shared" ref="AH17:AJ17" si="56">SUM(AH29,AH41,AH59,AH71,AH83,AH101)</f>
        <v>21.285602269261815</v>
      </c>
      <c r="AI17" s="304">
        <f t="shared" si="56"/>
        <v>21.198281780375467</v>
      </c>
      <c r="AJ17" s="304">
        <f t="shared" si="56"/>
        <v>15.047551785478044</v>
      </c>
      <c r="AK17" s="306"/>
      <c r="AL17" s="304">
        <f t="shared" ref="AL17:AN17" si="57">SUM(AL29,AL41,AL59,AL71,AL83,AL101)</f>
        <v>8.1222540769039782</v>
      </c>
      <c r="AM17" s="304">
        <f t="shared" si="57"/>
        <v>6.0813840408810016</v>
      </c>
      <c r="AN17" s="304">
        <f t="shared" si="57"/>
        <v>4.5639353833868963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22.05400000000003</v>
      </c>
      <c r="C20" s="305">
        <f>SUM(C21:C29)</f>
        <v>22.826999999999995</v>
      </c>
      <c r="D20" s="305">
        <f>SUM(D21:D29)</f>
        <v>23.976999999999986</v>
      </c>
      <c r="E20" s="304"/>
      <c r="F20" s="305">
        <f>SUM(F21:F29)</f>
        <v>0.33576476202615696</v>
      </c>
      <c r="G20" s="305">
        <f>SUM(G21:G29)</f>
        <v>0.39754884298535231</v>
      </c>
      <c r="H20" s="305">
        <f>SUM(H21:H29)</f>
        <v>0.53673302615175356</v>
      </c>
      <c r="I20" s="304"/>
      <c r="J20" s="305">
        <f>SUM(J21:J29)</f>
        <v>1.8676741832439756</v>
      </c>
      <c r="K20" s="305">
        <f>SUM(K21:K29)</f>
        <v>2.1192460151428283</v>
      </c>
      <c r="L20" s="305">
        <f>SUM(L21:L29)</f>
        <v>2.7613727094448497</v>
      </c>
      <c r="M20" s="304"/>
      <c r="N20" s="305">
        <f>SUM(N21:N29)</f>
        <v>4.3397340186778361</v>
      </c>
      <c r="O20" s="305">
        <f>SUM(O21:O29)</f>
        <v>4.6035474649603296</v>
      </c>
      <c r="P20" s="305">
        <f>SUM(P21:P29)</f>
        <v>5.4312985653029546</v>
      </c>
      <c r="Q20" s="306"/>
      <c r="R20" s="305">
        <f>SUM(R21:R29)</f>
        <v>0.8863501288156086</v>
      </c>
      <c r="S20" s="305">
        <f>SUM(S21:S29)</f>
        <v>0.93614753963433628</v>
      </c>
      <c r="T20" s="305">
        <f>SUM(T21:T29)</f>
        <v>1.1074289392211083</v>
      </c>
      <c r="U20" s="306"/>
      <c r="V20" s="305">
        <f>SUM(V21:V29)</f>
        <v>2.1788701277899194</v>
      </c>
      <c r="W20" s="305">
        <f>SUM(W21:W29)</f>
        <v>2.3094167140611552</v>
      </c>
      <c r="X20" s="305">
        <f>SUM(X21:X29)</f>
        <v>2.7561669380565039</v>
      </c>
      <c r="Y20" s="306"/>
      <c r="Z20" s="305">
        <f>SUM(Z21:Z29)</f>
        <v>4.2094773960384737</v>
      </c>
      <c r="AA20" s="305">
        <f>SUM(AA21:AA29)</f>
        <v>4.1549202322581085</v>
      </c>
      <c r="AB20" s="305">
        <f>SUM(AB21:AB29)</f>
        <v>4.2148770245344851</v>
      </c>
      <c r="AC20" s="306"/>
      <c r="AD20" s="305">
        <f>SUM(AD21:AD29)</f>
        <v>4.077044661589035</v>
      </c>
      <c r="AE20" s="305">
        <f>SUM(AE21:AE29)</f>
        <v>4.0743763407720248</v>
      </c>
      <c r="AF20" s="305">
        <f>SUM(AF21:AF29)</f>
        <v>3.6914017614180015</v>
      </c>
      <c r="AG20" s="306"/>
      <c r="AH20" s="305">
        <f>SUM(AH21:AH29)</f>
        <v>2.7561970014184647</v>
      </c>
      <c r="AI20" s="305">
        <f>SUM(AI21:AI29)</f>
        <v>2.5322860547971824</v>
      </c>
      <c r="AJ20" s="305">
        <f>SUM(AJ21:AJ29)</f>
        <v>1.7700287556090386</v>
      </c>
      <c r="AK20" s="306"/>
      <c r="AL20" s="305">
        <f>SUM(AL21:AL29)</f>
        <v>1.4028877204005628</v>
      </c>
      <c r="AM20" s="305">
        <f>SUM(AM21:AM29)</f>
        <v>1.6995107953886786</v>
      </c>
      <c r="AN20" s="305">
        <f>SUM(AN21:AN29)</f>
        <v>1.7076922802612873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2.6965466840235148</v>
      </c>
      <c r="C21" s="304">
        <f t="shared" ref="C21:D21" si="59">SUM(G21,K21,O21,S21,W21,AA21,AE21,AI21,AM21)</f>
        <v>2.949456278849679</v>
      </c>
      <c r="D21" s="304">
        <f t="shared" si="59"/>
        <v>3.2728613637427646</v>
      </c>
      <c r="E21" s="304"/>
      <c r="F21" s="304">
        <v>8.1675938535505851E-2</v>
      </c>
      <c r="G21" s="304">
        <v>9.2888362623864171E-2</v>
      </c>
      <c r="H21" s="304">
        <v>0.11751953591747674</v>
      </c>
      <c r="I21" s="304"/>
      <c r="J21" s="304">
        <v>0.49607526299237331</v>
      </c>
      <c r="K21" s="304">
        <v>0.53074391603271531</v>
      </c>
      <c r="L21" s="304">
        <v>0.62998722295235443</v>
      </c>
      <c r="M21" s="304"/>
      <c r="N21" s="304">
        <v>0.67737897646603162</v>
      </c>
      <c r="O21" s="304">
        <v>0.70250339378237137</v>
      </c>
      <c r="P21" s="304">
        <v>0.79906435996080449</v>
      </c>
      <c r="Q21" s="306"/>
      <c r="R21" s="304">
        <v>9.3399299464405075E-2</v>
      </c>
      <c r="S21" s="304">
        <v>0.10530143810336587</v>
      </c>
      <c r="T21" s="304">
        <v>0.11829306762825954</v>
      </c>
      <c r="U21" s="306"/>
      <c r="V21" s="304">
        <v>0.18604506432622539</v>
      </c>
      <c r="W21" s="304">
        <v>0.18062489990461378</v>
      </c>
      <c r="X21" s="304">
        <v>0.18893969617756173</v>
      </c>
      <c r="Y21" s="306"/>
      <c r="Z21" s="304">
        <v>0.4292540722756133</v>
      </c>
      <c r="AA21" s="304">
        <v>0.50312220393906371</v>
      </c>
      <c r="AB21" s="304">
        <v>0.63510591631127411</v>
      </c>
      <c r="AC21" s="306"/>
      <c r="AD21" s="304">
        <v>0.3660833253929161</v>
      </c>
      <c r="AE21" s="304">
        <v>0.39703901287958926</v>
      </c>
      <c r="AF21" s="304">
        <v>0.33800821439952095</v>
      </c>
      <c r="AG21" s="306"/>
      <c r="AH21" s="304">
        <v>0.22593629172056068</v>
      </c>
      <c r="AI21" s="304">
        <v>0.22522512179587453</v>
      </c>
      <c r="AJ21" s="304">
        <v>0.15299312115100475</v>
      </c>
      <c r="AK21" s="306"/>
      <c r="AL21" s="304">
        <v>0.14069845284988336</v>
      </c>
      <c r="AM21" s="304">
        <v>0.21200792978822039</v>
      </c>
      <c r="AN21" s="304">
        <v>0.29295022924450748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3.3347165280233302</v>
      </c>
      <c r="C22" s="304">
        <f t="shared" ref="C22:C29" si="61">SUM(G22,K22,O22,S22,W22,AA22,AE22,AI22,AM22)</f>
        <v>3.7338775957712014</v>
      </c>
      <c r="D22" s="304">
        <f t="shared" ref="D22:D29" si="62">SUM(H22,L22,P22,T22,X22,AB22,AF22,AJ22,AN22)</f>
        <v>4.3397187245469553</v>
      </c>
      <c r="E22" s="304"/>
      <c r="F22" s="304">
        <v>0.14896076766980137</v>
      </c>
      <c r="G22" s="304">
        <v>0.18297300244945966</v>
      </c>
      <c r="H22" s="304">
        <v>0.25325430352625794</v>
      </c>
      <c r="I22" s="304"/>
      <c r="J22" s="304">
        <v>0.71881661395988616</v>
      </c>
      <c r="K22" s="304">
        <v>0.87807276294745851</v>
      </c>
      <c r="L22" s="304">
        <v>1.1650780520103647</v>
      </c>
      <c r="M22" s="304"/>
      <c r="N22" s="304">
        <v>1.0566571728714358</v>
      </c>
      <c r="O22" s="304">
        <v>1.106444304001418</v>
      </c>
      <c r="P22" s="304">
        <v>1.1578425124564315</v>
      </c>
      <c r="Q22" s="306"/>
      <c r="R22" s="304">
        <v>0.10240819179936639</v>
      </c>
      <c r="S22" s="304">
        <v>0.10780866246878619</v>
      </c>
      <c r="T22" s="304">
        <v>0.119636962716707</v>
      </c>
      <c r="U22" s="306"/>
      <c r="V22" s="304">
        <v>0.48544401129528392</v>
      </c>
      <c r="W22" s="304">
        <v>0.52324155725389743</v>
      </c>
      <c r="X22" s="304">
        <v>0.6020130759914174</v>
      </c>
      <c r="Y22" s="306"/>
      <c r="Z22" s="304">
        <v>0.29833585770797233</v>
      </c>
      <c r="AA22" s="304">
        <v>0.2919767603105069</v>
      </c>
      <c r="AB22" s="304">
        <v>0.26386811075511901</v>
      </c>
      <c r="AC22" s="306"/>
      <c r="AD22" s="304">
        <v>0.27139259799300192</v>
      </c>
      <c r="AE22" s="304">
        <v>0.31038244311472352</v>
      </c>
      <c r="AF22" s="304">
        <v>0.37385606722589071</v>
      </c>
      <c r="AG22" s="306"/>
      <c r="AH22" s="304">
        <v>0.1673903568313633</v>
      </c>
      <c r="AI22" s="304">
        <v>0.19329252859823481</v>
      </c>
      <c r="AJ22" s="304">
        <v>0.16804621403536757</v>
      </c>
      <c r="AK22" s="306"/>
      <c r="AL22" s="304">
        <v>8.5310957895219128E-2</v>
      </c>
      <c r="AM22" s="304">
        <v>0.13968557462671657</v>
      </c>
      <c r="AN22" s="304">
        <v>0.23612342582939896</v>
      </c>
    </row>
    <row r="23" spans="1:40" x14ac:dyDescent="0.2">
      <c r="A23" s="13" t="str">
        <f t="shared" si="58"/>
        <v>Associate professional occupations</v>
      </c>
      <c r="B23" s="304">
        <f t="shared" si="60"/>
        <v>2.394098874252562</v>
      </c>
      <c r="C23" s="304">
        <f t="shared" si="61"/>
        <v>2.3730064840121532</v>
      </c>
      <c r="D23" s="304">
        <f t="shared" si="62"/>
        <v>2.6522688410727251</v>
      </c>
      <c r="E23" s="304"/>
      <c r="F23" s="304">
        <v>4.8471157848896509E-2</v>
      </c>
      <c r="G23" s="304">
        <v>5.5723690549640291E-2</v>
      </c>
      <c r="H23" s="304">
        <v>8.062195211607133E-2</v>
      </c>
      <c r="I23" s="304"/>
      <c r="J23" s="304">
        <v>0.28479153455349876</v>
      </c>
      <c r="K23" s="304">
        <v>0.30539831083100832</v>
      </c>
      <c r="L23" s="304">
        <v>0.36283224553864768</v>
      </c>
      <c r="M23" s="304"/>
      <c r="N23" s="304">
        <v>0.66602151481079941</v>
      </c>
      <c r="O23" s="304">
        <v>0.63869395915967331</v>
      </c>
      <c r="P23" s="304">
        <v>0.69475794014500836</v>
      </c>
      <c r="Q23" s="306"/>
      <c r="R23" s="304">
        <v>7.0756793915469837E-2</v>
      </c>
      <c r="S23" s="304">
        <v>6.8718209924169174E-2</v>
      </c>
      <c r="T23" s="304">
        <v>8.1102594885378201E-2</v>
      </c>
      <c r="U23" s="306"/>
      <c r="V23" s="304">
        <v>0.35479239306435484</v>
      </c>
      <c r="W23" s="304">
        <v>0.37111824534677462</v>
      </c>
      <c r="X23" s="304">
        <v>0.45664418311700627</v>
      </c>
      <c r="Y23" s="306"/>
      <c r="Z23" s="304">
        <v>0.45399982100612929</v>
      </c>
      <c r="AA23" s="304">
        <v>0.39447670775819887</v>
      </c>
      <c r="AB23" s="304">
        <v>0.39941235063457758</v>
      </c>
      <c r="AC23" s="306"/>
      <c r="AD23" s="304">
        <v>0.23187996863408392</v>
      </c>
      <c r="AE23" s="304">
        <v>0.1940528617357008</v>
      </c>
      <c r="AF23" s="304">
        <v>0.15485440402331435</v>
      </c>
      <c r="AG23" s="306"/>
      <c r="AH23" s="304">
        <v>0.19599112001704511</v>
      </c>
      <c r="AI23" s="304">
        <v>0.20128571167489248</v>
      </c>
      <c r="AJ23" s="304">
        <v>0.16891459406096379</v>
      </c>
      <c r="AK23" s="306"/>
      <c r="AL23" s="304">
        <v>8.7394570402284238E-2</v>
      </c>
      <c r="AM23" s="304">
        <v>0.14353878703209591</v>
      </c>
      <c r="AN23" s="304">
        <v>0.2531285765517573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1.6177466436405006</v>
      </c>
      <c r="C24" s="304">
        <f t="shared" si="61"/>
        <v>1.4259908006260997</v>
      </c>
      <c r="D24" s="304">
        <f t="shared" si="62"/>
        <v>1.2206284102506058</v>
      </c>
      <c r="E24" s="304"/>
      <c r="F24" s="304">
        <v>5.1867385827920444E-3</v>
      </c>
      <c r="G24" s="304">
        <v>5.3525691195010477E-3</v>
      </c>
      <c r="H24" s="304">
        <v>1.1259089809285725E-2</v>
      </c>
      <c r="I24" s="304"/>
      <c r="J24" s="304">
        <v>0.10656107257704286</v>
      </c>
      <c r="K24" s="304">
        <v>0.11621463041692294</v>
      </c>
      <c r="L24" s="304">
        <v>0.20479551412480224</v>
      </c>
      <c r="M24" s="304"/>
      <c r="N24" s="304">
        <v>0.28465480898038265</v>
      </c>
      <c r="O24" s="304">
        <v>0.26984557994407532</v>
      </c>
      <c r="P24" s="304">
        <v>0.28393144719901686</v>
      </c>
      <c r="Q24" s="306"/>
      <c r="R24" s="304">
        <v>5.8966339418041518E-2</v>
      </c>
      <c r="S24" s="304">
        <v>5.1367471011340177E-2</v>
      </c>
      <c r="T24" s="304">
        <v>5.1685808336758406E-2</v>
      </c>
      <c r="U24" s="306"/>
      <c r="V24" s="304">
        <v>0.16070099706531213</v>
      </c>
      <c r="W24" s="304">
        <v>0.16166838977674333</v>
      </c>
      <c r="X24" s="304">
        <v>0.17690651183515366</v>
      </c>
      <c r="Y24" s="306"/>
      <c r="Z24" s="304">
        <v>0.37323197861194846</v>
      </c>
      <c r="AA24" s="304">
        <v>0.30585532968979606</v>
      </c>
      <c r="AB24" s="304">
        <v>0.19173568505471866</v>
      </c>
      <c r="AC24" s="306"/>
      <c r="AD24" s="304">
        <v>0.30359006106891784</v>
      </c>
      <c r="AE24" s="304">
        <v>0.23788293331916066</v>
      </c>
      <c r="AF24" s="304">
        <v>0.13458476390195856</v>
      </c>
      <c r="AG24" s="306"/>
      <c r="AH24" s="304">
        <v>0.21996108317108407</v>
      </c>
      <c r="AI24" s="304">
        <v>0.15937293943134395</v>
      </c>
      <c r="AJ24" s="304">
        <v>6.7136654270621113E-2</v>
      </c>
      <c r="AK24" s="306"/>
      <c r="AL24" s="304">
        <v>0.10489356416497882</v>
      </c>
      <c r="AM24" s="304">
        <v>0.11843095791721647</v>
      </c>
      <c r="AN24" s="304">
        <v>9.8592935718290364E-2</v>
      </c>
    </row>
    <row r="25" spans="1:40" x14ac:dyDescent="0.2">
      <c r="A25" s="13" t="str">
        <f t="shared" si="58"/>
        <v>Skilled trades occupations</v>
      </c>
      <c r="B25" s="304">
        <f t="shared" si="60"/>
        <v>6.0371491404335522</v>
      </c>
      <c r="C25" s="304">
        <f t="shared" si="61"/>
        <v>6.2207202397856731</v>
      </c>
      <c r="D25" s="304">
        <f t="shared" si="62"/>
        <v>6.3483921071139342</v>
      </c>
      <c r="E25" s="304"/>
      <c r="F25" s="304">
        <v>3.7619299419072189E-2</v>
      </c>
      <c r="G25" s="304">
        <v>4.6310084429185355E-2</v>
      </c>
      <c r="H25" s="304">
        <v>5.6354116262538591E-2</v>
      </c>
      <c r="I25" s="304"/>
      <c r="J25" s="304">
        <v>0.13505810211535324</v>
      </c>
      <c r="K25" s="304">
        <v>0.15056861706669003</v>
      </c>
      <c r="L25" s="304">
        <v>0.23620644500997517</v>
      </c>
      <c r="M25" s="304"/>
      <c r="N25" s="304">
        <v>1.0995171286777892</v>
      </c>
      <c r="O25" s="304">
        <v>1.2795611952836121</v>
      </c>
      <c r="P25" s="304">
        <v>1.7744353224919847</v>
      </c>
      <c r="Q25" s="306"/>
      <c r="R25" s="304">
        <v>0.27845315849238755</v>
      </c>
      <c r="S25" s="304">
        <v>0.29991692807162024</v>
      </c>
      <c r="T25" s="304">
        <v>0.36881357152582323</v>
      </c>
      <c r="U25" s="306"/>
      <c r="V25" s="304">
        <v>0.63415332665580226</v>
      </c>
      <c r="W25" s="304">
        <v>0.68685595287452295</v>
      </c>
      <c r="X25" s="304">
        <v>0.903672073346799</v>
      </c>
      <c r="Y25" s="306"/>
      <c r="Z25" s="304">
        <v>1.282016047099205</v>
      </c>
      <c r="AA25" s="304">
        <v>1.2035742552688307</v>
      </c>
      <c r="AB25" s="304">
        <v>1.0810200019162748</v>
      </c>
      <c r="AC25" s="306"/>
      <c r="AD25" s="304">
        <v>1.3497296542753399</v>
      </c>
      <c r="AE25" s="304">
        <v>1.3719386045902549</v>
      </c>
      <c r="AF25" s="304">
        <v>1.302281241122577</v>
      </c>
      <c r="AG25" s="306"/>
      <c r="AH25" s="304">
        <v>0.77124488736516272</v>
      </c>
      <c r="AI25" s="304">
        <v>0.7138466822959294</v>
      </c>
      <c r="AJ25" s="304">
        <v>0.47764709866352856</v>
      </c>
      <c r="AK25" s="306"/>
      <c r="AL25" s="304">
        <v>0.4493575363334395</v>
      </c>
      <c r="AM25" s="304">
        <v>0.46814791990502669</v>
      </c>
      <c r="AN25" s="304">
        <v>0.14796223677443346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0.75143746813536494</v>
      </c>
      <c r="C26" s="304">
        <f t="shared" si="61"/>
        <v>0.78066208075390164</v>
      </c>
      <c r="D26" s="304">
        <f t="shared" si="62"/>
        <v>0.79576514610882665</v>
      </c>
      <c r="E26" s="304"/>
      <c r="F26" s="304">
        <v>3.1928514669920718E-3</v>
      </c>
      <c r="G26" s="304">
        <v>3.7264930837356564E-3</v>
      </c>
      <c r="H26" s="304">
        <v>4.5019742580936278E-3</v>
      </c>
      <c r="I26" s="304"/>
      <c r="J26" s="304">
        <v>2.5601973684833211E-2</v>
      </c>
      <c r="K26" s="304">
        <v>2.9678102422737176E-2</v>
      </c>
      <c r="L26" s="304">
        <v>3.3273925147544597E-2</v>
      </c>
      <c r="M26" s="304"/>
      <c r="N26" s="304">
        <v>0.21704603874919173</v>
      </c>
      <c r="O26" s="304">
        <v>0.21741358220204812</v>
      </c>
      <c r="P26" s="304">
        <v>0.20635669188973732</v>
      </c>
      <c r="Q26" s="306"/>
      <c r="R26" s="304">
        <v>6.2599153892932066E-2</v>
      </c>
      <c r="S26" s="304">
        <v>7.7650550940584984E-2</v>
      </c>
      <c r="T26" s="304">
        <v>0.10225575498818383</v>
      </c>
      <c r="U26" s="306"/>
      <c r="V26" s="304">
        <v>4.4295448101238831E-2</v>
      </c>
      <c r="W26" s="304">
        <v>4.6384778317511456E-2</v>
      </c>
      <c r="X26" s="304">
        <v>4.8135762996201752E-2</v>
      </c>
      <c r="Y26" s="306"/>
      <c r="Z26" s="304">
        <v>8.8994932171860094E-2</v>
      </c>
      <c r="AA26" s="304">
        <v>9.1955264396472461E-2</v>
      </c>
      <c r="AB26" s="304">
        <v>0.10727241079815875</v>
      </c>
      <c r="AC26" s="306"/>
      <c r="AD26" s="304">
        <v>0.10167216848085073</v>
      </c>
      <c r="AE26" s="304">
        <v>8.9835733934941125E-2</v>
      </c>
      <c r="AF26" s="304">
        <v>7.1084775853068993E-2</v>
      </c>
      <c r="AG26" s="306"/>
      <c r="AH26" s="304">
        <v>0.14141931543995559</v>
      </c>
      <c r="AI26" s="304">
        <v>0.1500389622167469</v>
      </c>
      <c r="AJ26" s="304">
        <v>0.14811396961149564</v>
      </c>
      <c r="AK26" s="306"/>
      <c r="AL26" s="304">
        <v>6.6615586147510647E-2</v>
      </c>
      <c r="AM26" s="304">
        <v>7.3978613239123692E-2</v>
      </c>
      <c r="AN26" s="304">
        <v>7.4769880566342137E-2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0.96589168966031047</v>
      </c>
      <c r="C27" s="304">
        <f t="shared" si="61"/>
        <v>0.98478327936569343</v>
      </c>
      <c r="D27" s="304">
        <f t="shared" si="62"/>
        <v>1.039933173139479</v>
      </c>
      <c r="E27" s="304"/>
      <c r="F27" s="304">
        <v>1.0058124352759736E-2</v>
      </c>
      <c r="G27" s="304">
        <v>9.7738241422411776E-3</v>
      </c>
      <c r="H27" s="304">
        <v>1.2052370405912184E-2</v>
      </c>
      <c r="I27" s="304"/>
      <c r="J27" s="304">
        <v>4.547938154349726E-2</v>
      </c>
      <c r="K27" s="304">
        <v>4.8114677120097663E-2</v>
      </c>
      <c r="L27" s="304">
        <v>5.4138210178869481E-2</v>
      </c>
      <c r="M27" s="304"/>
      <c r="N27" s="304">
        <v>0.15739778850017763</v>
      </c>
      <c r="O27" s="304">
        <v>0.16766808859717436</v>
      </c>
      <c r="P27" s="304">
        <v>0.22901188995407371</v>
      </c>
      <c r="Q27" s="306"/>
      <c r="R27" s="304">
        <v>0.10446969532211194</v>
      </c>
      <c r="S27" s="304">
        <v>0.10393255116605842</v>
      </c>
      <c r="T27" s="304">
        <v>0.13346510538338505</v>
      </c>
      <c r="U27" s="306"/>
      <c r="V27" s="304">
        <v>7.3504714711184096E-2</v>
      </c>
      <c r="W27" s="304">
        <v>7.574860176741853E-2</v>
      </c>
      <c r="X27" s="304">
        <v>8.13117584829878E-2</v>
      </c>
      <c r="Y27" s="306"/>
      <c r="Z27" s="304">
        <v>0.20875158840104222</v>
      </c>
      <c r="AA27" s="304">
        <v>0.2231551346620021</v>
      </c>
      <c r="AB27" s="304">
        <v>0.25384545759776528</v>
      </c>
      <c r="AC27" s="306"/>
      <c r="AD27" s="304">
        <v>0.14323421549627816</v>
      </c>
      <c r="AE27" s="304">
        <v>0.15044969330654495</v>
      </c>
      <c r="AF27" s="304">
        <v>0.14013041238785279</v>
      </c>
      <c r="AG27" s="306"/>
      <c r="AH27" s="304">
        <v>0.16795128964528652</v>
      </c>
      <c r="AI27" s="304">
        <v>0.14201666770252719</v>
      </c>
      <c r="AJ27" s="304">
        <v>8.1901761604203149E-2</v>
      </c>
      <c r="AK27" s="306"/>
      <c r="AL27" s="304">
        <v>5.5044891687972962E-2</v>
      </c>
      <c r="AM27" s="304">
        <v>6.3924040901629078E-2</v>
      </c>
      <c r="AN27" s="304">
        <v>5.4076207144429463E-2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1.8697802016723528</v>
      </c>
      <c r="C28" s="304">
        <f t="shared" si="61"/>
        <v>2.1227037530739787</v>
      </c>
      <c r="D28" s="304">
        <f t="shared" si="62"/>
        <v>2.3205047136507058</v>
      </c>
      <c r="E28" s="304"/>
      <c r="F28" s="304">
        <v>5.209156415533514E-4</v>
      </c>
      <c r="G28" s="304">
        <v>7.1890124081629158E-4</v>
      </c>
      <c r="H28" s="304">
        <v>1.0848164657471606E-3</v>
      </c>
      <c r="I28" s="304"/>
      <c r="J28" s="304">
        <v>3.0021965663223953E-2</v>
      </c>
      <c r="K28" s="304">
        <v>3.4326275272605664E-2</v>
      </c>
      <c r="L28" s="304">
        <v>4.4853749142882753E-2</v>
      </c>
      <c r="M28" s="304"/>
      <c r="N28" s="304">
        <v>0.1061945396714364</v>
      </c>
      <c r="O28" s="304">
        <v>0.14255781419845159</v>
      </c>
      <c r="P28" s="304">
        <v>0.19981002406099349</v>
      </c>
      <c r="Q28" s="306"/>
      <c r="R28" s="304">
        <v>3.22576308113081E-2</v>
      </c>
      <c r="S28" s="304">
        <v>3.9709159513214951E-2</v>
      </c>
      <c r="T28" s="304">
        <v>5.2969043294472509E-2</v>
      </c>
      <c r="U28" s="306"/>
      <c r="V28" s="304">
        <v>7.1303160553620792E-2</v>
      </c>
      <c r="W28" s="304">
        <v>8.9236967814761911E-2</v>
      </c>
      <c r="X28" s="304">
        <v>0.11056908479715226</v>
      </c>
      <c r="Y28" s="306"/>
      <c r="Z28" s="304">
        <v>0.53445202079034315</v>
      </c>
      <c r="AA28" s="304">
        <v>0.62815818917539357</v>
      </c>
      <c r="AB28" s="304">
        <v>0.82634295510620104</v>
      </c>
      <c r="AC28" s="306"/>
      <c r="AD28" s="304">
        <v>0.58498433027646068</v>
      </c>
      <c r="AE28" s="304">
        <v>0.64900957816538074</v>
      </c>
      <c r="AF28" s="304">
        <v>0.65689095517207996</v>
      </c>
      <c r="AG28" s="306"/>
      <c r="AH28" s="304">
        <v>0.28559897772131437</v>
      </c>
      <c r="AI28" s="304">
        <v>0.26957783968844901</v>
      </c>
      <c r="AJ28" s="304">
        <v>0.14568695218476635</v>
      </c>
      <c r="AK28" s="306"/>
      <c r="AL28" s="304">
        <v>0.22444666054309198</v>
      </c>
      <c r="AM28" s="304">
        <v>0.26940902800490485</v>
      </c>
      <c r="AN28" s="304">
        <v>0.2822971334264105</v>
      </c>
    </row>
    <row r="29" spans="1:40" x14ac:dyDescent="0.2">
      <c r="A29" s="13" t="str">
        <f t="shared" si="58"/>
        <v>Elementary occupations</v>
      </c>
      <c r="B29" s="304">
        <f t="shared" si="60"/>
        <v>2.3866327701585437</v>
      </c>
      <c r="C29" s="304">
        <f t="shared" si="61"/>
        <v>2.2357994877616152</v>
      </c>
      <c r="D29" s="304">
        <f t="shared" si="62"/>
        <v>1.9869275203739878</v>
      </c>
      <c r="E29" s="304"/>
      <c r="F29" s="304">
        <v>7.8968508783843635E-5</v>
      </c>
      <c r="G29" s="304">
        <v>8.1915346908597312E-5</v>
      </c>
      <c r="H29" s="304">
        <v>8.4867390370185151E-5</v>
      </c>
      <c r="I29" s="304"/>
      <c r="J29" s="304">
        <v>2.5268276154266849E-2</v>
      </c>
      <c r="K29" s="304">
        <v>2.6128723032592987E-2</v>
      </c>
      <c r="L29" s="304">
        <v>3.0207345339408775E-2</v>
      </c>
      <c r="M29" s="304"/>
      <c r="N29" s="304">
        <v>7.4866049950590943E-2</v>
      </c>
      <c r="O29" s="304">
        <v>7.8859547791504836E-2</v>
      </c>
      <c r="P29" s="304">
        <v>8.6088377144904943E-2</v>
      </c>
      <c r="Q29" s="306"/>
      <c r="R29" s="304">
        <v>8.3039865699586227E-2</v>
      </c>
      <c r="S29" s="304">
        <v>8.1742568435196367E-2</v>
      </c>
      <c r="T29" s="304">
        <v>7.920703046214031E-2</v>
      </c>
      <c r="U29" s="306"/>
      <c r="V29" s="304">
        <v>0.16863101201689709</v>
      </c>
      <c r="W29" s="304">
        <v>0.17453732100491134</v>
      </c>
      <c r="X29" s="304">
        <v>0.18797479131222433</v>
      </c>
      <c r="Y29" s="306"/>
      <c r="Z29" s="304">
        <v>0.54044107797435992</v>
      </c>
      <c r="AA29" s="304">
        <v>0.51264638705784382</v>
      </c>
      <c r="AB29" s="304">
        <v>0.45627413636039582</v>
      </c>
      <c r="AC29" s="306"/>
      <c r="AD29" s="304">
        <v>0.72447833997118527</v>
      </c>
      <c r="AE29" s="304">
        <v>0.67378547972572866</v>
      </c>
      <c r="AF29" s="304">
        <v>0.5197109273317384</v>
      </c>
      <c r="AG29" s="306"/>
      <c r="AH29" s="304">
        <v>0.58070367950669177</v>
      </c>
      <c r="AI29" s="304">
        <v>0.47762960139318394</v>
      </c>
      <c r="AJ29" s="304">
        <v>0.35958839002708753</v>
      </c>
      <c r="AK29" s="306"/>
      <c r="AL29" s="304">
        <v>0.18912550037618198</v>
      </c>
      <c r="AM29" s="304">
        <v>0.2103879439737448</v>
      </c>
      <c r="AN29" s="304">
        <v>0.26779165500571761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52.30700000000008</v>
      </c>
      <c r="C32" s="305">
        <f>SUM(C33:C41)</f>
        <v>50.914999999999949</v>
      </c>
      <c r="D32" s="305">
        <f>SUM(D33:D41)</f>
        <v>46.372000000000114</v>
      </c>
      <c r="E32" s="304"/>
      <c r="F32" s="305">
        <f>SUM(F33:F41)</f>
        <v>0.8685365601018743</v>
      </c>
      <c r="G32" s="305">
        <f>SUM(G33:G41)</f>
        <v>0.91106903884894797</v>
      </c>
      <c r="H32" s="305">
        <f>SUM(H33:H41)</f>
        <v>1.0087817378148261</v>
      </c>
      <c r="I32" s="304"/>
      <c r="J32" s="305">
        <f>SUM(J33:J41)</f>
        <v>4.7850760105905294</v>
      </c>
      <c r="K32" s="305">
        <f>SUM(K33:K41)</f>
        <v>5.2323518852041966</v>
      </c>
      <c r="L32" s="305">
        <f>SUM(L33:L41)</f>
        <v>6.1130106233692407</v>
      </c>
      <c r="M32" s="304"/>
      <c r="N32" s="305">
        <f>SUM(N33:N41)</f>
        <v>10.260726934516491</v>
      </c>
      <c r="O32" s="305">
        <f>SUM(O33:O41)</f>
        <v>10.246575241532968</v>
      </c>
      <c r="P32" s="305">
        <f>SUM(P33:P41)</f>
        <v>10.315519031037798</v>
      </c>
      <c r="Q32" s="306"/>
      <c r="R32" s="305">
        <f>SUM(R33:R41)</f>
        <v>2.4252465600349034</v>
      </c>
      <c r="S32" s="305">
        <f>SUM(S33:S41)</f>
        <v>2.480974349486655</v>
      </c>
      <c r="T32" s="305">
        <f>SUM(T33:T41)</f>
        <v>2.654991893666899</v>
      </c>
      <c r="U32" s="306"/>
      <c r="V32" s="305">
        <f>SUM(V33:V41)</f>
        <v>5.2340528468553584</v>
      </c>
      <c r="W32" s="305">
        <f>SUM(W33:W41)</f>
        <v>5.0400131213384594</v>
      </c>
      <c r="X32" s="305">
        <f>SUM(X33:X41)</f>
        <v>4.893489013284217</v>
      </c>
      <c r="Y32" s="306"/>
      <c r="Z32" s="305">
        <f>SUM(Z33:Z41)</f>
        <v>11.66719442594321</v>
      </c>
      <c r="AA32" s="305">
        <f>SUM(AA33:AA41)</f>
        <v>11.174984206160053</v>
      </c>
      <c r="AB32" s="305">
        <f>SUM(AB33:AB41)</f>
        <v>9.8379919118486097</v>
      </c>
      <c r="AC32" s="306"/>
      <c r="AD32" s="305">
        <f>SUM(AD33:AD41)</f>
        <v>9.1480123988348527</v>
      </c>
      <c r="AE32" s="305">
        <f>SUM(AE33:AE41)</f>
        <v>8.673662838919908</v>
      </c>
      <c r="AF32" s="305">
        <f>SUM(AF33:AF41)</f>
        <v>6.5590509718469168</v>
      </c>
      <c r="AG32" s="306"/>
      <c r="AH32" s="305">
        <f>SUM(AH33:AH41)</f>
        <v>6.0457252595322268</v>
      </c>
      <c r="AI32" s="305">
        <f>SUM(AI33:AI41)</f>
        <v>5.4783013578857434</v>
      </c>
      <c r="AJ32" s="305">
        <f>SUM(AJ33:AJ41)</f>
        <v>3.3301387319854032</v>
      </c>
      <c r="AK32" s="306"/>
      <c r="AL32" s="305">
        <f>SUM(AL33:AL41)</f>
        <v>1.8724290035906199</v>
      </c>
      <c r="AM32" s="305">
        <f>SUM(AM33:AM41)</f>
        <v>1.6770679606230194</v>
      </c>
      <c r="AN32" s="305">
        <f>SUM(AN33:AN41)</f>
        <v>1.6590260851461929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8.9729209806467605</v>
      </c>
      <c r="C33" s="304">
        <f t="shared" ref="C33:C41" si="64">SUM(G33,K33,O33,S33,W33,AA33,AE33,AI33,AM33)</f>
        <v>8.4993935983096645</v>
      </c>
      <c r="D33" s="304">
        <f t="shared" ref="D33:D40" si="65">SUM(H33,L33,P33,T33,X33,AB33,AF33,AJ33,AN33)</f>
        <v>8.1573285828797637</v>
      </c>
      <c r="E33" s="304"/>
      <c r="F33" s="304">
        <v>0.13920535272747167</v>
      </c>
      <c r="G33" s="304">
        <v>0.12965198491481283</v>
      </c>
      <c r="H33" s="304">
        <v>0.12611992908393327</v>
      </c>
      <c r="I33" s="304"/>
      <c r="J33" s="304">
        <v>1.0697033556761086</v>
      </c>
      <c r="K33" s="304">
        <v>1.1104803680368815</v>
      </c>
      <c r="L33" s="304">
        <v>1.2528597191982984</v>
      </c>
      <c r="M33" s="304"/>
      <c r="N33" s="304">
        <v>2.570240268885521</v>
      </c>
      <c r="O33" s="304">
        <v>2.4963685625246064</v>
      </c>
      <c r="P33" s="304">
        <v>2.5288921500564863</v>
      </c>
      <c r="Q33" s="306"/>
      <c r="R33" s="304">
        <v>0.54189368595496101</v>
      </c>
      <c r="S33" s="304">
        <v>0.52308817784101747</v>
      </c>
      <c r="T33" s="304">
        <v>0.55397214036041798</v>
      </c>
      <c r="U33" s="306"/>
      <c r="V33" s="304">
        <v>1.2343441684677714</v>
      </c>
      <c r="W33" s="304">
        <v>1.1537872924532713</v>
      </c>
      <c r="X33" s="304">
        <v>1.1478496010397172</v>
      </c>
      <c r="Y33" s="306"/>
      <c r="Z33" s="304">
        <v>1.4889411245958413</v>
      </c>
      <c r="AA33" s="304">
        <v>1.3104621500512821</v>
      </c>
      <c r="AB33" s="304">
        <v>1.0959998682711505</v>
      </c>
      <c r="AC33" s="306"/>
      <c r="AD33" s="304">
        <v>1.1307491095694846</v>
      </c>
      <c r="AE33" s="304">
        <v>1.0140825864697853</v>
      </c>
      <c r="AF33" s="304">
        <v>0.79282537086273241</v>
      </c>
      <c r="AG33" s="306"/>
      <c r="AH33" s="304">
        <v>0.62057112474615239</v>
      </c>
      <c r="AI33" s="304">
        <v>0.53275590137066275</v>
      </c>
      <c r="AJ33" s="304">
        <v>0.31838387528746082</v>
      </c>
      <c r="AK33" s="306"/>
      <c r="AL33" s="304">
        <v>0.17727279002344778</v>
      </c>
      <c r="AM33" s="304">
        <v>0.22871657464734374</v>
      </c>
      <c r="AN33" s="304">
        <v>0.34042592871956601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11.653027718091158</v>
      </c>
      <c r="C34" s="304">
        <f t="shared" si="64"/>
        <v>11.733723083672761</v>
      </c>
      <c r="D34" s="304">
        <f t="shared" si="65"/>
        <v>11.057621735736531</v>
      </c>
      <c r="E34" s="304"/>
      <c r="F34" s="304">
        <v>0.53779128370540252</v>
      </c>
      <c r="G34" s="304">
        <v>0.58556006701115992</v>
      </c>
      <c r="H34" s="304">
        <v>0.66591184806302806</v>
      </c>
      <c r="I34" s="304"/>
      <c r="J34" s="304">
        <v>2.010829887894924</v>
      </c>
      <c r="K34" s="304">
        <v>2.2309633752255067</v>
      </c>
      <c r="L34" s="304">
        <v>2.5555788692954318</v>
      </c>
      <c r="M34" s="304"/>
      <c r="N34" s="304">
        <v>3.4260656644381178</v>
      </c>
      <c r="O34" s="304">
        <v>3.3810693785593062</v>
      </c>
      <c r="P34" s="304">
        <v>3.1581258955811302</v>
      </c>
      <c r="Q34" s="306"/>
      <c r="R34" s="304">
        <v>0.38254443490557638</v>
      </c>
      <c r="S34" s="304">
        <v>0.38617206014352623</v>
      </c>
      <c r="T34" s="304">
        <v>0.39418453342708359</v>
      </c>
      <c r="U34" s="306"/>
      <c r="V34" s="304">
        <v>1.5473195459934475</v>
      </c>
      <c r="W34" s="304">
        <v>1.4847651809355846</v>
      </c>
      <c r="X34" s="304">
        <v>1.3680416680135581</v>
      </c>
      <c r="Y34" s="306"/>
      <c r="Z34" s="304">
        <v>1.9931361226423321</v>
      </c>
      <c r="AA34" s="304">
        <v>1.9179553342825413</v>
      </c>
      <c r="AB34" s="304">
        <v>1.557193927895878</v>
      </c>
      <c r="AC34" s="306"/>
      <c r="AD34" s="304">
        <v>1.00256694314999</v>
      </c>
      <c r="AE34" s="304">
        <v>0.93088082351170987</v>
      </c>
      <c r="AF34" s="304">
        <v>0.61886925916057434</v>
      </c>
      <c r="AG34" s="306"/>
      <c r="AH34" s="304">
        <v>0.61444864791029541</v>
      </c>
      <c r="AI34" s="304">
        <v>0.62725874792335501</v>
      </c>
      <c r="AJ34" s="304">
        <v>0.50546806858914184</v>
      </c>
      <c r="AK34" s="306"/>
      <c r="AL34" s="304">
        <v>0.13832518745107109</v>
      </c>
      <c r="AM34" s="304">
        <v>0.18909811608006927</v>
      </c>
      <c r="AN34" s="304">
        <v>0.23424766571070357</v>
      </c>
    </row>
    <row r="35" spans="1:40" x14ac:dyDescent="0.2">
      <c r="A35" s="13" t="str">
        <f t="shared" si="63"/>
        <v>Associate professional occupations</v>
      </c>
      <c r="B35" s="304">
        <f t="shared" si="66"/>
        <v>8.3322383596813712</v>
      </c>
      <c r="C35" s="304">
        <f t="shared" si="64"/>
        <v>7.6477127502971785</v>
      </c>
      <c r="D35" s="304">
        <f t="shared" si="65"/>
        <v>7.1978984152031673</v>
      </c>
      <c r="E35" s="304"/>
      <c r="F35" s="304">
        <v>0.11953416991758695</v>
      </c>
      <c r="G35" s="304">
        <v>0.11787989047421599</v>
      </c>
      <c r="H35" s="304">
        <v>0.13078138847981347</v>
      </c>
      <c r="I35" s="304"/>
      <c r="J35" s="304">
        <v>0.93509327628708916</v>
      </c>
      <c r="K35" s="304">
        <v>0.94667484093493581</v>
      </c>
      <c r="L35" s="304">
        <v>1.0512890946141311</v>
      </c>
      <c r="M35" s="304"/>
      <c r="N35" s="304">
        <v>2.1482548926410496</v>
      </c>
      <c r="O35" s="304">
        <v>2.0611563463288451</v>
      </c>
      <c r="P35" s="304">
        <v>2.0541844494827259</v>
      </c>
      <c r="Q35" s="306"/>
      <c r="R35" s="304">
        <v>0.62571378383357024</v>
      </c>
      <c r="S35" s="304">
        <v>0.63180639140396555</v>
      </c>
      <c r="T35" s="304">
        <v>0.68104461430042162</v>
      </c>
      <c r="U35" s="306"/>
      <c r="V35" s="304">
        <v>0.88777957812898145</v>
      </c>
      <c r="W35" s="304">
        <v>0.76811293865878472</v>
      </c>
      <c r="X35" s="304">
        <v>0.7041388566035599</v>
      </c>
      <c r="Y35" s="306"/>
      <c r="Z35" s="304">
        <v>1.8347756858060329</v>
      </c>
      <c r="AA35" s="304">
        <v>1.6152288199788492</v>
      </c>
      <c r="AB35" s="304">
        <v>1.4162250510175871</v>
      </c>
      <c r="AC35" s="306"/>
      <c r="AD35" s="304">
        <v>1.1381522094439738</v>
      </c>
      <c r="AE35" s="304">
        <v>0.98709974249043675</v>
      </c>
      <c r="AF35" s="304">
        <v>0.74775220724224822</v>
      </c>
      <c r="AG35" s="306"/>
      <c r="AH35" s="304">
        <v>0.55088323872660117</v>
      </c>
      <c r="AI35" s="304">
        <v>0.41644912782988586</v>
      </c>
      <c r="AJ35" s="304">
        <v>0.28815059432092821</v>
      </c>
      <c r="AK35" s="306"/>
      <c r="AL35" s="304">
        <v>9.2051524896484327E-2</v>
      </c>
      <c r="AM35" s="304">
        <v>0.10330465219725891</v>
      </c>
      <c r="AN35" s="304">
        <v>0.1243321591417509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4.6188992124320016</v>
      </c>
      <c r="C36" s="304">
        <f t="shared" si="64"/>
        <v>4.1362768008205855</v>
      </c>
      <c r="D36" s="304">
        <f t="shared" si="65"/>
        <v>3.5006674709594225</v>
      </c>
      <c r="E36" s="304"/>
      <c r="F36" s="304">
        <v>1.6580764798020075E-2</v>
      </c>
      <c r="G36" s="304">
        <v>1.6715673435136753E-2</v>
      </c>
      <c r="H36" s="304">
        <v>1.7798424360664818E-2</v>
      </c>
      <c r="I36" s="304"/>
      <c r="J36" s="304">
        <v>0.23873307488144477</v>
      </c>
      <c r="K36" s="304">
        <v>0.25673721656697468</v>
      </c>
      <c r="L36" s="304">
        <v>0.30903912289985175</v>
      </c>
      <c r="M36" s="304"/>
      <c r="N36" s="304">
        <v>0.79394699731782969</v>
      </c>
      <c r="O36" s="304">
        <v>0.79379934821640974</v>
      </c>
      <c r="P36" s="304">
        <v>0.83377799702761457</v>
      </c>
      <c r="Q36" s="306"/>
      <c r="R36" s="304">
        <v>0.30638975266269824</v>
      </c>
      <c r="S36" s="304">
        <v>0.31270874978148117</v>
      </c>
      <c r="T36" s="304">
        <v>0.34863651981764865</v>
      </c>
      <c r="U36" s="306"/>
      <c r="V36" s="304">
        <v>0.3714723766715835</v>
      </c>
      <c r="W36" s="304">
        <v>0.36177418102316022</v>
      </c>
      <c r="X36" s="304">
        <v>0.38293941268410769</v>
      </c>
      <c r="Y36" s="306"/>
      <c r="Z36" s="304">
        <v>1.05437463270823</v>
      </c>
      <c r="AA36" s="304">
        <v>0.94836941512521344</v>
      </c>
      <c r="AB36" s="304">
        <v>0.82174340768938281</v>
      </c>
      <c r="AC36" s="306"/>
      <c r="AD36" s="304">
        <v>1.2368424170263419</v>
      </c>
      <c r="AE36" s="304">
        <v>1.0346273366067218</v>
      </c>
      <c r="AF36" s="304">
        <v>0.68565875944081245</v>
      </c>
      <c r="AG36" s="306"/>
      <c r="AH36" s="304">
        <v>0.50660548063706556</v>
      </c>
      <c r="AI36" s="304">
        <v>0.32386364670263651</v>
      </c>
      <c r="AJ36" s="304">
        <v>6.042332237491066E-2</v>
      </c>
      <c r="AK36" s="306"/>
      <c r="AL36" s="304">
        <v>9.3953715728788148E-2</v>
      </c>
      <c r="AM36" s="304">
        <v>8.7681233362850636E-2</v>
      </c>
      <c r="AN36" s="304">
        <v>4.065050466442887E-2</v>
      </c>
    </row>
    <row r="37" spans="1:40" x14ac:dyDescent="0.2">
      <c r="A37" s="13" t="str">
        <f t="shared" si="63"/>
        <v>Skilled trades occupations</v>
      </c>
      <c r="B37" s="304">
        <f t="shared" si="66"/>
        <v>8.0570127089797037</v>
      </c>
      <c r="C37" s="304">
        <f t="shared" si="64"/>
        <v>7.7839433196395964</v>
      </c>
      <c r="D37" s="304">
        <f t="shared" si="65"/>
        <v>6.3683902390992344</v>
      </c>
      <c r="E37" s="304"/>
      <c r="F37" s="304">
        <v>1.4143512799393111E-2</v>
      </c>
      <c r="G37" s="304">
        <v>1.7184965747473718E-2</v>
      </c>
      <c r="H37" s="304">
        <v>2.2384809532243543E-2</v>
      </c>
      <c r="I37" s="304"/>
      <c r="J37" s="304">
        <v>0.25068308632959541</v>
      </c>
      <c r="K37" s="304">
        <v>0.33697709763887007</v>
      </c>
      <c r="L37" s="304">
        <v>0.48878104074142742</v>
      </c>
      <c r="M37" s="304"/>
      <c r="N37" s="304">
        <v>0.5248309993473137</v>
      </c>
      <c r="O37" s="304">
        <v>0.61803959506628159</v>
      </c>
      <c r="P37" s="304">
        <v>0.74686221390905427</v>
      </c>
      <c r="Q37" s="306"/>
      <c r="R37" s="304">
        <v>0.22604528459958129</v>
      </c>
      <c r="S37" s="304">
        <v>0.24431022858256568</v>
      </c>
      <c r="T37" s="304">
        <v>0.2495457781634281</v>
      </c>
      <c r="U37" s="306"/>
      <c r="V37" s="304">
        <v>0.68591154909283458</v>
      </c>
      <c r="W37" s="304">
        <v>0.66702873086864545</v>
      </c>
      <c r="X37" s="304">
        <v>0.62697289219066066</v>
      </c>
      <c r="Y37" s="306"/>
      <c r="Z37" s="304">
        <v>2.9797470974577278</v>
      </c>
      <c r="AA37" s="304">
        <v>2.8176993713751237</v>
      </c>
      <c r="AB37" s="304">
        <v>2.32516045978852</v>
      </c>
      <c r="AC37" s="306"/>
      <c r="AD37" s="304">
        <v>1.8242238295713409</v>
      </c>
      <c r="AE37" s="304">
        <v>1.6919300312839132</v>
      </c>
      <c r="AF37" s="304">
        <v>1.0737428308799264</v>
      </c>
      <c r="AG37" s="306"/>
      <c r="AH37" s="304">
        <v>1.1407885943100844</v>
      </c>
      <c r="AI37" s="304">
        <v>1.0631208280830506</v>
      </c>
      <c r="AJ37" s="304">
        <v>0.60652283847567268</v>
      </c>
      <c r="AK37" s="306"/>
      <c r="AL37" s="304">
        <v>0.41063875547183204</v>
      </c>
      <c r="AM37" s="304">
        <v>0.32765247099367212</v>
      </c>
      <c r="AN37" s="304">
        <v>0.22841737541830082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0.82313281403001104</v>
      </c>
      <c r="C38" s="304">
        <f t="shared" si="64"/>
        <v>0.88318343224763285</v>
      </c>
      <c r="D38" s="304">
        <f t="shared" si="65"/>
        <v>0.87455917920064807</v>
      </c>
      <c r="E38" s="304"/>
      <c r="F38" s="304">
        <v>1.8963147608087965E-2</v>
      </c>
      <c r="G38" s="304">
        <v>2.0423692126829568E-2</v>
      </c>
      <c r="H38" s="304">
        <v>2.1518490787578511E-2</v>
      </c>
      <c r="I38" s="304"/>
      <c r="J38" s="304">
        <v>1.6413951102628891E-2</v>
      </c>
      <c r="K38" s="304">
        <v>1.8010509753630347E-2</v>
      </c>
      <c r="L38" s="304">
        <v>1.8743115152361781E-2</v>
      </c>
      <c r="M38" s="304"/>
      <c r="N38" s="304">
        <v>9.221514270792884E-2</v>
      </c>
      <c r="O38" s="304">
        <v>9.3246941876240733E-2</v>
      </c>
      <c r="P38" s="304">
        <v>8.5703292032809048E-2</v>
      </c>
      <c r="Q38" s="306"/>
      <c r="R38" s="304">
        <v>2.3805604651805066E-2</v>
      </c>
      <c r="S38" s="304">
        <v>2.2255479033248215E-2</v>
      </c>
      <c r="T38" s="304">
        <v>2.1193694603702413E-2</v>
      </c>
      <c r="U38" s="306"/>
      <c r="V38" s="304">
        <v>7.1205005146909389E-2</v>
      </c>
      <c r="W38" s="304">
        <v>7.6535671490491314E-2</v>
      </c>
      <c r="X38" s="304">
        <v>7.283301543396424E-2</v>
      </c>
      <c r="Y38" s="306"/>
      <c r="Z38" s="304">
        <v>0.12078503540911256</v>
      </c>
      <c r="AA38" s="304">
        <v>0.11102137844456157</v>
      </c>
      <c r="AB38" s="304">
        <v>9.7299792988839409E-2</v>
      </c>
      <c r="AC38" s="306"/>
      <c r="AD38" s="304">
        <v>0.14014487611879625</v>
      </c>
      <c r="AE38" s="304">
        <v>0.13324715163741493</v>
      </c>
      <c r="AF38" s="304">
        <v>0.10424127187677783</v>
      </c>
      <c r="AG38" s="306"/>
      <c r="AH38" s="304">
        <v>0.28615669906078883</v>
      </c>
      <c r="AI38" s="304">
        <v>0.3300400086898117</v>
      </c>
      <c r="AJ38" s="304">
        <v>0.33174490971291581</v>
      </c>
      <c r="AK38" s="306"/>
      <c r="AL38" s="304">
        <v>5.3443352223953307E-2</v>
      </c>
      <c r="AM38" s="304">
        <v>7.8402599195404543E-2</v>
      </c>
      <c r="AN38" s="304">
        <v>0.12128159661169902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1.8583906368350813</v>
      </c>
      <c r="C39" s="304">
        <f t="shared" si="64"/>
        <v>1.9145271514188464</v>
      </c>
      <c r="D39" s="304">
        <f t="shared" si="65"/>
        <v>1.8760043471510155</v>
      </c>
      <c r="E39" s="304"/>
      <c r="F39" s="304">
        <v>1.2365538759939057E-2</v>
      </c>
      <c r="G39" s="304">
        <v>1.2479927787026486E-2</v>
      </c>
      <c r="H39" s="304">
        <v>1.1611351332856425E-2</v>
      </c>
      <c r="I39" s="304"/>
      <c r="J39" s="304">
        <v>0.1437975891074339</v>
      </c>
      <c r="K39" s="304">
        <v>0.16163556947353816</v>
      </c>
      <c r="L39" s="304">
        <v>0.19289775079667262</v>
      </c>
      <c r="M39" s="304"/>
      <c r="N39" s="304">
        <v>0.36738004327704943</v>
      </c>
      <c r="O39" s="304">
        <v>0.40259031171832521</v>
      </c>
      <c r="P39" s="304">
        <v>0.4160258398304254</v>
      </c>
      <c r="Q39" s="306"/>
      <c r="R39" s="304">
        <v>0.11297334034931697</v>
      </c>
      <c r="S39" s="304">
        <v>0.12709095975215329</v>
      </c>
      <c r="T39" s="304">
        <v>0.13214981181725771</v>
      </c>
      <c r="U39" s="306"/>
      <c r="V39" s="304">
        <v>0.12705802852305095</v>
      </c>
      <c r="W39" s="304">
        <v>0.14342180419711348</v>
      </c>
      <c r="X39" s="304">
        <v>0.14790278905101711</v>
      </c>
      <c r="Y39" s="306"/>
      <c r="Z39" s="304">
        <v>0.43839689344394533</v>
      </c>
      <c r="AA39" s="304">
        <v>0.43181437783496568</v>
      </c>
      <c r="AB39" s="304">
        <v>0.43072555321469086</v>
      </c>
      <c r="AC39" s="306"/>
      <c r="AD39" s="304">
        <v>0.34724668197814196</v>
      </c>
      <c r="AE39" s="304">
        <v>0.34467286137457359</v>
      </c>
      <c r="AF39" s="304">
        <v>0.31874596335182392</v>
      </c>
      <c r="AG39" s="306"/>
      <c r="AH39" s="304">
        <v>0.19201140318869359</v>
      </c>
      <c r="AI39" s="304">
        <v>0.14595341007731771</v>
      </c>
      <c r="AJ39" s="304">
        <v>4.7723887004785873E-2</v>
      </c>
      <c r="AK39" s="306"/>
      <c r="AL39" s="304">
        <v>0.1171611182075101</v>
      </c>
      <c r="AM39" s="304">
        <v>0.14486792920383285</v>
      </c>
      <c r="AN39" s="304">
        <v>0.17822140075148565</v>
      </c>
    </row>
    <row r="40" spans="1:40" x14ac:dyDescent="0.2">
      <c r="A40" s="13" t="str">
        <f t="shared" si="63"/>
        <v>Process, plant and machine operatives</v>
      </c>
      <c r="B40" s="304">
        <f t="shared" si="66"/>
        <v>5.2438841317807796</v>
      </c>
      <c r="C40" s="304">
        <f t="shared" si="64"/>
        <v>5.8625502146518578</v>
      </c>
      <c r="D40" s="304">
        <f t="shared" si="65"/>
        <v>5.2354140922184893</v>
      </c>
      <c r="E40" s="304"/>
      <c r="F40" s="304">
        <v>1.9959768263560092E-3</v>
      </c>
      <c r="G40" s="304">
        <v>2.2596238888363913E-3</v>
      </c>
      <c r="H40" s="304">
        <v>2.3211375693114101E-3</v>
      </c>
      <c r="I40" s="304"/>
      <c r="J40" s="304">
        <v>8.1572617059557262E-2</v>
      </c>
      <c r="K40" s="304">
        <v>0.12940881166761992</v>
      </c>
      <c r="L40" s="304">
        <v>0.19546243105565025</v>
      </c>
      <c r="M40" s="304"/>
      <c r="N40" s="304">
        <v>0.19031615038882396</v>
      </c>
      <c r="O40" s="304">
        <v>0.24890602006642321</v>
      </c>
      <c r="P40" s="304">
        <v>0.31687002025092015</v>
      </c>
      <c r="Q40" s="306"/>
      <c r="R40" s="305">
        <v>0.11755890168757943</v>
      </c>
      <c r="S40" s="305">
        <v>0.14735837112895753</v>
      </c>
      <c r="T40" s="305">
        <v>0.16939793914736476</v>
      </c>
      <c r="U40" s="306"/>
      <c r="V40" s="305">
        <v>0.22807158855744392</v>
      </c>
      <c r="W40" s="305">
        <v>0.3021682417871997</v>
      </c>
      <c r="X40" s="305">
        <v>0.3539362189567799</v>
      </c>
      <c r="Y40" s="306"/>
      <c r="Z40" s="305">
        <v>1.327659486580248</v>
      </c>
      <c r="AA40" s="305">
        <v>1.6483984284308066</v>
      </c>
      <c r="AB40" s="305">
        <v>1.7335129551740642</v>
      </c>
      <c r="AC40" s="306"/>
      <c r="AD40" s="305">
        <v>1.6292090765033835</v>
      </c>
      <c r="AE40" s="305">
        <v>1.9278424539563905</v>
      </c>
      <c r="AF40" s="305">
        <v>1.720485834706533</v>
      </c>
      <c r="AG40" s="306"/>
      <c r="AH40" s="305">
        <v>1.2020037928958371</v>
      </c>
      <c r="AI40" s="305">
        <v>1.1784944306270955</v>
      </c>
      <c r="AJ40" s="305">
        <v>0.51227411179941784</v>
      </c>
      <c r="AK40" s="306"/>
      <c r="AL40" s="305">
        <v>0.4654965412815501</v>
      </c>
      <c r="AM40" s="305">
        <v>0.27771383309852793</v>
      </c>
      <c r="AN40" s="305">
        <v>0.23115344355844786</v>
      </c>
    </row>
    <row r="41" spans="1:40" x14ac:dyDescent="0.2">
      <c r="A41" s="39" t="str">
        <f t="shared" si="63"/>
        <v>Elementary occupations</v>
      </c>
      <c r="B41" s="307">
        <f t="shared" si="66"/>
        <v>2.7474934375232012</v>
      </c>
      <c r="C41" s="307">
        <f t="shared" si="64"/>
        <v>2.4536896489418294</v>
      </c>
      <c r="D41" s="307">
        <f>SUM(H41,L41,P41,T41,X41,AB41,AF41,AJ41,AN41)</f>
        <v>2.1041159375518372</v>
      </c>
      <c r="E41" s="307"/>
      <c r="F41" s="307">
        <v>7.9568129596170826E-3</v>
      </c>
      <c r="G41" s="307">
        <v>8.9132134634561482E-3</v>
      </c>
      <c r="H41" s="307">
        <v>1.0334358605396606E-2</v>
      </c>
      <c r="I41" s="307"/>
      <c r="J41" s="307">
        <v>3.824917225174676E-2</v>
      </c>
      <c r="K41" s="307">
        <v>4.1464095906238688E-2</v>
      </c>
      <c r="L41" s="307">
        <v>4.8359479615416361E-2</v>
      </c>
      <c r="M41" s="307"/>
      <c r="N41" s="307">
        <v>0.14747677551285521</v>
      </c>
      <c r="O41" s="307">
        <v>0.15139873717652824</v>
      </c>
      <c r="P41" s="307">
        <v>0.17507717286663363</v>
      </c>
      <c r="Q41" s="308"/>
      <c r="R41" s="307">
        <v>8.8321771389814827E-2</v>
      </c>
      <c r="S41" s="307">
        <v>8.6183931819740323E-2</v>
      </c>
      <c r="T41" s="307">
        <v>0.10486686202957426</v>
      </c>
      <c r="U41" s="308"/>
      <c r="V41" s="307">
        <v>8.08910062733358E-2</v>
      </c>
      <c r="W41" s="307">
        <v>8.2419079924208716E-2</v>
      </c>
      <c r="X41" s="307">
        <v>8.8874559310852308E-2</v>
      </c>
      <c r="Y41" s="308"/>
      <c r="Z41" s="307">
        <v>0.42937834729974006</v>
      </c>
      <c r="AA41" s="307">
        <v>0.37403493063670923</v>
      </c>
      <c r="AB41" s="307">
        <v>0.36013089580849583</v>
      </c>
      <c r="AC41" s="308"/>
      <c r="AD41" s="307">
        <v>0.69887725547340063</v>
      </c>
      <c r="AE41" s="307">
        <v>0.60927985158896125</v>
      </c>
      <c r="AF41" s="307">
        <v>0.49672947432548836</v>
      </c>
      <c r="AG41" s="308"/>
      <c r="AH41" s="307">
        <v>0.93225627805670797</v>
      </c>
      <c r="AI41" s="307">
        <v>0.86036525658192764</v>
      </c>
      <c r="AJ41" s="307">
        <v>0.65944712442016951</v>
      </c>
      <c r="AK41" s="308"/>
      <c r="AL41" s="307">
        <v>0.32408601830598288</v>
      </c>
      <c r="AM41" s="307">
        <v>0.23963055184405926</v>
      </c>
      <c r="AN41" s="307">
        <v>0.16029601056980994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Kent and Medway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74.807999999999865</v>
      </c>
      <c r="C50" s="305">
        <f>SUM(C51:C59)</f>
        <v>79.583000000000226</v>
      </c>
      <c r="D50" s="305">
        <f>SUM(D51:D59)</f>
        <v>85.652999999999977</v>
      </c>
      <c r="E50" s="304"/>
      <c r="F50" s="305">
        <f>SUM(F51:F59)</f>
        <v>0.30914045026383768</v>
      </c>
      <c r="G50" s="305">
        <f>SUM(G51:G59)</f>
        <v>0.38227022086041712</v>
      </c>
      <c r="H50" s="305">
        <f>SUM(H51:H59)</f>
        <v>0.57857701843610876</v>
      </c>
      <c r="I50" s="304"/>
      <c r="J50" s="305">
        <f>SUM(J51:J59)</f>
        <v>4.7757272432016018</v>
      </c>
      <c r="K50" s="305">
        <f>SUM(K51:K59)</f>
        <v>5.9457838311523403</v>
      </c>
      <c r="L50" s="305">
        <f>SUM(L51:L59)</f>
        <v>8.6653827167222897</v>
      </c>
      <c r="M50" s="304"/>
      <c r="N50" s="305">
        <f>SUM(N51:N59)</f>
        <v>8.1958266250948881</v>
      </c>
      <c r="O50" s="305">
        <f>SUM(O51:O59)</f>
        <v>8.8938377113760154</v>
      </c>
      <c r="P50" s="305">
        <f>SUM(P51:P59)</f>
        <v>10.773856347342535</v>
      </c>
      <c r="Q50" s="304"/>
      <c r="R50" s="305">
        <f>SUM(R51:R59)</f>
        <v>2.9037691666462515</v>
      </c>
      <c r="S50" s="305">
        <f>SUM(S51:S59)</f>
        <v>3.1081603983850559</v>
      </c>
      <c r="T50" s="305">
        <f>SUM(T51:T59)</f>
        <v>3.932862318568537</v>
      </c>
      <c r="U50" s="304"/>
      <c r="V50" s="305">
        <f>SUM(V51:V59)</f>
        <v>6.0311612813692301</v>
      </c>
      <c r="W50" s="305">
        <f>SUM(W51:W59)</f>
        <v>6.2204231415046749</v>
      </c>
      <c r="X50" s="305">
        <f>SUM(X51:X59)</f>
        <v>7.3307301851012587</v>
      </c>
      <c r="Y50" s="304"/>
      <c r="Z50" s="305">
        <f>SUM(Z51:Z59)</f>
        <v>22.1362507947957</v>
      </c>
      <c r="AA50" s="305">
        <f>SUM(AA51:AA59)</f>
        <v>22.965953909550663</v>
      </c>
      <c r="AB50" s="305">
        <f>SUM(AB51:AB59)</f>
        <v>24.561626921884098</v>
      </c>
      <c r="AC50" s="304"/>
      <c r="AD50" s="305">
        <f>SUM(AD51:AD59)</f>
        <v>17.023353683800345</v>
      </c>
      <c r="AE50" s="305">
        <f>SUM(AE51:AE59)</f>
        <v>18.333174309184738</v>
      </c>
      <c r="AF50" s="305">
        <f>SUM(AF51:AF59)</f>
        <v>18.684095483364327</v>
      </c>
      <c r="AG50" s="304"/>
      <c r="AH50" s="305">
        <f>SUM(AH51:AH59)</f>
        <v>10.181624823756069</v>
      </c>
      <c r="AI50" s="305">
        <f>SUM(AI51:AI59)</f>
        <v>10.944060159608201</v>
      </c>
      <c r="AJ50" s="305">
        <f>SUM(AJ51:AJ59)</f>
        <v>9.4402065218500049</v>
      </c>
      <c r="AK50" s="304"/>
      <c r="AL50" s="305">
        <f>SUM(AL51:AL59)</f>
        <v>3.2511459310719459</v>
      </c>
      <c r="AM50" s="305">
        <f>SUM(AM51:AM59)</f>
        <v>2.7893363183781128</v>
      </c>
      <c r="AN50" s="305">
        <f>SUM(AN51:AN59)</f>
        <v>1.6856624867308228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11.367112773324509</v>
      </c>
      <c r="C51" s="304">
        <f t="shared" ref="C51:D51" si="68">SUM(G51,K51,O51,S51,W51,AA51,AE51,AI51,AM51)</f>
        <v>11.373335591064526</v>
      </c>
      <c r="D51" s="304">
        <f t="shared" si="68"/>
        <v>13.322046342725342</v>
      </c>
      <c r="E51" s="304"/>
      <c r="F51" s="304">
        <v>6.74371287732074E-2</v>
      </c>
      <c r="G51" s="304">
        <v>8.5688174290197788E-2</v>
      </c>
      <c r="H51" s="304">
        <v>0.13286479248193012</v>
      </c>
      <c r="I51" s="304"/>
      <c r="J51" s="304">
        <v>1.3473953764473203</v>
      </c>
      <c r="K51" s="304">
        <v>1.6019226034975333</v>
      </c>
      <c r="L51" s="304">
        <v>2.4254949988923022</v>
      </c>
      <c r="M51" s="304"/>
      <c r="N51" s="304">
        <v>2.1214815117331738</v>
      </c>
      <c r="O51" s="304">
        <v>2.1362679324160543</v>
      </c>
      <c r="P51" s="304">
        <v>2.4934587238940149</v>
      </c>
      <c r="Q51" s="304"/>
      <c r="R51" s="304">
        <v>0.56143093533013722</v>
      </c>
      <c r="S51" s="304">
        <v>0.51312559855283069</v>
      </c>
      <c r="T51" s="304">
        <v>0.55350902777753597</v>
      </c>
      <c r="U51" s="304"/>
      <c r="V51" s="304">
        <v>1.3934982594299488</v>
      </c>
      <c r="W51" s="304">
        <v>1.3227391729679394</v>
      </c>
      <c r="X51" s="304">
        <v>1.5673378875077189</v>
      </c>
      <c r="Y51" s="304"/>
      <c r="Z51" s="304">
        <v>2.8534996477532366</v>
      </c>
      <c r="AA51" s="304">
        <v>2.677370591288057</v>
      </c>
      <c r="AB51" s="304">
        <v>3.1861534394015893</v>
      </c>
      <c r="AC51" s="304"/>
      <c r="AD51" s="304">
        <v>1.7062378067146793</v>
      </c>
      <c r="AE51" s="304">
        <v>1.6240992670943186</v>
      </c>
      <c r="AF51" s="304">
        <v>1.6203529837890829</v>
      </c>
      <c r="AG51" s="304"/>
      <c r="AH51" s="304">
        <v>0.97091279465931868</v>
      </c>
      <c r="AI51" s="304">
        <v>0.96459325610338575</v>
      </c>
      <c r="AJ51" s="304">
        <v>0.80060836502573829</v>
      </c>
      <c r="AK51" s="304"/>
      <c r="AL51" s="304">
        <v>0.34521931248348892</v>
      </c>
      <c r="AM51" s="304">
        <v>0.44752899485420783</v>
      </c>
      <c r="AN51" s="304">
        <v>0.54226612395543083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10.591043338684337</v>
      </c>
      <c r="C52" s="304">
        <f t="shared" ref="C52:C59" si="70">SUM(G52,K52,O52,S52,W52,AA52,AE52,AI52,AM52)</f>
        <v>11.785118128356343</v>
      </c>
      <c r="D52" s="304">
        <f t="shared" ref="D52:D59" si="71">SUM(H52,L52,P52,T52,X52,AB52,AF52,AJ52,AN52)</f>
        <v>14.13646114518326</v>
      </c>
      <c r="E52" s="304"/>
      <c r="F52" s="304">
        <v>0.12421932352512861</v>
      </c>
      <c r="G52" s="304">
        <v>0.14228258774351149</v>
      </c>
      <c r="H52" s="304">
        <v>0.19019033255816908</v>
      </c>
      <c r="I52" s="304"/>
      <c r="J52" s="304">
        <v>1.9246948702752</v>
      </c>
      <c r="K52" s="304">
        <v>2.4847469290915365</v>
      </c>
      <c r="L52" s="304">
        <v>3.5956442330834371</v>
      </c>
      <c r="M52" s="304"/>
      <c r="N52" s="304">
        <v>2.4374470760848679</v>
      </c>
      <c r="O52" s="304">
        <v>2.5252684007902779</v>
      </c>
      <c r="P52" s="304">
        <v>2.7719827474388112</v>
      </c>
      <c r="Q52" s="304"/>
      <c r="R52" s="304">
        <v>0.33220610809615281</v>
      </c>
      <c r="S52" s="304">
        <v>0.29557115873948137</v>
      </c>
      <c r="T52" s="304">
        <v>0.36433056749253534</v>
      </c>
      <c r="U52" s="304"/>
      <c r="V52" s="304">
        <v>0.9516731049017928</v>
      </c>
      <c r="W52" s="304">
        <v>0.8095847019343867</v>
      </c>
      <c r="X52" s="304">
        <v>0.60879670242088968</v>
      </c>
      <c r="Y52" s="304"/>
      <c r="Z52" s="304">
        <v>2.6745264608469297</v>
      </c>
      <c r="AA52" s="304">
        <v>3.0790613075678674</v>
      </c>
      <c r="AB52" s="304">
        <v>4.0556889873824664</v>
      </c>
      <c r="AC52" s="304"/>
      <c r="AD52" s="304">
        <v>1.4085590081328434</v>
      </c>
      <c r="AE52" s="304">
        <v>1.5748651823104134</v>
      </c>
      <c r="AF52" s="304">
        <v>1.7199798979510894</v>
      </c>
      <c r="AG52" s="304"/>
      <c r="AH52" s="304">
        <v>0.55026249838966645</v>
      </c>
      <c r="AI52" s="304">
        <v>0.62968047519562309</v>
      </c>
      <c r="AJ52" s="304">
        <v>0.56424964286060253</v>
      </c>
      <c r="AK52" s="304"/>
      <c r="AL52" s="304">
        <v>0.18745488843175553</v>
      </c>
      <c r="AM52" s="304">
        <v>0.24405738498324564</v>
      </c>
      <c r="AN52" s="304">
        <v>0.26559803399526133</v>
      </c>
    </row>
    <row r="53" spans="1:40" x14ac:dyDescent="0.2">
      <c r="A53" s="13" t="str">
        <f t="shared" si="67"/>
        <v>Associate professional occupations</v>
      </c>
      <c r="B53" s="304">
        <f t="shared" si="69"/>
        <v>5.8487760697975508</v>
      </c>
      <c r="C53" s="304">
        <f t="shared" si="70"/>
        <v>5.7456971007592283</v>
      </c>
      <c r="D53" s="304">
        <f t="shared" si="71"/>
        <v>6.5696771109029282</v>
      </c>
      <c r="E53" s="304"/>
      <c r="F53" s="304">
        <v>1.8237100043667246E-2</v>
      </c>
      <c r="G53" s="304">
        <v>2.0687327388479559E-2</v>
      </c>
      <c r="H53" s="304">
        <v>3.2605640446795273E-2</v>
      </c>
      <c r="I53" s="304"/>
      <c r="J53" s="304">
        <v>0.5908731303094471</v>
      </c>
      <c r="K53" s="304">
        <v>0.67074151660481751</v>
      </c>
      <c r="L53" s="304">
        <v>0.96520563311522534</v>
      </c>
      <c r="M53" s="304"/>
      <c r="N53" s="304">
        <v>1.0209488867871988</v>
      </c>
      <c r="O53" s="304">
        <v>1.0111810812853061</v>
      </c>
      <c r="P53" s="304">
        <v>1.1687628613590182</v>
      </c>
      <c r="Q53" s="304"/>
      <c r="R53" s="304">
        <v>0.48255529524584034</v>
      </c>
      <c r="S53" s="304">
        <v>0.52128200223224452</v>
      </c>
      <c r="T53" s="304">
        <v>0.66362476328108233</v>
      </c>
      <c r="U53" s="304"/>
      <c r="V53" s="304">
        <v>0.85506455757098954</v>
      </c>
      <c r="W53" s="304">
        <v>0.76985856091246041</v>
      </c>
      <c r="X53" s="304">
        <v>0.86290364439491873</v>
      </c>
      <c r="Y53" s="304"/>
      <c r="Z53" s="304">
        <v>1.1533965061990161</v>
      </c>
      <c r="AA53" s="304">
        <v>0.97747982614347473</v>
      </c>
      <c r="AB53" s="304">
        <v>0.98120124734189218</v>
      </c>
      <c r="AC53" s="304"/>
      <c r="AD53" s="304">
        <v>0.97361921373696814</v>
      </c>
      <c r="AE53" s="304">
        <v>0.97799451657102277</v>
      </c>
      <c r="AF53" s="304">
        <v>1.0563615088967266</v>
      </c>
      <c r="AG53" s="304"/>
      <c r="AH53" s="304">
        <v>0.64495431295430128</v>
      </c>
      <c r="AI53" s="304">
        <v>0.69364707543146364</v>
      </c>
      <c r="AJ53" s="304">
        <v>0.65347367320686267</v>
      </c>
      <c r="AK53" s="304"/>
      <c r="AL53" s="304">
        <v>0.10912706695012248</v>
      </c>
      <c r="AM53" s="304">
        <v>0.10282519418995942</v>
      </c>
      <c r="AN53" s="304">
        <v>0.18553813886040704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6.7350574044690399</v>
      </c>
      <c r="C54" s="304">
        <f t="shared" si="70"/>
        <v>6.7498663366402232</v>
      </c>
      <c r="D54" s="304">
        <f t="shared" si="71"/>
        <v>6.5290202185525255</v>
      </c>
      <c r="E54" s="304"/>
      <c r="F54" s="304">
        <v>6.8351838682257166E-2</v>
      </c>
      <c r="G54" s="304">
        <v>8.8785891217677423E-2</v>
      </c>
      <c r="H54" s="304">
        <v>0.15393073073005814</v>
      </c>
      <c r="I54" s="304"/>
      <c r="J54" s="304">
        <v>0.36099032925572788</v>
      </c>
      <c r="K54" s="304">
        <v>0.48355805574696981</v>
      </c>
      <c r="L54" s="304">
        <v>0.63986967315851007</v>
      </c>
      <c r="M54" s="304"/>
      <c r="N54" s="304">
        <v>1.1045023706024799</v>
      </c>
      <c r="O54" s="304">
        <v>1.3636850252537018</v>
      </c>
      <c r="P54" s="304">
        <v>1.9543640379466898</v>
      </c>
      <c r="Q54" s="304"/>
      <c r="R54" s="304">
        <v>0.65754677241111947</v>
      </c>
      <c r="S54" s="304">
        <v>0.73065774879023915</v>
      </c>
      <c r="T54" s="304">
        <v>0.9886979786686716</v>
      </c>
      <c r="U54" s="304"/>
      <c r="V54" s="304">
        <v>0.47358401734228139</v>
      </c>
      <c r="W54" s="304">
        <v>0.55239029726972877</v>
      </c>
      <c r="X54" s="304">
        <v>0.79234786813277813</v>
      </c>
      <c r="Y54" s="304"/>
      <c r="Z54" s="304">
        <v>1.2143626975518331</v>
      </c>
      <c r="AA54" s="304">
        <v>1.0545579605510425</v>
      </c>
      <c r="AB54" s="304">
        <v>0.524481274483658</v>
      </c>
      <c r="AC54" s="304"/>
      <c r="AD54" s="304">
        <v>1.0593171174873615</v>
      </c>
      <c r="AE54" s="304">
        <v>0.86594558189439585</v>
      </c>
      <c r="AF54" s="304">
        <v>0.39992134586922917</v>
      </c>
      <c r="AG54" s="304"/>
      <c r="AH54" s="304">
        <v>1.5025424752436412</v>
      </c>
      <c r="AI54" s="304">
        <v>1.5715551134875001</v>
      </c>
      <c r="AJ54" s="304">
        <v>1.0671104010722838</v>
      </c>
      <c r="AK54" s="304"/>
      <c r="AL54" s="304">
        <v>0.29385978589233785</v>
      </c>
      <c r="AM54" s="304">
        <v>3.8730662428967735E-2</v>
      </c>
      <c r="AN54" s="304">
        <v>8.2969084906466747E-3</v>
      </c>
    </row>
    <row r="55" spans="1:40" x14ac:dyDescent="0.2">
      <c r="A55" s="13" t="str">
        <f t="shared" si="67"/>
        <v>Skilled trades occupations</v>
      </c>
      <c r="B55" s="304">
        <f t="shared" si="69"/>
        <v>29.060003422017729</v>
      </c>
      <c r="C55" s="304">
        <f t="shared" si="70"/>
        <v>31.269723089499735</v>
      </c>
      <c r="D55" s="304">
        <f t="shared" si="71"/>
        <v>31.455730187787637</v>
      </c>
      <c r="E55" s="304"/>
      <c r="F55" s="304">
        <v>5.8659857197836387E-3</v>
      </c>
      <c r="G55" s="304">
        <v>6.8077381196449188E-3</v>
      </c>
      <c r="H55" s="304">
        <v>8.804832889641517E-3</v>
      </c>
      <c r="I55" s="304"/>
      <c r="J55" s="304">
        <v>0.3170993290946571</v>
      </c>
      <c r="K55" s="304">
        <v>0.40301737213994404</v>
      </c>
      <c r="L55" s="304">
        <v>0.59310892676222815</v>
      </c>
      <c r="M55" s="304"/>
      <c r="N55" s="304">
        <v>1.038255651420996</v>
      </c>
      <c r="O55" s="304">
        <v>1.2826433649828184</v>
      </c>
      <c r="P55" s="304">
        <v>1.6506698857690099</v>
      </c>
      <c r="Q55" s="304"/>
      <c r="R55" s="304">
        <v>0.64743537462621148</v>
      </c>
      <c r="S55" s="304">
        <v>0.76005956978975675</v>
      </c>
      <c r="T55" s="304">
        <v>0.95762138619643478</v>
      </c>
      <c r="U55" s="304"/>
      <c r="V55" s="304">
        <v>1.7449399205793701</v>
      </c>
      <c r="W55" s="304">
        <v>2.0156023652654778</v>
      </c>
      <c r="X55" s="304">
        <v>2.5643457066550819</v>
      </c>
      <c r="Y55" s="304"/>
      <c r="Z55" s="304">
        <v>11.040220850706943</v>
      </c>
      <c r="AA55" s="304">
        <v>11.286810228620844</v>
      </c>
      <c r="AB55" s="304">
        <v>10.778515479143545</v>
      </c>
      <c r="AC55" s="304"/>
      <c r="AD55" s="304">
        <v>8.7216419101282412</v>
      </c>
      <c r="AE55" s="304">
        <v>9.589796065807338</v>
      </c>
      <c r="AF55" s="304">
        <v>9.8751380516623506</v>
      </c>
      <c r="AG55" s="304"/>
      <c r="AH55" s="304">
        <v>4.0205965449458105</v>
      </c>
      <c r="AI55" s="304">
        <v>4.5509760388841443</v>
      </c>
      <c r="AJ55" s="304">
        <v>4.7007915730229595</v>
      </c>
      <c r="AK55" s="304"/>
      <c r="AL55" s="304">
        <v>1.5239478547957164</v>
      </c>
      <c r="AM55" s="304">
        <v>1.3740103458897652</v>
      </c>
      <c r="AN55" s="304">
        <v>0.32673434568638904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0.28228475888304116</v>
      </c>
      <c r="C56" s="304">
        <f t="shared" si="70"/>
        <v>0.29782783662834605</v>
      </c>
      <c r="D56" s="304">
        <f t="shared" si="71"/>
        <v>0.33139088589793364</v>
      </c>
      <c r="E56" s="304"/>
      <c r="F56" s="304">
        <v>3.3086218859431775E-4</v>
      </c>
      <c r="G56" s="304">
        <v>2.8485739152720124E-4</v>
      </c>
      <c r="H56" s="304">
        <v>3.7297111103396413E-4</v>
      </c>
      <c r="I56" s="304"/>
      <c r="J56" s="304">
        <v>9.2832847890308903E-3</v>
      </c>
      <c r="K56" s="304">
        <v>1.1093860646260443E-2</v>
      </c>
      <c r="L56" s="304">
        <v>1.3627419263744386E-2</v>
      </c>
      <c r="M56" s="304"/>
      <c r="N56" s="304">
        <v>1.3010596938591336E-2</v>
      </c>
      <c r="O56" s="304">
        <v>1.3175553193668957E-2</v>
      </c>
      <c r="P56" s="304">
        <v>1.4577018297849076E-2</v>
      </c>
      <c r="Q56" s="304"/>
      <c r="R56" s="304">
        <v>2.3984641297472098E-3</v>
      </c>
      <c r="S56" s="304">
        <v>2.7746783345000822E-3</v>
      </c>
      <c r="T56" s="304">
        <v>3.3026462499181064E-3</v>
      </c>
      <c r="U56" s="304"/>
      <c r="V56" s="304">
        <v>9.2262094089917996E-3</v>
      </c>
      <c r="W56" s="304">
        <v>9.3588668717863831E-3</v>
      </c>
      <c r="X56" s="304">
        <v>1.0832543495155151E-2</v>
      </c>
      <c r="Y56" s="304"/>
      <c r="Z56" s="304">
        <v>8.3969656055478709E-2</v>
      </c>
      <c r="AA56" s="304">
        <v>9.9384657663813464E-2</v>
      </c>
      <c r="AB56" s="304">
        <v>0.12536649418075888</v>
      </c>
      <c r="AC56" s="304"/>
      <c r="AD56" s="304">
        <v>1.7000933901797733E-2</v>
      </c>
      <c r="AE56" s="304">
        <v>1.6518227399103268E-2</v>
      </c>
      <c r="AF56" s="304">
        <v>1.8487813113860305E-2</v>
      </c>
      <c r="AG56" s="304"/>
      <c r="AH56" s="304">
        <v>8.2531319773557238E-2</v>
      </c>
      <c r="AI56" s="304">
        <v>7.4971206346985897E-2</v>
      </c>
      <c r="AJ56" s="304">
        <v>7.5875690705706308E-2</v>
      </c>
      <c r="AK56" s="304"/>
      <c r="AL56" s="304">
        <v>6.4533431697251911E-2</v>
      </c>
      <c r="AM56" s="304">
        <v>7.0265928780700329E-2</v>
      </c>
      <c r="AN56" s="304">
        <v>6.8948289479907512E-2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1.267087389005519</v>
      </c>
      <c r="C57" s="304">
        <f t="shared" si="70"/>
        <v>1.4758910868883559</v>
      </c>
      <c r="D57" s="304">
        <f t="shared" si="71"/>
        <v>1.6007554747281694</v>
      </c>
      <c r="E57" s="304"/>
      <c r="F57" s="304">
        <v>4.5462063308982789E-3</v>
      </c>
      <c r="G57" s="304">
        <v>6.6500661294695822E-3</v>
      </c>
      <c r="H57" s="304">
        <v>1.0303172754968275E-2</v>
      </c>
      <c r="I57" s="304"/>
      <c r="J57" s="304">
        <v>9.2125305913442923E-2</v>
      </c>
      <c r="K57" s="304">
        <v>0.10208050201854572</v>
      </c>
      <c r="L57" s="304">
        <v>0.12133815367646798</v>
      </c>
      <c r="M57" s="304"/>
      <c r="N57" s="304">
        <v>0.23649385756160834</v>
      </c>
      <c r="O57" s="304">
        <v>0.29185241078087176</v>
      </c>
      <c r="P57" s="304">
        <v>0.35827256620695902</v>
      </c>
      <c r="Q57" s="304"/>
      <c r="R57" s="304">
        <v>6.0943770175579545E-2</v>
      </c>
      <c r="S57" s="304">
        <v>7.8131065896630408E-2</v>
      </c>
      <c r="T57" s="304">
        <v>9.7767394582201031E-2</v>
      </c>
      <c r="U57" s="304"/>
      <c r="V57" s="304">
        <v>7.5979681816771685E-2</v>
      </c>
      <c r="W57" s="304">
        <v>9.2688545552017082E-2</v>
      </c>
      <c r="X57" s="304">
        <v>0.11386454451619589</v>
      </c>
      <c r="Y57" s="304"/>
      <c r="Z57" s="304">
        <v>0.48412728996956922</v>
      </c>
      <c r="AA57" s="304">
        <v>0.54616678615908143</v>
      </c>
      <c r="AB57" s="304">
        <v>0.65234674116544666</v>
      </c>
      <c r="AC57" s="304"/>
      <c r="AD57" s="304">
        <v>7.3629738006575948E-2</v>
      </c>
      <c r="AE57" s="304">
        <v>5.8223462753825887E-2</v>
      </c>
      <c r="AF57" s="304">
        <v>3.6151471581003333E-2</v>
      </c>
      <c r="AG57" s="304"/>
      <c r="AH57" s="304">
        <v>0.13186894907264882</v>
      </c>
      <c r="AI57" s="304">
        <v>0.15411675053403195</v>
      </c>
      <c r="AJ57" s="304">
        <v>3.0251952312538015E-2</v>
      </c>
      <c r="AK57" s="304"/>
      <c r="AL57" s="304">
        <v>0.10737259015842406</v>
      </c>
      <c r="AM57" s="304">
        <v>0.14598149706388205</v>
      </c>
      <c r="AN57" s="304">
        <v>0.18045947793238923</v>
      </c>
    </row>
    <row r="58" spans="1:40" x14ac:dyDescent="0.2">
      <c r="A58" s="13" t="str">
        <f t="shared" si="67"/>
        <v>Process, plant and machine operatives</v>
      </c>
      <c r="B58" s="304">
        <f t="shared" si="69"/>
        <v>5.6510588732035538</v>
      </c>
      <c r="C58" s="304">
        <f t="shared" si="70"/>
        <v>6.8827483366622397</v>
      </c>
      <c r="D58" s="304">
        <f t="shared" si="71"/>
        <v>7.3783830407746009</v>
      </c>
      <c r="E58" s="304"/>
      <c r="F58" s="304">
        <v>1.9680674112983559E-2</v>
      </c>
      <c r="G58" s="304">
        <v>3.0397804230133978E-2</v>
      </c>
      <c r="H58" s="304">
        <v>4.8619225009080065E-2</v>
      </c>
      <c r="I58" s="304"/>
      <c r="J58" s="304">
        <v>7.5697723386830632E-2</v>
      </c>
      <c r="K58" s="304">
        <v>0.11404771481368568</v>
      </c>
      <c r="L58" s="304">
        <v>0.19594292386842194</v>
      </c>
      <c r="M58" s="304"/>
      <c r="N58" s="304">
        <v>0.1150637648171097</v>
      </c>
      <c r="O58" s="304">
        <v>0.15284047958522745</v>
      </c>
      <c r="P58" s="304">
        <v>0.23585917301616346</v>
      </c>
      <c r="Q58" s="304"/>
      <c r="R58" s="304">
        <v>0.13421507447116141</v>
      </c>
      <c r="S58" s="304">
        <v>0.18078765063585797</v>
      </c>
      <c r="T58" s="304">
        <v>0.27869229428481807</v>
      </c>
      <c r="U58" s="304"/>
      <c r="V58" s="304">
        <v>0.31438345271043316</v>
      </c>
      <c r="W58" s="304">
        <v>0.4018583343685741</v>
      </c>
      <c r="X58" s="304">
        <v>0.51723763624383456</v>
      </c>
      <c r="Y58" s="304"/>
      <c r="Z58" s="304">
        <v>1.559025141387343</v>
      </c>
      <c r="AA58" s="304">
        <v>1.9968593021551737</v>
      </c>
      <c r="AB58" s="304">
        <v>2.5243348892933239</v>
      </c>
      <c r="AC58" s="304"/>
      <c r="AD58" s="304">
        <v>1.9188117767076942</v>
      </c>
      <c r="AE58" s="304">
        <v>2.44045686611401</v>
      </c>
      <c r="AF58" s="304">
        <v>2.7041368682482254</v>
      </c>
      <c r="AG58" s="304"/>
      <c r="AH58" s="304">
        <v>1.229201636748642</v>
      </c>
      <c r="AI58" s="304">
        <v>1.2882283975072317</v>
      </c>
      <c r="AJ58" s="304">
        <v>0.79654199515952062</v>
      </c>
      <c r="AK58" s="304"/>
      <c r="AL58" s="304">
        <v>0.28497962886135553</v>
      </c>
      <c r="AM58" s="304">
        <v>0.27727178725234453</v>
      </c>
      <c r="AN58" s="304">
        <v>7.7018035651212513E-2</v>
      </c>
    </row>
    <row r="59" spans="1:40" x14ac:dyDescent="0.2">
      <c r="A59" s="13" t="str">
        <f t="shared" si="67"/>
        <v>Elementary occupations</v>
      </c>
      <c r="B59" s="304">
        <f t="shared" si="69"/>
        <v>4.0055759706145926</v>
      </c>
      <c r="C59" s="304">
        <f t="shared" si="70"/>
        <v>4.002792493501226</v>
      </c>
      <c r="D59" s="304">
        <f t="shared" si="71"/>
        <v>4.3295355934475728</v>
      </c>
      <c r="E59" s="304"/>
      <c r="F59" s="304">
        <v>4.713308873174624E-4</v>
      </c>
      <c r="G59" s="304">
        <v>6.8577434977515957E-4</v>
      </c>
      <c r="H59" s="304">
        <v>8.8532045443236922E-4</v>
      </c>
      <c r="I59" s="304"/>
      <c r="J59" s="304">
        <v>5.7567893729946161E-2</v>
      </c>
      <c r="K59" s="304">
        <v>7.4575276593046622E-2</v>
      </c>
      <c r="L59" s="304">
        <v>0.11515075490195083</v>
      </c>
      <c r="M59" s="304"/>
      <c r="N59" s="304">
        <v>0.10862290914886202</v>
      </c>
      <c r="O59" s="304">
        <v>0.11692346308808854</v>
      </c>
      <c r="P59" s="304">
        <v>0.12590933341401933</v>
      </c>
      <c r="Q59" s="304"/>
      <c r="R59" s="304">
        <v>2.5037372160301576E-2</v>
      </c>
      <c r="S59" s="304">
        <v>2.5770925413514632E-2</v>
      </c>
      <c r="T59" s="304">
        <v>2.5316260035339554E-2</v>
      </c>
      <c r="U59" s="304"/>
      <c r="V59" s="304">
        <v>0.21281207760865276</v>
      </c>
      <c r="W59" s="304">
        <v>0.24634229636230345</v>
      </c>
      <c r="X59" s="304">
        <v>0.29306365173468546</v>
      </c>
      <c r="Y59" s="304"/>
      <c r="Z59" s="304">
        <v>1.0731225443253505</v>
      </c>
      <c r="AA59" s="304">
        <v>1.2482632494013155</v>
      </c>
      <c r="AB59" s="304">
        <v>1.7335383694914153</v>
      </c>
      <c r="AC59" s="304"/>
      <c r="AD59" s="304">
        <v>1.1445361789841859</v>
      </c>
      <c r="AE59" s="304">
        <v>1.185275139240306</v>
      </c>
      <c r="AF59" s="304">
        <v>1.2535655422527572</v>
      </c>
      <c r="AG59" s="304"/>
      <c r="AH59" s="304">
        <v>1.0487542919684834</v>
      </c>
      <c r="AI59" s="304">
        <v>1.0162918461178363</v>
      </c>
      <c r="AJ59" s="304">
        <v>0.75130322848379461</v>
      </c>
      <c r="AK59" s="304"/>
      <c r="AL59" s="304">
        <v>0.33465137180149279</v>
      </c>
      <c r="AM59" s="304">
        <v>8.8664522935040138E-2</v>
      </c>
      <c r="AN59" s="304">
        <v>3.0803132679178554E-2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237.11099999999976</v>
      </c>
      <c r="C62" s="305">
        <f>SUM(C63:C71)</f>
        <v>242.83699999999993</v>
      </c>
      <c r="D62" s="305">
        <f>SUM(D63:D71)</f>
        <v>253.53199999999981</v>
      </c>
      <c r="E62" s="304"/>
      <c r="F62" s="305">
        <f>SUM(F63:F71)</f>
        <v>0.90147991641684844</v>
      </c>
      <c r="G62" s="305">
        <f>SUM(G63:G71)</f>
        <v>1.1482036474603459</v>
      </c>
      <c r="H62" s="305">
        <f>SUM(H63:H71)</f>
        <v>1.7726739785431889</v>
      </c>
      <c r="I62" s="304"/>
      <c r="J62" s="305">
        <f>SUM(J63:J71)</f>
        <v>11.047163438100476</v>
      </c>
      <c r="K62" s="305">
        <f>SUM(K63:K71)</f>
        <v>13.498722040086585</v>
      </c>
      <c r="L62" s="305">
        <f>SUM(L63:L71)</f>
        <v>20.11445047159328</v>
      </c>
      <c r="M62" s="304"/>
      <c r="N62" s="305">
        <f>SUM(N63:N71)</f>
        <v>37.059952147774318</v>
      </c>
      <c r="O62" s="305">
        <f>SUM(O63:O71)</f>
        <v>41.801728155164106</v>
      </c>
      <c r="P62" s="305">
        <f>SUM(P63:P71)</f>
        <v>55.151557043663821</v>
      </c>
      <c r="Q62" s="304"/>
      <c r="R62" s="305">
        <f>SUM(R63:R71)</f>
        <v>11.026080951909572</v>
      </c>
      <c r="S62" s="305">
        <f>SUM(S63:S71)</f>
        <v>12.083623036048028</v>
      </c>
      <c r="T62" s="305">
        <f>SUM(T63:T71)</f>
        <v>15.666529351941147</v>
      </c>
      <c r="U62" s="304"/>
      <c r="V62" s="305">
        <f>SUM(V63:V71)</f>
        <v>12.751426493566305</v>
      </c>
      <c r="W62" s="305">
        <f>SUM(W63:W71)</f>
        <v>13.694220032174389</v>
      </c>
      <c r="X62" s="305">
        <f>SUM(X63:X71)</f>
        <v>17.274733144936512</v>
      </c>
      <c r="Y62" s="304"/>
      <c r="Z62" s="305">
        <f>SUM(Z63:Z71)</f>
        <v>58.022590522392306</v>
      </c>
      <c r="AA62" s="305">
        <f>SUM(AA63:AA71)</f>
        <v>58.245307610357202</v>
      </c>
      <c r="AB62" s="305">
        <f>SUM(AB63:AB71)</f>
        <v>62.804856664969321</v>
      </c>
      <c r="AC62" s="304"/>
      <c r="AD62" s="305">
        <f>SUM(AD63:AD71)</f>
        <v>57.702565472912461</v>
      </c>
      <c r="AE62" s="305">
        <f>SUM(AE63:AE71)</f>
        <v>57.339006125028433</v>
      </c>
      <c r="AF62" s="305">
        <f>SUM(AF63:AF71)</f>
        <v>51.112888421213654</v>
      </c>
      <c r="AG62" s="304"/>
      <c r="AH62" s="305">
        <f>SUM(AH63:AH71)</f>
        <v>36.442025737134273</v>
      </c>
      <c r="AI62" s="305">
        <f>SUM(AI63:AI71)</f>
        <v>33.963035511491292</v>
      </c>
      <c r="AJ62" s="305">
        <f>SUM(AJ63:AJ71)</f>
        <v>19.435856390046283</v>
      </c>
      <c r="AK62" s="304"/>
      <c r="AL62" s="305">
        <f>SUM(AL63:AL71)</f>
        <v>12.15771531979324</v>
      </c>
      <c r="AM62" s="305">
        <f>SUM(AM63:AM71)</f>
        <v>11.063153842189548</v>
      </c>
      <c r="AN62" s="305">
        <f>SUM(AN63:AN71)</f>
        <v>10.198454533092635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31.534891431342128</v>
      </c>
      <c r="C63" s="304">
        <f t="shared" ref="C63:C71" si="73">SUM(G63,K63,O63,S63,W63,AA63,AE63,AI63,AM63)</f>
        <v>33.216451190906284</v>
      </c>
      <c r="D63" s="304">
        <f t="shared" ref="D63:D71" si="74">SUM(H63,L63,P63,T63,X63,AB63,AF63,AJ63,AN63)</f>
        <v>38.038626958995806</v>
      </c>
      <c r="E63" s="304"/>
      <c r="F63" s="304">
        <v>0.14318592343933059</v>
      </c>
      <c r="G63" s="304">
        <v>0.18281420452817274</v>
      </c>
      <c r="H63" s="304">
        <v>0.28976861670075299</v>
      </c>
      <c r="I63" s="304"/>
      <c r="J63" s="304">
        <v>2.2822891067287894</v>
      </c>
      <c r="K63" s="304">
        <v>2.718534910413545</v>
      </c>
      <c r="L63" s="304">
        <v>4.0566598498441229</v>
      </c>
      <c r="M63" s="304"/>
      <c r="N63" s="304">
        <v>7.9110799507937237</v>
      </c>
      <c r="O63" s="304">
        <v>8.8026213634157262</v>
      </c>
      <c r="P63" s="304">
        <v>11.646950975822255</v>
      </c>
      <c r="Q63" s="304"/>
      <c r="R63" s="304">
        <v>1.5913982899441645</v>
      </c>
      <c r="S63" s="304">
        <v>1.6814583171427291</v>
      </c>
      <c r="T63" s="304">
        <v>2.2096366059879839</v>
      </c>
      <c r="U63" s="304"/>
      <c r="V63" s="304">
        <v>2.0353654141442239</v>
      </c>
      <c r="W63" s="304">
        <v>2.0671279828306295</v>
      </c>
      <c r="X63" s="304">
        <v>2.5121567934313447</v>
      </c>
      <c r="Y63" s="304"/>
      <c r="Z63" s="304">
        <v>6.4173366451247595</v>
      </c>
      <c r="AA63" s="304">
        <v>6.3876493790414379</v>
      </c>
      <c r="AB63" s="304">
        <v>7.4667278856826655</v>
      </c>
      <c r="AC63" s="304"/>
      <c r="AD63" s="304">
        <v>6.260726726340045</v>
      </c>
      <c r="AE63" s="304">
        <v>6.2818985670200087</v>
      </c>
      <c r="AF63" s="304">
        <v>5.6699687584029403</v>
      </c>
      <c r="AG63" s="304"/>
      <c r="AH63" s="304">
        <v>4.3640065775594925</v>
      </c>
      <c r="AI63" s="304">
        <v>4.5537533583603684</v>
      </c>
      <c r="AJ63" s="304">
        <v>3.5488626718182013</v>
      </c>
      <c r="AK63" s="304"/>
      <c r="AL63" s="304">
        <v>0.52950279726760152</v>
      </c>
      <c r="AM63" s="304">
        <v>0.54059310815366657</v>
      </c>
      <c r="AN63" s="304">
        <v>0.63789480130554332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20.747793729919241</v>
      </c>
      <c r="C64" s="304">
        <f t="shared" si="73"/>
        <v>23.117837825618633</v>
      </c>
      <c r="D64" s="304">
        <f t="shared" si="74"/>
        <v>26.725619610014377</v>
      </c>
      <c r="E64" s="304"/>
      <c r="F64" s="304">
        <v>0.38349662295908094</v>
      </c>
      <c r="G64" s="304">
        <v>0.5026537329160653</v>
      </c>
      <c r="H64" s="304">
        <v>0.78498799203408898</v>
      </c>
      <c r="I64" s="304"/>
      <c r="J64" s="304">
        <v>2.4990414726008479</v>
      </c>
      <c r="K64" s="304">
        <v>3.1580260055546354</v>
      </c>
      <c r="L64" s="304">
        <v>4.5543237903001232</v>
      </c>
      <c r="M64" s="304"/>
      <c r="N64" s="304">
        <v>5.8210122876389558</v>
      </c>
      <c r="O64" s="304">
        <v>6.6823503837980978</v>
      </c>
      <c r="P64" s="304">
        <v>8.4592045295131779</v>
      </c>
      <c r="Q64" s="304"/>
      <c r="R64" s="304">
        <v>0.87773444344603713</v>
      </c>
      <c r="S64" s="304">
        <v>0.90228978004875027</v>
      </c>
      <c r="T64" s="304">
        <v>1.0039132271976252</v>
      </c>
      <c r="U64" s="304"/>
      <c r="V64" s="304">
        <v>1.2831740944234169</v>
      </c>
      <c r="W64" s="304">
        <v>1.3789829490928887</v>
      </c>
      <c r="X64" s="304">
        <v>1.6971432660651098</v>
      </c>
      <c r="Y64" s="304"/>
      <c r="Z64" s="304">
        <v>4.3038712552287004</v>
      </c>
      <c r="AA64" s="304">
        <v>4.6931879171217785</v>
      </c>
      <c r="AB64" s="304">
        <v>5.4206501138608258</v>
      </c>
      <c r="AC64" s="304"/>
      <c r="AD64" s="304">
        <v>3.2221282765775059</v>
      </c>
      <c r="AE64" s="304">
        <v>3.2430637936780258</v>
      </c>
      <c r="AF64" s="304">
        <v>2.6928169774387016</v>
      </c>
      <c r="AG64" s="304"/>
      <c r="AH64" s="304">
        <v>1.9520251467235508</v>
      </c>
      <c r="AI64" s="304">
        <v>2.0766085949559216</v>
      </c>
      <c r="AJ64" s="304">
        <v>1.2084735428340039</v>
      </c>
      <c r="AK64" s="304"/>
      <c r="AL64" s="304">
        <v>0.40531013032114371</v>
      </c>
      <c r="AM64" s="304">
        <v>0.4806746684524707</v>
      </c>
      <c r="AN64" s="304">
        <v>0.90410617077071898</v>
      </c>
    </row>
    <row r="65" spans="1:40" x14ac:dyDescent="0.2">
      <c r="A65" s="13" t="str">
        <f t="shared" si="72"/>
        <v>Associate professional occupations</v>
      </c>
      <c r="B65" s="304">
        <f t="shared" si="75"/>
        <v>20.999128998647528</v>
      </c>
      <c r="C65" s="304">
        <f t="shared" si="73"/>
        <v>21.02763416459673</v>
      </c>
      <c r="D65" s="304">
        <f t="shared" si="74"/>
        <v>23.550489569749359</v>
      </c>
      <c r="E65" s="304"/>
      <c r="F65" s="304">
        <v>0.15211493242532051</v>
      </c>
      <c r="G65" s="304">
        <v>0.17599010093914152</v>
      </c>
      <c r="H65" s="304">
        <v>0.25474422598682145</v>
      </c>
      <c r="I65" s="304"/>
      <c r="J65" s="304">
        <v>1.2984944162887146</v>
      </c>
      <c r="K65" s="304">
        <v>1.4420015553450067</v>
      </c>
      <c r="L65" s="304">
        <v>1.9706556167876195</v>
      </c>
      <c r="M65" s="304"/>
      <c r="N65" s="304">
        <v>4.6824614618201625</v>
      </c>
      <c r="O65" s="304">
        <v>4.8828601367312352</v>
      </c>
      <c r="P65" s="304">
        <v>6.1022909192445045</v>
      </c>
      <c r="Q65" s="304"/>
      <c r="R65" s="304">
        <v>1.1136546649086059</v>
      </c>
      <c r="S65" s="304">
        <v>1.1374866881489052</v>
      </c>
      <c r="T65" s="304">
        <v>1.4383549920201169</v>
      </c>
      <c r="U65" s="304"/>
      <c r="V65" s="304">
        <v>1.4270291432272773</v>
      </c>
      <c r="W65" s="304">
        <v>1.4623536801840766</v>
      </c>
      <c r="X65" s="304">
        <v>1.820126606422884</v>
      </c>
      <c r="Y65" s="304"/>
      <c r="Z65" s="304">
        <v>4.9914418484451009</v>
      </c>
      <c r="AA65" s="304">
        <v>4.8518772617551349</v>
      </c>
      <c r="AB65" s="304">
        <v>5.6144818026705892</v>
      </c>
      <c r="AC65" s="304"/>
      <c r="AD65" s="304">
        <v>4.4568916092466218</v>
      </c>
      <c r="AE65" s="304">
        <v>4.4627981024337746</v>
      </c>
      <c r="AF65" s="304">
        <v>4.469433076338154</v>
      </c>
      <c r="AG65" s="304"/>
      <c r="AH65" s="304">
        <v>2.3463723012157431</v>
      </c>
      <c r="AI65" s="304">
        <v>2.1142218734038805</v>
      </c>
      <c r="AJ65" s="304">
        <v>1.1466605031970554</v>
      </c>
      <c r="AK65" s="304"/>
      <c r="AL65" s="304">
        <v>0.53066862106997958</v>
      </c>
      <c r="AM65" s="304">
        <v>0.4980447656555701</v>
      </c>
      <c r="AN65" s="304">
        <v>0.73374182708161517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21.772515955600088</v>
      </c>
      <c r="C66" s="304">
        <f t="shared" si="73"/>
        <v>21.230337566243676</v>
      </c>
      <c r="D66" s="304">
        <f t="shared" si="74"/>
        <v>20.879783852601744</v>
      </c>
      <c r="E66" s="304"/>
      <c r="F66" s="304">
        <v>5.6933250671403555E-2</v>
      </c>
      <c r="G66" s="304">
        <v>7.8101632484293873E-2</v>
      </c>
      <c r="H66" s="304">
        <v>0.13527539449539755</v>
      </c>
      <c r="I66" s="304"/>
      <c r="J66" s="304">
        <v>1.0652097280610355</v>
      </c>
      <c r="K66" s="304">
        <v>1.2697333898134804</v>
      </c>
      <c r="L66" s="304">
        <v>1.9325656000171145</v>
      </c>
      <c r="M66" s="304"/>
      <c r="N66" s="304">
        <v>3.5852043874501551</v>
      </c>
      <c r="O66" s="304">
        <v>4.0309773737102361</v>
      </c>
      <c r="P66" s="304">
        <v>5.3847583144161941</v>
      </c>
      <c r="Q66" s="304"/>
      <c r="R66" s="304">
        <v>1.2343085154822975</v>
      </c>
      <c r="S66" s="304">
        <v>1.3692609532511562</v>
      </c>
      <c r="T66" s="304">
        <v>1.7119319222534854</v>
      </c>
      <c r="U66" s="304"/>
      <c r="V66" s="304">
        <v>1.0911506245810387</v>
      </c>
      <c r="W66" s="304">
        <v>1.0902328138647908</v>
      </c>
      <c r="X66" s="304">
        <v>1.2684935205473409</v>
      </c>
      <c r="Y66" s="304"/>
      <c r="Z66" s="304">
        <v>5.537653231787111</v>
      </c>
      <c r="AA66" s="304">
        <v>5.3152472044746917</v>
      </c>
      <c r="AB66" s="304">
        <v>5.0951628972086418</v>
      </c>
      <c r="AC66" s="304"/>
      <c r="AD66" s="304">
        <v>6.170082542224721</v>
      </c>
      <c r="AE66" s="304">
        <v>6.0342358005177354</v>
      </c>
      <c r="AF66" s="304">
        <v>4.8168719070141544</v>
      </c>
      <c r="AG66" s="304"/>
      <c r="AH66" s="304">
        <v>2.5916305190484454</v>
      </c>
      <c r="AI66" s="304">
        <v>1.6981592066659033</v>
      </c>
      <c r="AJ66" s="304">
        <v>0.28308097906781149</v>
      </c>
      <c r="AK66" s="304"/>
      <c r="AL66" s="304">
        <v>0.44034315629388016</v>
      </c>
      <c r="AM66" s="304">
        <v>0.34438919146138797</v>
      </c>
      <c r="AN66" s="304">
        <v>0.25164331758160169</v>
      </c>
    </row>
    <row r="67" spans="1:40" x14ac:dyDescent="0.2">
      <c r="A67" s="13" t="str">
        <f t="shared" si="72"/>
        <v>Skilled trades occupations</v>
      </c>
      <c r="B67" s="304">
        <f t="shared" si="75"/>
        <v>19.873607454670623</v>
      </c>
      <c r="C67" s="304">
        <f t="shared" si="73"/>
        <v>20.183707928679102</v>
      </c>
      <c r="D67" s="304">
        <f t="shared" si="74"/>
        <v>20.433318916364744</v>
      </c>
      <c r="E67" s="304"/>
      <c r="F67" s="304">
        <v>1.1587003371719546E-2</v>
      </c>
      <c r="G67" s="304">
        <v>1.3395554082852108E-2</v>
      </c>
      <c r="H67" s="304">
        <v>2.0497604056217242E-2</v>
      </c>
      <c r="I67" s="304"/>
      <c r="J67" s="304">
        <v>0.41835743254235408</v>
      </c>
      <c r="K67" s="304">
        <v>0.52237931942798699</v>
      </c>
      <c r="L67" s="304">
        <v>0.86073084413073475</v>
      </c>
      <c r="M67" s="304"/>
      <c r="N67" s="304">
        <v>1.3179314810565093</v>
      </c>
      <c r="O67" s="304">
        <v>1.5948192526367759</v>
      </c>
      <c r="P67" s="304">
        <v>2.1293955123292885</v>
      </c>
      <c r="Q67" s="304"/>
      <c r="R67" s="304">
        <v>0.62552453160930177</v>
      </c>
      <c r="S67" s="304">
        <v>0.65606275099503653</v>
      </c>
      <c r="T67" s="304">
        <v>0.80848980324515418</v>
      </c>
      <c r="U67" s="304"/>
      <c r="V67" s="304">
        <v>1.1385177141548077</v>
      </c>
      <c r="W67" s="304">
        <v>1.2575750288383516</v>
      </c>
      <c r="X67" s="304">
        <v>1.571397828738698</v>
      </c>
      <c r="Y67" s="304"/>
      <c r="Z67" s="304">
        <v>6.9000790351234125</v>
      </c>
      <c r="AA67" s="304">
        <v>7.2325589254150966</v>
      </c>
      <c r="AB67" s="304">
        <v>7.8564193615451696</v>
      </c>
      <c r="AC67" s="304"/>
      <c r="AD67" s="304">
        <v>4.5641136275654226</v>
      </c>
      <c r="AE67" s="304">
        <v>4.0959729134621643</v>
      </c>
      <c r="AF67" s="304">
        <v>3.7058920494451333</v>
      </c>
      <c r="AG67" s="304"/>
      <c r="AH67" s="304">
        <v>3.5138920717388302</v>
      </c>
      <c r="AI67" s="304">
        <v>3.6102327475675975</v>
      </c>
      <c r="AJ67" s="304">
        <v>2.7735340952032153</v>
      </c>
      <c r="AK67" s="304"/>
      <c r="AL67" s="304">
        <v>1.3836045575082678</v>
      </c>
      <c r="AM67" s="304">
        <v>1.200711436253239</v>
      </c>
      <c r="AN67" s="304">
        <v>0.70696181767113564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8.1669122963478227</v>
      </c>
      <c r="C68" s="304">
        <f t="shared" si="73"/>
        <v>8.6137113511090924</v>
      </c>
      <c r="D68" s="304">
        <f t="shared" si="74"/>
        <v>10.149845053057541</v>
      </c>
      <c r="E68" s="304"/>
      <c r="F68" s="304">
        <v>1.1669543003563381E-2</v>
      </c>
      <c r="G68" s="304">
        <v>1.5397638823785432E-2</v>
      </c>
      <c r="H68" s="304">
        <v>2.3684571025159713E-2</v>
      </c>
      <c r="I68" s="304"/>
      <c r="J68" s="304">
        <v>0.20025551878803732</v>
      </c>
      <c r="K68" s="304">
        <v>0.25895274705101767</v>
      </c>
      <c r="L68" s="304">
        <v>0.3867982204552311</v>
      </c>
      <c r="M68" s="304"/>
      <c r="N68" s="304">
        <v>1.1398105213841219</v>
      </c>
      <c r="O68" s="304">
        <v>1.2776241969136932</v>
      </c>
      <c r="P68" s="304">
        <v>1.6305387269789493</v>
      </c>
      <c r="Q68" s="304"/>
      <c r="R68" s="304">
        <v>0.90184843585169094</v>
      </c>
      <c r="S68" s="304">
        <v>1.0322344296787065</v>
      </c>
      <c r="T68" s="304">
        <v>1.484982497029953</v>
      </c>
      <c r="U68" s="304"/>
      <c r="V68" s="304">
        <v>0.88912479720599946</v>
      </c>
      <c r="W68" s="304">
        <v>1.0230265808082128</v>
      </c>
      <c r="X68" s="304">
        <v>1.4349665507638314</v>
      </c>
      <c r="Y68" s="304"/>
      <c r="Z68" s="304">
        <v>1.661805229666941</v>
      </c>
      <c r="AA68" s="304">
        <v>1.6855924587482611</v>
      </c>
      <c r="AB68" s="304">
        <v>1.923875943130116</v>
      </c>
      <c r="AC68" s="304"/>
      <c r="AD68" s="304">
        <v>1.915013312885478</v>
      </c>
      <c r="AE68" s="304">
        <v>1.9221501478307048</v>
      </c>
      <c r="AF68" s="304">
        <v>1.9948089029405853</v>
      </c>
      <c r="AG68" s="304"/>
      <c r="AH68" s="304">
        <v>0.93250036059835495</v>
      </c>
      <c r="AI68" s="304">
        <v>0.91293185889245543</v>
      </c>
      <c r="AJ68" s="304">
        <v>0.73577363880801128</v>
      </c>
      <c r="AK68" s="304"/>
      <c r="AL68" s="304">
        <v>0.51488457696363465</v>
      </c>
      <c r="AM68" s="304">
        <v>0.48580129236225333</v>
      </c>
      <c r="AN68" s="304">
        <v>0.53441600192570604</v>
      </c>
    </row>
    <row r="69" spans="1:40" x14ac:dyDescent="0.2">
      <c r="A69" s="13" t="str">
        <f t="shared" si="72"/>
        <v>Sales and customer service occupations</v>
      </c>
      <c r="B69" s="304">
        <f t="shared" si="75"/>
        <v>47.264912356396984</v>
      </c>
      <c r="C69" s="304">
        <f t="shared" si="73"/>
        <v>45.438134719877773</v>
      </c>
      <c r="D69" s="304">
        <f t="shared" si="74"/>
        <v>44.506961850065863</v>
      </c>
      <c r="E69" s="304"/>
      <c r="F69" s="304">
        <v>6.4112926002568418E-2</v>
      </c>
      <c r="G69" s="304">
        <v>7.581858820489569E-2</v>
      </c>
      <c r="H69" s="304">
        <v>0.10919622293799884</v>
      </c>
      <c r="I69" s="304"/>
      <c r="J69" s="304">
        <v>1.5093463266793421</v>
      </c>
      <c r="K69" s="304">
        <v>1.8148079812885096</v>
      </c>
      <c r="L69" s="304">
        <v>2.7358911186337664</v>
      </c>
      <c r="M69" s="304"/>
      <c r="N69" s="304">
        <v>6.307629638598927</v>
      </c>
      <c r="O69" s="304">
        <v>7.0157007402104217</v>
      </c>
      <c r="P69" s="304">
        <v>9.2899672470565982</v>
      </c>
      <c r="Q69" s="304"/>
      <c r="R69" s="304">
        <v>1.9327500826574158</v>
      </c>
      <c r="S69" s="304">
        <v>2.0910397612424449</v>
      </c>
      <c r="T69" s="304">
        <v>2.5657469411789657</v>
      </c>
      <c r="U69" s="304"/>
      <c r="V69" s="304">
        <v>1.6009845040727908</v>
      </c>
      <c r="W69" s="304">
        <v>1.5854071599052053</v>
      </c>
      <c r="X69" s="304">
        <v>1.9089788543759805</v>
      </c>
      <c r="Y69" s="304"/>
      <c r="Z69" s="304">
        <v>14.04763917088804</v>
      </c>
      <c r="AA69" s="304">
        <v>13.591362755220246</v>
      </c>
      <c r="AB69" s="304">
        <v>14.656399171947514</v>
      </c>
      <c r="AC69" s="304"/>
      <c r="AD69" s="304">
        <v>11.861003344968799</v>
      </c>
      <c r="AE69" s="304">
        <v>10.760277177544937</v>
      </c>
      <c r="AF69" s="304">
        <v>8.7290082128683402</v>
      </c>
      <c r="AG69" s="304"/>
      <c r="AH69" s="304">
        <v>7.396033966270152</v>
      </c>
      <c r="AI69" s="304">
        <v>6.2223110004722981</v>
      </c>
      <c r="AJ69" s="304">
        <v>2.8027585255825564</v>
      </c>
      <c r="AK69" s="304"/>
      <c r="AL69" s="304">
        <v>2.5454123962589454</v>
      </c>
      <c r="AM69" s="304">
        <v>2.2814095557888217</v>
      </c>
      <c r="AN69" s="304">
        <v>1.7090155554841517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18.936557104213243</v>
      </c>
      <c r="C70" s="304">
        <f t="shared" si="73"/>
        <v>20.696505019372466</v>
      </c>
      <c r="D70" s="304">
        <f t="shared" si="74"/>
        <v>20.48800769046791</v>
      </c>
      <c r="E70" s="304"/>
      <c r="F70" s="304">
        <v>5.8139195521163464E-2</v>
      </c>
      <c r="G70" s="304">
        <v>7.9130953319031722E-2</v>
      </c>
      <c r="H70" s="304">
        <v>0.12281370167366459</v>
      </c>
      <c r="I70" s="304"/>
      <c r="J70" s="304">
        <v>0.37215550430178812</v>
      </c>
      <c r="K70" s="304">
        <v>0.46362138544970966</v>
      </c>
      <c r="L70" s="304">
        <v>0.69352442425145189</v>
      </c>
      <c r="M70" s="304"/>
      <c r="N70" s="304">
        <v>1.0801202837917994</v>
      </c>
      <c r="O70" s="304">
        <v>1.2995348618803049</v>
      </c>
      <c r="P70" s="304">
        <v>1.9669948900766741</v>
      </c>
      <c r="Q70" s="304"/>
      <c r="R70" s="304">
        <v>0.46776222600017964</v>
      </c>
      <c r="S70" s="304">
        <v>0.55557207710859602</v>
      </c>
      <c r="T70" s="304">
        <v>0.73417358158729473</v>
      </c>
      <c r="U70" s="304"/>
      <c r="V70" s="304">
        <v>0.80205206652032546</v>
      </c>
      <c r="W70" s="304">
        <v>0.9551029588079526</v>
      </c>
      <c r="X70" s="304">
        <v>1.2040812823800422</v>
      </c>
      <c r="Y70" s="304"/>
      <c r="Z70" s="304">
        <v>3.8053758272831986</v>
      </c>
      <c r="AA70" s="304">
        <v>4.3284502831004472</v>
      </c>
      <c r="AB70" s="304">
        <v>4.7806458209957752</v>
      </c>
      <c r="AC70" s="304"/>
      <c r="AD70" s="304">
        <v>5.9393566401863254</v>
      </c>
      <c r="AE70" s="304">
        <v>6.7432783618257446</v>
      </c>
      <c r="AF70" s="304">
        <v>6.5707277756164855</v>
      </c>
      <c r="AG70" s="304"/>
      <c r="AH70" s="304">
        <v>4.5696499531820383</v>
      </c>
      <c r="AI70" s="304">
        <v>4.6198667422055184</v>
      </c>
      <c r="AJ70" s="304">
        <v>3.346031805921049</v>
      </c>
      <c r="AK70" s="304"/>
      <c r="AL70" s="304">
        <v>1.8419454074264217</v>
      </c>
      <c r="AM70" s="304">
        <v>1.6519473956751602</v>
      </c>
      <c r="AN70" s="304">
        <v>1.0690144079654769</v>
      </c>
    </row>
    <row r="71" spans="1:40" x14ac:dyDescent="0.2">
      <c r="A71" s="13" t="str">
        <f t="shared" si="72"/>
        <v>Elementary occupations</v>
      </c>
      <c r="B71" s="304">
        <f t="shared" si="75"/>
        <v>47.814680672862139</v>
      </c>
      <c r="C71" s="304">
        <f t="shared" si="73"/>
        <v>49.312680233596183</v>
      </c>
      <c r="D71" s="304">
        <f t="shared" si="74"/>
        <v>48.75934649868249</v>
      </c>
      <c r="E71" s="304"/>
      <c r="F71" s="304">
        <v>2.0240519022698113E-2</v>
      </c>
      <c r="G71" s="304">
        <v>2.4901242162107602E-2</v>
      </c>
      <c r="H71" s="304">
        <v>3.1705649633087793E-2</v>
      </c>
      <c r="I71" s="304"/>
      <c r="J71" s="304">
        <v>1.4020139321095682</v>
      </c>
      <c r="K71" s="304">
        <v>1.8506647457426944</v>
      </c>
      <c r="L71" s="304">
        <v>2.9233010071731131</v>
      </c>
      <c r="M71" s="304"/>
      <c r="N71" s="304">
        <v>5.2147021352399658</v>
      </c>
      <c r="O71" s="304">
        <v>6.215239845867619</v>
      </c>
      <c r="P71" s="304">
        <v>8.5414559282261777</v>
      </c>
      <c r="Q71" s="304"/>
      <c r="R71" s="304">
        <v>2.281099762009879</v>
      </c>
      <c r="S71" s="304">
        <v>2.6582182784317028</v>
      </c>
      <c r="T71" s="304">
        <v>3.7092997814405679</v>
      </c>
      <c r="U71" s="304"/>
      <c r="V71" s="304">
        <v>2.4840281352364251</v>
      </c>
      <c r="W71" s="304">
        <v>2.8744108778422817</v>
      </c>
      <c r="X71" s="304">
        <v>3.8573884422112803</v>
      </c>
      <c r="Y71" s="304"/>
      <c r="Z71" s="304">
        <v>10.357388278845033</v>
      </c>
      <c r="AA71" s="304">
        <v>10.159381425480111</v>
      </c>
      <c r="AB71" s="304">
        <v>9.9904936679280247</v>
      </c>
      <c r="AC71" s="304"/>
      <c r="AD71" s="304">
        <v>13.313249392917543</v>
      </c>
      <c r="AE71" s="304">
        <v>13.795331260715338</v>
      </c>
      <c r="AF71" s="304">
        <v>12.46336076114917</v>
      </c>
      <c r="AG71" s="304"/>
      <c r="AH71" s="304">
        <v>8.7759148407976646</v>
      </c>
      <c r="AI71" s="304">
        <v>8.1549501289673483</v>
      </c>
      <c r="AJ71" s="304">
        <v>3.5906806276143794</v>
      </c>
      <c r="AK71" s="304"/>
      <c r="AL71" s="304">
        <v>3.9660436766833662</v>
      </c>
      <c r="AM71" s="304">
        <v>3.5795824283869786</v>
      </c>
      <c r="AN71" s="304">
        <v>3.6516606333066846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242.05899999999997</v>
      </c>
      <c r="C74" s="305">
        <f>SUM(C75:C83)</f>
        <v>251.38399999999993</v>
      </c>
      <c r="D74" s="305">
        <f>SUM(D75:D83)</f>
        <v>267.75500000000005</v>
      </c>
      <c r="E74" s="304"/>
      <c r="F74" s="305">
        <f>SUM(F75:F83)</f>
        <v>4.89250134944949</v>
      </c>
      <c r="G74" s="305">
        <f>SUM(G75:G83)</f>
        <v>5.6993860870394668</v>
      </c>
      <c r="H74" s="305">
        <f>SUM(H75:H83)</f>
        <v>7.4419671509895018</v>
      </c>
      <c r="I74" s="304"/>
      <c r="J74" s="305">
        <f>SUM(J75:J83)</f>
        <v>37.928175123838393</v>
      </c>
      <c r="K74" s="305">
        <f>SUM(K75:K83)</f>
        <v>44.349014028637235</v>
      </c>
      <c r="L74" s="305">
        <f>SUM(L75:L83)</f>
        <v>57.730673162021482</v>
      </c>
      <c r="M74" s="304"/>
      <c r="N74" s="305">
        <f>SUM(N75:N83)</f>
        <v>67.171353539376241</v>
      </c>
      <c r="O74" s="305">
        <f>SUM(O75:O83)</f>
        <v>71.041504999443717</v>
      </c>
      <c r="P74" s="305">
        <f>SUM(P75:P83)</f>
        <v>79.655275167234223</v>
      </c>
      <c r="Q74" s="304"/>
      <c r="R74" s="305">
        <f>SUM(R75:R83)</f>
        <v>13.366810356614197</v>
      </c>
      <c r="S74" s="305">
        <f>SUM(S75:S83)</f>
        <v>14.189881204174227</v>
      </c>
      <c r="T74" s="305">
        <f>SUM(T75:T83)</f>
        <v>16.985414415072231</v>
      </c>
      <c r="U74" s="304"/>
      <c r="V74" s="305">
        <f>SUM(V75:V83)</f>
        <v>15.443788900595276</v>
      </c>
      <c r="W74" s="305">
        <f>SUM(W75:W83)</f>
        <v>15.976474141924385</v>
      </c>
      <c r="X74" s="305">
        <f>SUM(X75:X83)</f>
        <v>18.390446660895279</v>
      </c>
      <c r="Y74" s="304"/>
      <c r="Z74" s="305">
        <f>SUM(Z75:Z83)</f>
        <v>36.611891962734106</v>
      </c>
      <c r="AA74" s="305">
        <f>SUM(AA75:AA83)</f>
        <v>33.804197562525552</v>
      </c>
      <c r="AB74" s="305">
        <f>SUM(AB75:AB83)</f>
        <v>30.605963368635031</v>
      </c>
      <c r="AC74" s="304"/>
      <c r="AD74" s="305">
        <f>SUM(AD75:AD83)</f>
        <v>34.245655371076339</v>
      </c>
      <c r="AE74" s="305">
        <f>SUM(AE75:AE83)</f>
        <v>33.335350517766848</v>
      </c>
      <c r="AF74" s="305">
        <f>SUM(AF75:AF83)</f>
        <v>28.266175506489635</v>
      </c>
      <c r="AG74" s="304"/>
      <c r="AH74" s="305">
        <f>SUM(AH75:AH83)</f>
        <v>24.305788143540219</v>
      </c>
      <c r="AI74" s="305">
        <f>SUM(AI75:AI83)</f>
        <v>24.894706817356841</v>
      </c>
      <c r="AJ74" s="305">
        <f>SUM(AJ75:AJ83)</f>
        <v>20.84218104437446</v>
      </c>
      <c r="AK74" s="304"/>
      <c r="AL74" s="305">
        <f>SUM(AL75:AL83)</f>
        <v>8.0930352527756781</v>
      </c>
      <c r="AM74" s="305">
        <f>SUM(AM75:AM83)</f>
        <v>8.0934846411316528</v>
      </c>
      <c r="AN74" s="305">
        <f>SUM(AN75:AN83)</f>
        <v>7.8369035242882488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37.120956304210466</v>
      </c>
      <c r="C75" s="305">
        <f t="shared" ref="C75:C83" si="77">SUM(G75,K75,O75,S75,W75,AA75,AE75,AI75,AM75)</f>
        <v>39.158304492175532</v>
      </c>
      <c r="D75" s="305">
        <f t="shared" ref="D75:D83" si="78">SUM(H75,L75,P75,T75,X75,AB75,AF75,AJ75,AN75)</f>
        <v>44.074049001502949</v>
      </c>
      <c r="E75" s="304"/>
      <c r="F75" s="304">
        <v>0.9064745118134413</v>
      </c>
      <c r="G75" s="304">
        <v>1.0544807225004169</v>
      </c>
      <c r="H75" s="304">
        <v>1.432384835117434</v>
      </c>
      <c r="I75" s="304"/>
      <c r="J75" s="304">
        <v>6.2501856219454917</v>
      </c>
      <c r="K75" s="304">
        <v>7.2199147660570446</v>
      </c>
      <c r="L75" s="304">
        <v>9.7581077078134708</v>
      </c>
      <c r="M75" s="304"/>
      <c r="N75" s="304">
        <v>11.505833530093581</v>
      </c>
      <c r="O75" s="304">
        <v>11.948318940203771</v>
      </c>
      <c r="P75" s="304">
        <v>13.686911633262643</v>
      </c>
      <c r="Q75" s="304"/>
      <c r="R75" s="304">
        <v>1.7806410927538676</v>
      </c>
      <c r="S75" s="304">
        <v>1.9236228186044986</v>
      </c>
      <c r="T75" s="304">
        <v>2.2420870411407514</v>
      </c>
      <c r="U75" s="304"/>
      <c r="V75" s="304">
        <v>3.1966420154204989</v>
      </c>
      <c r="W75" s="304">
        <v>3.3973585267539153</v>
      </c>
      <c r="X75" s="304">
        <v>4.0321697550499449</v>
      </c>
      <c r="Y75" s="304"/>
      <c r="Z75" s="304">
        <v>5.8443195820722984</v>
      </c>
      <c r="AA75" s="304">
        <v>5.5079057472664594</v>
      </c>
      <c r="AB75" s="304">
        <v>5.4864071804046226</v>
      </c>
      <c r="AC75" s="304"/>
      <c r="AD75" s="304">
        <v>4.4154037493429996</v>
      </c>
      <c r="AE75" s="304">
        <v>4.5485842582838485</v>
      </c>
      <c r="AF75" s="304">
        <v>4.098393364350712</v>
      </c>
      <c r="AG75" s="304"/>
      <c r="AH75" s="304">
        <v>2.53070284049176</v>
      </c>
      <c r="AI75" s="304">
        <v>2.7268653847913833</v>
      </c>
      <c r="AJ75" s="304">
        <v>2.2745888497127238</v>
      </c>
      <c r="AK75" s="304"/>
      <c r="AL75" s="304">
        <v>0.69075336027652234</v>
      </c>
      <c r="AM75" s="304">
        <v>0.83125332771419502</v>
      </c>
      <c r="AN75" s="304">
        <v>1.0629986346506486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62.018800296680688</v>
      </c>
      <c r="C76" s="305">
        <f t="shared" si="77"/>
        <v>68.01558259239323</v>
      </c>
      <c r="D76" s="305">
        <f>SUM(H76,L76,P76,T76,X76,AB76,AF76,AJ76,AN76)</f>
        <v>75.494759881325365</v>
      </c>
      <c r="E76" s="304"/>
      <c r="F76" s="304">
        <v>2.6573457289680338</v>
      </c>
      <c r="G76" s="304">
        <v>3.1095783554904401</v>
      </c>
      <c r="H76" s="304">
        <v>3.9315111495130721</v>
      </c>
      <c r="I76" s="304"/>
      <c r="J76" s="304">
        <v>16.75406324825957</v>
      </c>
      <c r="K76" s="304">
        <v>19.894144757960564</v>
      </c>
      <c r="L76" s="304">
        <v>25.37754933666811</v>
      </c>
      <c r="M76" s="304"/>
      <c r="N76" s="304">
        <v>23.783438052647618</v>
      </c>
      <c r="O76" s="304">
        <v>25.284531270419652</v>
      </c>
      <c r="P76" s="304">
        <v>26.365270256017432</v>
      </c>
      <c r="Q76" s="304"/>
      <c r="R76" s="304">
        <v>2.2420484195218005</v>
      </c>
      <c r="S76" s="304">
        <v>2.3661542901322989</v>
      </c>
      <c r="T76" s="304">
        <v>2.7315613162096271</v>
      </c>
      <c r="U76" s="304"/>
      <c r="V76" s="304">
        <v>3.6895157201455704</v>
      </c>
      <c r="W76" s="304">
        <v>3.8418769191487421</v>
      </c>
      <c r="X76" s="304">
        <v>4.2692370790047907</v>
      </c>
      <c r="Y76" s="304"/>
      <c r="Z76" s="304">
        <v>5.7622614683688447</v>
      </c>
      <c r="AA76" s="304">
        <v>5.6960097327831258</v>
      </c>
      <c r="AB76" s="304">
        <v>5.484404149164944</v>
      </c>
      <c r="AC76" s="304"/>
      <c r="AD76" s="304">
        <v>4.2152471576933515</v>
      </c>
      <c r="AE76" s="304">
        <v>4.4286566458595855</v>
      </c>
      <c r="AF76" s="304">
        <v>4.1477522319582656</v>
      </c>
      <c r="AG76" s="304"/>
      <c r="AH76" s="304">
        <v>2.3463346240044518</v>
      </c>
      <c r="AI76" s="304">
        <v>2.5027569607241174</v>
      </c>
      <c r="AJ76" s="304">
        <v>1.8133951473174674</v>
      </c>
      <c r="AK76" s="304"/>
      <c r="AL76" s="304">
        <v>0.56854587707144377</v>
      </c>
      <c r="AM76" s="304">
        <v>0.89187365987470602</v>
      </c>
      <c r="AN76" s="304">
        <v>1.3740792154716601</v>
      </c>
    </row>
    <row r="77" spans="1:40" x14ac:dyDescent="0.2">
      <c r="A77" s="13" t="str">
        <f t="shared" si="76"/>
        <v>Associate professional occupations</v>
      </c>
      <c r="B77" s="305">
        <f t="shared" si="79"/>
        <v>46.530397630441513</v>
      </c>
      <c r="C77" s="305">
        <f t="shared" si="77"/>
        <v>45.465494759402944</v>
      </c>
      <c r="D77" s="305">
        <f t="shared" si="78"/>
        <v>48.850987241925573</v>
      </c>
      <c r="E77" s="304"/>
      <c r="F77" s="304">
        <v>0.92298087892313518</v>
      </c>
      <c r="G77" s="304">
        <v>1.0373631304719277</v>
      </c>
      <c r="H77" s="304">
        <v>1.4061602046502129</v>
      </c>
      <c r="I77" s="304"/>
      <c r="J77" s="304">
        <v>9.2768605430762143</v>
      </c>
      <c r="K77" s="304">
        <v>10.277359169492621</v>
      </c>
      <c r="L77" s="304">
        <v>13.3983170385597</v>
      </c>
      <c r="M77" s="304"/>
      <c r="N77" s="304">
        <v>16.170609621125173</v>
      </c>
      <c r="O77" s="304">
        <v>15.943429990325026</v>
      </c>
      <c r="P77" s="304">
        <v>17.247774997480285</v>
      </c>
      <c r="Q77" s="304"/>
      <c r="R77" s="304">
        <v>2.9366557919307534</v>
      </c>
      <c r="S77" s="304">
        <v>2.8835278032297298</v>
      </c>
      <c r="T77" s="304">
        <v>3.4071250775754365</v>
      </c>
      <c r="U77" s="304"/>
      <c r="V77" s="304">
        <v>2.8544896130536035</v>
      </c>
      <c r="W77" s="304">
        <v>2.6427062796973519</v>
      </c>
      <c r="X77" s="304">
        <v>2.6767970624220627</v>
      </c>
      <c r="Y77" s="304"/>
      <c r="Z77" s="304">
        <v>6.299402310727384</v>
      </c>
      <c r="AA77" s="304">
        <v>5.3081455228378962</v>
      </c>
      <c r="AB77" s="304">
        <v>4.4811684078408849</v>
      </c>
      <c r="AC77" s="304"/>
      <c r="AD77" s="304">
        <v>4.3500677577825648</v>
      </c>
      <c r="AE77" s="304">
        <v>3.68339654471204</v>
      </c>
      <c r="AF77" s="304">
        <v>2.6912151161959366</v>
      </c>
      <c r="AG77" s="304"/>
      <c r="AH77" s="304">
        <v>2.9530772818312778</v>
      </c>
      <c r="AI77" s="304">
        <v>2.740960860552065</v>
      </c>
      <c r="AJ77" s="304">
        <v>2.134366763143186</v>
      </c>
      <c r="AK77" s="304"/>
      <c r="AL77" s="304">
        <v>0.76625383199140229</v>
      </c>
      <c r="AM77" s="304">
        <v>0.94860545808428753</v>
      </c>
      <c r="AN77" s="304">
        <v>1.4080625740578812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29.09480563926056</v>
      </c>
      <c r="C78" s="305">
        <f t="shared" si="77"/>
        <v>26.949080178325111</v>
      </c>
      <c r="D78" s="305">
        <f t="shared" si="78"/>
        <v>25.12341687199801</v>
      </c>
      <c r="E78" s="304"/>
      <c r="F78" s="304">
        <v>0.20278766067561765</v>
      </c>
      <c r="G78" s="304">
        <v>0.23699144983406892</v>
      </c>
      <c r="H78" s="304">
        <v>0.3182351167277418</v>
      </c>
      <c r="I78" s="304"/>
      <c r="J78" s="304">
        <v>2.3696446950192822</v>
      </c>
      <c r="K78" s="304">
        <v>2.7712041439730211</v>
      </c>
      <c r="L78" s="304">
        <v>3.6019137850202596</v>
      </c>
      <c r="M78" s="304"/>
      <c r="N78" s="304">
        <v>7.07661437899191</v>
      </c>
      <c r="O78" s="304">
        <v>7.6554488700083274</v>
      </c>
      <c r="P78" s="304">
        <v>9.665070007672135</v>
      </c>
      <c r="Q78" s="304"/>
      <c r="R78" s="304">
        <v>2.1654224815930956</v>
      </c>
      <c r="S78" s="304">
        <v>2.1929481947882232</v>
      </c>
      <c r="T78" s="304">
        <v>2.4907702500654856</v>
      </c>
      <c r="U78" s="304"/>
      <c r="V78" s="304">
        <v>2.345975840430099</v>
      </c>
      <c r="W78" s="304">
        <v>2.3963726351610437</v>
      </c>
      <c r="X78" s="304">
        <v>2.7396584681580283</v>
      </c>
      <c r="Y78" s="304"/>
      <c r="Z78" s="304">
        <v>5.1648360534646676</v>
      </c>
      <c r="AA78" s="304">
        <v>4.0641413704111553</v>
      </c>
      <c r="AB78" s="304">
        <v>2.0815268099952258</v>
      </c>
      <c r="AC78" s="304"/>
      <c r="AD78" s="304">
        <v>5.6561924774391015</v>
      </c>
      <c r="AE78" s="304">
        <v>4.5190747956920934</v>
      </c>
      <c r="AF78" s="304">
        <v>2.547228607211689</v>
      </c>
      <c r="AG78" s="304"/>
      <c r="AH78" s="304">
        <v>2.9343920144533433</v>
      </c>
      <c r="AI78" s="304">
        <v>1.8905754719985817</v>
      </c>
      <c r="AJ78" s="304">
        <v>0.56855348471004086</v>
      </c>
      <c r="AK78" s="304"/>
      <c r="AL78" s="304">
        <v>1.1789400371934415</v>
      </c>
      <c r="AM78" s="304">
        <v>1.2223232464586002</v>
      </c>
      <c r="AN78" s="304">
        <v>1.1104603424374058</v>
      </c>
    </row>
    <row r="79" spans="1:40" x14ac:dyDescent="0.2">
      <c r="A79" s="13" t="str">
        <f t="shared" si="76"/>
        <v>Skilled trades occupations</v>
      </c>
      <c r="B79" s="305">
        <f t="shared" si="79"/>
        <v>8.8311264200975206</v>
      </c>
      <c r="C79" s="305">
        <f t="shared" si="77"/>
        <v>9.8453924477953123</v>
      </c>
      <c r="D79" s="305">
        <f t="shared" si="78"/>
        <v>10.752022889830158</v>
      </c>
      <c r="E79" s="304"/>
      <c r="F79" s="304">
        <v>5.3721722755595662E-2</v>
      </c>
      <c r="G79" s="304">
        <v>6.8485529275968668E-2</v>
      </c>
      <c r="H79" s="304">
        <v>9.4196453318266746E-2</v>
      </c>
      <c r="I79" s="304"/>
      <c r="J79" s="304">
        <v>0.55886868406284385</v>
      </c>
      <c r="K79" s="304">
        <v>0.75088440028857195</v>
      </c>
      <c r="L79" s="304">
        <v>1.0782348890392934</v>
      </c>
      <c r="M79" s="304"/>
      <c r="N79" s="304">
        <v>1.4571349646270471</v>
      </c>
      <c r="O79" s="304">
        <v>1.7426944953882249</v>
      </c>
      <c r="P79" s="304">
        <v>2.2972238108128233</v>
      </c>
      <c r="Q79" s="304"/>
      <c r="R79" s="304">
        <v>0.5579354760072488</v>
      </c>
      <c r="S79" s="304">
        <v>0.6169179222848149</v>
      </c>
      <c r="T79" s="304">
        <v>0.82616315516575034</v>
      </c>
      <c r="U79" s="304"/>
      <c r="V79" s="304">
        <v>0.63117430445204514</v>
      </c>
      <c r="W79" s="304">
        <v>0.67336982236328469</v>
      </c>
      <c r="X79" s="304">
        <v>0.8016705623460666</v>
      </c>
      <c r="Y79" s="304"/>
      <c r="Z79" s="304">
        <v>2.0130068760239626</v>
      </c>
      <c r="AA79" s="304">
        <v>1.9905202271617777</v>
      </c>
      <c r="AB79" s="304">
        <v>1.8493001402539608</v>
      </c>
      <c r="AC79" s="304"/>
      <c r="AD79" s="304">
        <v>1.9402197068680551</v>
      </c>
      <c r="AE79" s="304">
        <v>2.0700928975341593</v>
      </c>
      <c r="AF79" s="304">
        <v>1.9471057719271261</v>
      </c>
      <c r="AG79" s="304"/>
      <c r="AH79" s="304">
        <v>1.0362525906678173</v>
      </c>
      <c r="AI79" s="304">
        <v>1.1610871800054396</v>
      </c>
      <c r="AJ79" s="304">
        <v>1.0228080423274886</v>
      </c>
      <c r="AK79" s="304"/>
      <c r="AL79" s="304">
        <v>0.58281209463290473</v>
      </c>
      <c r="AM79" s="304">
        <v>0.77133997349306993</v>
      </c>
      <c r="AN79" s="304">
        <v>0.83532006463938391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18.150182223729896</v>
      </c>
      <c r="C80" s="305">
        <f t="shared" si="77"/>
        <v>18.860197425501713</v>
      </c>
      <c r="D80" s="305">
        <f t="shared" si="78"/>
        <v>19.726187506889719</v>
      </c>
      <c r="E80" s="304"/>
      <c r="F80" s="304">
        <v>1.9505698233477347E-2</v>
      </c>
      <c r="G80" s="304">
        <v>2.5768519382373883E-2</v>
      </c>
      <c r="H80" s="304">
        <v>3.9984253817774096E-2</v>
      </c>
      <c r="I80" s="304"/>
      <c r="J80" s="304">
        <v>0.98431635974694098</v>
      </c>
      <c r="K80" s="304">
        <v>1.252874108096939</v>
      </c>
      <c r="L80" s="304">
        <v>1.6783162133556888</v>
      </c>
      <c r="M80" s="304"/>
      <c r="N80" s="304">
        <v>2.7801031968015431</v>
      </c>
      <c r="O80" s="304">
        <v>3.4051633259159937</v>
      </c>
      <c r="P80" s="304">
        <v>4.3724659437379163</v>
      </c>
      <c r="Q80" s="304"/>
      <c r="R80" s="304">
        <v>1.6763932522368834</v>
      </c>
      <c r="S80" s="304">
        <v>1.8510546601475992</v>
      </c>
      <c r="T80" s="304">
        <v>2.2390384699477526</v>
      </c>
      <c r="U80" s="304"/>
      <c r="V80" s="304">
        <v>1.2673597999095394</v>
      </c>
      <c r="W80" s="304">
        <v>1.4362690435624241</v>
      </c>
      <c r="X80" s="304">
        <v>1.9272897452330455</v>
      </c>
      <c r="Y80" s="304"/>
      <c r="Z80" s="304">
        <v>4.889739600991617</v>
      </c>
      <c r="AA80" s="304">
        <v>4.6712514107987495</v>
      </c>
      <c r="AB80" s="304">
        <v>4.4645308766808594</v>
      </c>
      <c r="AC80" s="304"/>
      <c r="AD80" s="304">
        <v>3.7107782473723776</v>
      </c>
      <c r="AE80" s="304">
        <v>3.3216650356711184</v>
      </c>
      <c r="AF80" s="304">
        <v>2.4940838189968</v>
      </c>
      <c r="AG80" s="304"/>
      <c r="AH80" s="304">
        <v>2.297370886833082</v>
      </c>
      <c r="AI80" s="304">
        <v>2.3324584321798638</v>
      </c>
      <c r="AJ80" s="304">
        <v>1.8685026131621458</v>
      </c>
      <c r="AK80" s="304"/>
      <c r="AL80" s="304">
        <v>0.52461518160443477</v>
      </c>
      <c r="AM80" s="304">
        <v>0.56369288974665022</v>
      </c>
      <c r="AN80" s="304">
        <v>0.64197557195773614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11.276628772299901</v>
      </c>
      <c r="C81" s="305">
        <f t="shared" si="77"/>
        <v>12.480369631066797</v>
      </c>
      <c r="D81" s="305">
        <f t="shared" si="78"/>
        <v>13.335812516226119</v>
      </c>
      <c r="E81" s="304"/>
      <c r="F81" s="304">
        <v>8.0329600405492724E-2</v>
      </c>
      <c r="G81" s="304">
        <v>0.10167571583899176</v>
      </c>
      <c r="H81" s="304">
        <v>0.13095295960300313</v>
      </c>
      <c r="I81" s="304"/>
      <c r="J81" s="304">
        <v>0.76798670151064352</v>
      </c>
      <c r="K81" s="304">
        <v>0.97851535734847528</v>
      </c>
      <c r="L81" s="304">
        <v>1.326354826667103</v>
      </c>
      <c r="M81" s="304"/>
      <c r="N81" s="304">
        <v>2.4173906243643746</v>
      </c>
      <c r="O81" s="304">
        <v>2.7976142937569115</v>
      </c>
      <c r="P81" s="304">
        <v>3.3905983313240409</v>
      </c>
      <c r="Q81" s="304"/>
      <c r="R81" s="304">
        <v>0.69531040122845944</v>
      </c>
      <c r="S81" s="304">
        <v>0.7936072266928641</v>
      </c>
      <c r="T81" s="304">
        <v>0.99700592493310181</v>
      </c>
      <c r="U81" s="304"/>
      <c r="V81" s="304">
        <v>0.75829567709082135</v>
      </c>
      <c r="W81" s="304">
        <v>0.86990209013223596</v>
      </c>
      <c r="X81" s="304">
        <v>1.0058477531585399</v>
      </c>
      <c r="Y81" s="304"/>
      <c r="Z81" s="304">
        <v>2.3022572961550254</v>
      </c>
      <c r="AA81" s="304">
        <v>2.2979877779866755</v>
      </c>
      <c r="AB81" s="304">
        <v>2.0368215060188226</v>
      </c>
      <c r="AC81" s="304"/>
      <c r="AD81" s="304">
        <v>2.6588691792609311</v>
      </c>
      <c r="AE81" s="304">
        <v>2.9692314231165748</v>
      </c>
      <c r="AF81" s="304">
        <v>2.7622163012177086</v>
      </c>
      <c r="AG81" s="304"/>
      <c r="AH81" s="304">
        <v>1.198528777051856</v>
      </c>
      <c r="AI81" s="304">
        <v>1.190790415750085</v>
      </c>
      <c r="AJ81" s="304">
        <v>1.0836447237450602</v>
      </c>
      <c r="AK81" s="304"/>
      <c r="AL81" s="304">
        <v>0.39766051523229795</v>
      </c>
      <c r="AM81" s="304">
        <v>0.4810453304439829</v>
      </c>
      <c r="AN81" s="304">
        <v>0.60237018955873978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4.5323418616593898</v>
      </c>
      <c r="C82" s="305">
        <f t="shared" si="77"/>
        <v>5.1585644552374186</v>
      </c>
      <c r="D82" s="305">
        <f t="shared" si="78"/>
        <v>5.3664163515996739</v>
      </c>
      <c r="E82" s="304"/>
      <c r="F82" s="304">
        <v>1.5201982473378674E-2</v>
      </c>
      <c r="G82" s="304">
        <v>2.253131330500369E-2</v>
      </c>
      <c r="H82" s="304">
        <v>2.9701503291886852E-2</v>
      </c>
      <c r="I82" s="304"/>
      <c r="J82" s="304">
        <v>0.25197866393636287</v>
      </c>
      <c r="K82" s="304">
        <v>0.31440644082004021</v>
      </c>
      <c r="L82" s="304">
        <v>0.44787972896593903</v>
      </c>
      <c r="M82" s="304"/>
      <c r="N82" s="304">
        <v>0.39677341523750842</v>
      </c>
      <c r="O82" s="304">
        <v>0.4928104226179405</v>
      </c>
      <c r="P82" s="304">
        <v>0.59389978218212824</v>
      </c>
      <c r="Q82" s="304"/>
      <c r="R82" s="304">
        <v>0.13379788097652492</v>
      </c>
      <c r="S82" s="304">
        <v>0.1699032058331307</v>
      </c>
      <c r="T82" s="304">
        <v>0.2339683819329261</v>
      </c>
      <c r="U82" s="304"/>
      <c r="V82" s="304">
        <v>0.1530738190200332</v>
      </c>
      <c r="W82" s="304">
        <v>0.1737636192929416</v>
      </c>
      <c r="X82" s="304">
        <v>0.21583124141383758</v>
      </c>
      <c r="Y82" s="304"/>
      <c r="Z82" s="304">
        <v>1.1702207703783032</v>
      </c>
      <c r="AA82" s="304">
        <v>1.3576971310271264</v>
      </c>
      <c r="AB82" s="304">
        <v>1.6796181061248172</v>
      </c>
      <c r="AC82" s="304"/>
      <c r="AD82" s="304">
        <v>0.89813290557070613</v>
      </c>
      <c r="AE82" s="304">
        <v>0.99684245076909828</v>
      </c>
      <c r="AF82" s="304">
        <v>0.98522878210564946</v>
      </c>
      <c r="AG82" s="304"/>
      <c r="AH82" s="304">
        <v>0.88064290552147828</v>
      </c>
      <c r="AI82" s="304">
        <v>0.92308039901889694</v>
      </c>
      <c r="AJ82" s="304">
        <v>0.61024121018893829</v>
      </c>
      <c r="AK82" s="304"/>
      <c r="AL82" s="304">
        <v>0.63251951854509425</v>
      </c>
      <c r="AM82" s="304">
        <v>0.70752947255324028</v>
      </c>
      <c r="AN82" s="304">
        <v>0.57004761539355098</v>
      </c>
    </row>
    <row r="83" spans="1:40" x14ac:dyDescent="0.2">
      <c r="A83" s="39" t="str">
        <f t="shared" si="76"/>
        <v>Elementary occupations</v>
      </c>
      <c r="B83" s="307">
        <f t="shared" si="79"/>
        <v>24.503760851620033</v>
      </c>
      <c r="C83" s="307">
        <f t="shared" si="77"/>
        <v>25.451014018101869</v>
      </c>
      <c r="D83" s="307">
        <f t="shared" si="78"/>
        <v>25.031347738702497</v>
      </c>
      <c r="E83" s="307"/>
      <c r="F83" s="307">
        <v>3.4153565201318778E-2</v>
      </c>
      <c r="G83" s="307">
        <v>4.251135094027416E-2</v>
      </c>
      <c r="H83" s="307">
        <v>5.8840674950110063E-2</v>
      </c>
      <c r="I83" s="307"/>
      <c r="J83" s="307">
        <v>0.71427060628104577</v>
      </c>
      <c r="K83" s="307">
        <v>0.88971088459995196</v>
      </c>
      <c r="L83" s="307">
        <v>1.0639996359319233</v>
      </c>
      <c r="M83" s="307"/>
      <c r="N83" s="307">
        <v>1.5834557554874991</v>
      </c>
      <c r="O83" s="307">
        <v>1.7714933908078785</v>
      </c>
      <c r="P83" s="307">
        <v>2.0360604047448052</v>
      </c>
      <c r="Q83" s="307"/>
      <c r="R83" s="307">
        <v>1.1786055603655641</v>
      </c>
      <c r="S83" s="307">
        <v>1.3921450824610684</v>
      </c>
      <c r="T83" s="307">
        <v>1.8176947981014013</v>
      </c>
      <c r="U83" s="307"/>
      <c r="V83" s="307">
        <v>0.54726211107306777</v>
      </c>
      <c r="W83" s="307">
        <v>0.54485520581244684</v>
      </c>
      <c r="X83" s="307">
        <v>0.72194499410896418</v>
      </c>
      <c r="Y83" s="307"/>
      <c r="Z83" s="307">
        <v>3.1658480045520037</v>
      </c>
      <c r="AA83" s="307">
        <v>2.9105386422525887</v>
      </c>
      <c r="AB83" s="307">
        <v>3.0421861921508935</v>
      </c>
      <c r="AC83" s="307"/>
      <c r="AD83" s="307">
        <v>6.4007441897462458</v>
      </c>
      <c r="AE83" s="307">
        <v>6.7978064661283319</v>
      </c>
      <c r="AF83" s="307">
        <v>6.5929515125257483</v>
      </c>
      <c r="AG83" s="307"/>
      <c r="AH83" s="307">
        <v>8.1284862226851509</v>
      </c>
      <c r="AI83" s="307">
        <v>9.4261317123364066</v>
      </c>
      <c r="AJ83" s="307">
        <v>9.4660802100674086</v>
      </c>
      <c r="AK83" s="307"/>
      <c r="AL83" s="307">
        <v>2.7509348362281361</v>
      </c>
      <c r="AM83" s="307">
        <v>1.6758212827629206</v>
      </c>
      <c r="AN83" s="307">
        <v>0.23158931612124151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Kent and Medway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224.62100000000007</v>
      </c>
      <c r="C92" s="305">
        <f>SUM(C93:C101)</f>
        <v>228.61900000000003</v>
      </c>
      <c r="D92" s="305">
        <f>SUM(D93:D101)</f>
        <v>231.58200000000005</v>
      </c>
      <c r="E92" s="304"/>
      <c r="F92" s="305">
        <f>SUM(F93:F101)</f>
        <v>7.0297029563453277</v>
      </c>
      <c r="G92" s="305">
        <f>SUM(G93:G101)</f>
        <v>8.054007058857799</v>
      </c>
      <c r="H92" s="305">
        <f>SUM(H93:H101)</f>
        <v>9.8294630887178993</v>
      </c>
      <c r="I92" s="304"/>
      <c r="J92" s="305">
        <f>SUM(J93:J101)</f>
        <v>42.57661473452481</v>
      </c>
      <c r="K92" s="305">
        <f>SUM(K93:K101)</f>
        <v>48.263557515983528</v>
      </c>
      <c r="L92" s="305">
        <f>SUM(L93:L101)</f>
        <v>56.962040212671845</v>
      </c>
      <c r="M92" s="304"/>
      <c r="N92" s="305">
        <f>SUM(N93:N101)</f>
        <v>55.993679691004971</v>
      </c>
      <c r="O92" s="305">
        <f>SUM(O93:O101)</f>
        <v>59.978017248823377</v>
      </c>
      <c r="P92" s="305">
        <f>SUM(P93:P101)</f>
        <v>66.178421041277787</v>
      </c>
      <c r="Q92" s="304"/>
      <c r="R92" s="305">
        <f>SUM(R93:R101)</f>
        <v>21.272389843006813</v>
      </c>
      <c r="S92" s="305">
        <f>SUM(S93:S101)</f>
        <v>19.184525690859651</v>
      </c>
      <c r="T92" s="305">
        <f>SUM(T93:T101)</f>
        <v>17.610268896557102</v>
      </c>
      <c r="U92" s="304"/>
      <c r="V92" s="305">
        <f>SUM(V93:V101)</f>
        <v>11.228370690835945</v>
      </c>
      <c r="W92" s="305">
        <f>SUM(W93:W101)</f>
        <v>11.425081347756411</v>
      </c>
      <c r="X92" s="305">
        <f>SUM(X93:X101)</f>
        <v>12.051614520495335</v>
      </c>
      <c r="Y92" s="304"/>
      <c r="Z92" s="305">
        <f>SUM(Z93:Z101)</f>
        <v>43.355527164134401</v>
      </c>
      <c r="AA92" s="305">
        <f>SUM(AA93:AA101)</f>
        <v>43.541785842802497</v>
      </c>
      <c r="AB92" s="305">
        <f>SUM(AB93:AB101)</f>
        <v>42.778021150064291</v>
      </c>
      <c r="AC92" s="304"/>
      <c r="AD92" s="305">
        <f>SUM(AD93:AD101)</f>
        <v>29.884055504697617</v>
      </c>
      <c r="AE92" s="305">
        <f>SUM(AE93:AE101)</f>
        <v>27.829069747755547</v>
      </c>
      <c r="AF92" s="305">
        <f>SUM(AF93:AF101)</f>
        <v>19.57173054358455</v>
      </c>
      <c r="AG92" s="304"/>
      <c r="AH92" s="305">
        <f>SUM(AH93:AH101)</f>
        <v>11.149994243438531</v>
      </c>
      <c r="AI92" s="305">
        <f>SUM(AI93:AI101)</f>
        <v>8.4359184557387863</v>
      </c>
      <c r="AJ92" s="305">
        <f>SUM(AJ93:AJ101)</f>
        <v>4.2622255388099939</v>
      </c>
      <c r="AK92" s="304"/>
      <c r="AL92" s="305">
        <f>SUM(AL93:AL101)</f>
        <v>2.1306651720116534</v>
      </c>
      <c r="AM92" s="305">
        <f>SUM(AM93:AM101)</f>
        <v>1.9070370914224459</v>
      </c>
      <c r="AN92" s="305">
        <f>SUM(AN93:AN101)</f>
        <v>2.3382150078212032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11.997746806988893</v>
      </c>
      <c r="C93" s="305">
        <f t="shared" ref="C93:D93" si="81">SUM(G93,K93,O93,S93,W93,AA93,AE93,AI93,AM93)</f>
        <v>11.969896991063136</v>
      </c>
      <c r="D93" s="305">
        <f t="shared" si="81"/>
        <v>12.84689716660246</v>
      </c>
      <c r="E93" s="304"/>
      <c r="F93" s="304">
        <v>0.26014454713913698</v>
      </c>
      <c r="G93" s="304">
        <v>0.28058260477205332</v>
      </c>
      <c r="H93" s="304">
        <v>0.35192775048860431</v>
      </c>
      <c r="I93" s="304"/>
      <c r="J93" s="304">
        <v>2.5707923650519069</v>
      </c>
      <c r="K93" s="304">
        <v>2.7295845873884343</v>
      </c>
      <c r="L93" s="304">
        <v>3.2003386327579459</v>
      </c>
      <c r="M93" s="304"/>
      <c r="N93" s="304">
        <v>3.6199877039245978</v>
      </c>
      <c r="O93" s="304">
        <v>3.6827388492917286</v>
      </c>
      <c r="P93" s="304">
        <v>4.183160730054591</v>
      </c>
      <c r="Q93" s="304"/>
      <c r="R93" s="304">
        <v>2.009457910680752</v>
      </c>
      <c r="S93" s="304">
        <v>1.9830516491409096</v>
      </c>
      <c r="T93" s="304">
        <v>2.1137388911442057</v>
      </c>
      <c r="U93" s="304"/>
      <c r="V93" s="304">
        <v>0.5604538489485984</v>
      </c>
      <c r="W93" s="304">
        <v>0.50781837025960119</v>
      </c>
      <c r="X93" s="304">
        <v>0.49729605345372785</v>
      </c>
      <c r="Y93" s="304"/>
      <c r="Z93" s="304">
        <v>1.7375932061623229</v>
      </c>
      <c r="AA93" s="304">
        <v>1.5449242767023927</v>
      </c>
      <c r="AB93" s="304">
        <v>1.3928254724126845</v>
      </c>
      <c r="AC93" s="304"/>
      <c r="AD93" s="304">
        <v>0.76603265528679465</v>
      </c>
      <c r="AE93" s="304">
        <v>0.72631625121017174</v>
      </c>
      <c r="AF93" s="304">
        <v>0.60738238520489851</v>
      </c>
      <c r="AG93" s="304"/>
      <c r="AH93" s="304">
        <v>0.30348950657043539</v>
      </c>
      <c r="AI93" s="304">
        <v>0.27706155017070372</v>
      </c>
      <c r="AJ93" s="304">
        <v>0.19768067256593552</v>
      </c>
      <c r="AK93" s="304"/>
      <c r="AL93" s="304">
        <v>0.16979506322434781</v>
      </c>
      <c r="AM93" s="304">
        <v>0.23781885212714154</v>
      </c>
      <c r="AN93" s="304">
        <v>0.30254657851986577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81.588238081593943</v>
      </c>
      <c r="C94" s="305">
        <f t="shared" ref="C94:C101" si="83">SUM(G94,K94,O94,S94,W94,AA94,AE94,AI94,AM94)</f>
        <v>85.125906680044821</v>
      </c>
      <c r="D94" s="305">
        <f t="shared" ref="D94:D101" si="84">SUM(H94,L94,P94,T94,X94,AB94,AF94,AJ94,AN94)</f>
        <v>90.950438653658111</v>
      </c>
      <c r="E94" s="305"/>
      <c r="F94" s="304">
        <v>6.1277570550019274</v>
      </c>
      <c r="G94" s="304">
        <v>7.0138468990096552</v>
      </c>
      <c r="H94" s="304">
        <v>8.4644772126007872</v>
      </c>
      <c r="I94" s="304"/>
      <c r="J94" s="304">
        <v>30.164182634540182</v>
      </c>
      <c r="K94" s="304">
        <v>33.869853495172876</v>
      </c>
      <c r="L94" s="304">
        <v>39.421314011823938</v>
      </c>
      <c r="M94" s="304"/>
      <c r="N94" s="304">
        <v>28.265681122892627</v>
      </c>
      <c r="O94" s="304">
        <v>29.205556215252447</v>
      </c>
      <c r="P94" s="304">
        <v>30.486935649019706</v>
      </c>
      <c r="Q94" s="304"/>
      <c r="R94" s="304">
        <v>5.4873347962964516</v>
      </c>
      <c r="S94" s="304">
        <v>3.4093663306563742</v>
      </c>
      <c r="T94" s="304">
        <v>1.7689008693325317</v>
      </c>
      <c r="U94" s="304"/>
      <c r="V94" s="304">
        <v>1.8801716055995874</v>
      </c>
      <c r="W94" s="304">
        <v>1.8603145487206787</v>
      </c>
      <c r="X94" s="304">
        <v>1.9375787390546511</v>
      </c>
      <c r="Y94" s="304"/>
      <c r="Z94" s="304">
        <v>4.9101200168932513</v>
      </c>
      <c r="AA94" s="304">
        <v>4.9248996717998255</v>
      </c>
      <c r="AB94" s="304">
        <v>5.1410621210345697</v>
      </c>
      <c r="AC94" s="304"/>
      <c r="AD94" s="304">
        <v>2.8610358524573498</v>
      </c>
      <c r="AE94" s="304">
        <v>2.7374039302154114</v>
      </c>
      <c r="AF94" s="304">
        <v>2.0510217158527428</v>
      </c>
      <c r="AG94" s="304"/>
      <c r="AH94" s="304">
        <v>1.6616417056866253</v>
      </c>
      <c r="AI94" s="304">
        <v>1.755111734485465</v>
      </c>
      <c r="AJ94" s="304">
        <v>1.1691184725959969</v>
      </c>
      <c r="AK94" s="304"/>
      <c r="AL94" s="304">
        <v>0.23031329222595617</v>
      </c>
      <c r="AM94" s="304">
        <v>0.34955385473208955</v>
      </c>
      <c r="AN94" s="304">
        <v>0.51002986234318382</v>
      </c>
    </row>
    <row r="95" spans="1:40" x14ac:dyDescent="0.2">
      <c r="A95" s="13" t="str">
        <f t="shared" si="80"/>
        <v>Associate professional occupations</v>
      </c>
      <c r="B95" s="305">
        <f t="shared" si="82"/>
        <v>35.332090543685077</v>
      </c>
      <c r="C95" s="305">
        <f t="shared" si="83"/>
        <v>35.712536767147157</v>
      </c>
      <c r="D95" s="305">
        <f t="shared" si="84"/>
        <v>37.34752807060304</v>
      </c>
      <c r="E95" s="305"/>
      <c r="F95" s="304">
        <v>0.33977246200760375</v>
      </c>
      <c r="G95" s="304">
        <v>0.40282453240708954</v>
      </c>
      <c r="H95" s="304">
        <v>0.55094978475225598</v>
      </c>
      <c r="I95" s="304"/>
      <c r="J95" s="304">
        <v>4.8134998374749376</v>
      </c>
      <c r="K95" s="304">
        <v>5.3772408356476733</v>
      </c>
      <c r="L95" s="304">
        <v>6.6193713421598392</v>
      </c>
      <c r="M95" s="304"/>
      <c r="N95" s="304">
        <v>10.594804501634458</v>
      </c>
      <c r="O95" s="304">
        <v>11.582609702858008</v>
      </c>
      <c r="P95" s="304">
        <v>13.773802378250954</v>
      </c>
      <c r="Q95" s="304"/>
      <c r="R95" s="304">
        <v>4.2510506809387882</v>
      </c>
      <c r="S95" s="304">
        <v>3.647404349732339</v>
      </c>
      <c r="T95" s="304">
        <v>3.228186547689138</v>
      </c>
      <c r="U95" s="304"/>
      <c r="V95" s="304">
        <v>2.1097408265398436</v>
      </c>
      <c r="W95" s="304">
        <v>1.964940227279534</v>
      </c>
      <c r="X95" s="304">
        <v>2.0893865259453266</v>
      </c>
      <c r="Y95" s="304"/>
      <c r="Z95" s="304">
        <v>6.6283558975099828</v>
      </c>
      <c r="AA95" s="304">
        <v>6.381659453379644</v>
      </c>
      <c r="AB95" s="304">
        <v>6.3613098728022397</v>
      </c>
      <c r="AC95" s="304"/>
      <c r="AD95" s="304">
        <v>4.3309808195255215</v>
      </c>
      <c r="AE95" s="304">
        <v>4.1074475512947188</v>
      </c>
      <c r="AF95" s="304">
        <v>3.0202709462509629</v>
      </c>
      <c r="AG95" s="304"/>
      <c r="AH95" s="304">
        <v>1.9796796468472542</v>
      </c>
      <c r="AI95" s="304">
        <v>1.9461035617831286</v>
      </c>
      <c r="AJ95" s="304">
        <v>1.2185693868943672</v>
      </c>
      <c r="AK95" s="304"/>
      <c r="AL95" s="304">
        <v>0.28420587120668628</v>
      </c>
      <c r="AM95" s="304">
        <v>0.30230655276502527</v>
      </c>
      <c r="AN95" s="304">
        <v>0.48568128585796444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25.13438042997646</v>
      </c>
      <c r="C96" s="305">
        <f t="shared" si="83"/>
        <v>22.512339427470422</v>
      </c>
      <c r="D96" s="305">
        <f t="shared" si="84"/>
        <v>16.59179950275184</v>
      </c>
      <c r="E96" s="305"/>
      <c r="F96" s="304">
        <v>0.17634707635863744</v>
      </c>
      <c r="G96" s="304">
        <v>0.19427830618278058</v>
      </c>
      <c r="H96" s="304">
        <v>0.25516996590840618</v>
      </c>
      <c r="I96" s="304"/>
      <c r="J96" s="304">
        <v>1.9921136376402528</v>
      </c>
      <c r="K96" s="304">
        <v>2.365374346092366</v>
      </c>
      <c r="L96" s="304">
        <v>2.5332693523730403</v>
      </c>
      <c r="M96" s="304"/>
      <c r="N96" s="304">
        <v>4.9834533607563465</v>
      </c>
      <c r="O96" s="304">
        <v>5.360782744030276</v>
      </c>
      <c r="P96" s="304">
        <v>5.7728021364945858</v>
      </c>
      <c r="Q96" s="304"/>
      <c r="R96" s="304">
        <v>3.0146231966313439</v>
      </c>
      <c r="S96" s="304">
        <v>3.3506744659822485</v>
      </c>
      <c r="T96" s="304">
        <v>3.6371175128039441</v>
      </c>
      <c r="U96" s="304"/>
      <c r="V96" s="304">
        <v>1.912955583642862</v>
      </c>
      <c r="W96" s="304">
        <v>1.9376933298296268</v>
      </c>
      <c r="X96" s="304">
        <v>1.9141889012470996</v>
      </c>
      <c r="Y96" s="304"/>
      <c r="Z96" s="304">
        <v>5.59465602370169</v>
      </c>
      <c r="AA96" s="304">
        <v>5.1028635968903551</v>
      </c>
      <c r="AB96" s="304">
        <v>1.9456945050286198</v>
      </c>
      <c r="AC96" s="304"/>
      <c r="AD96" s="304">
        <v>4.6301012592407966</v>
      </c>
      <c r="AE96" s="304">
        <v>3.218948546451208</v>
      </c>
      <c r="AF96" s="304">
        <v>0.50321382101381373</v>
      </c>
      <c r="AG96" s="304"/>
      <c r="AH96" s="304">
        <v>2.5336089144195224</v>
      </c>
      <c r="AI96" s="304">
        <v>0.91683538721180557</v>
      </c>
      <c r="AJ96" s="304">
        <v>5.3767460940110316E-3</v>
      </c>
      <c r="AK96" s="304"/>
      <c r="AL96" s="304">
        <v>0.29652137758500791</v>
      </c>
      <c r="AM96" s="304">
        <v>6.4888704799754768E-2</v>
      </c>
      <c r="AN96" s="304">
        <v>2.4966561788318901E-2</v>
      </c>
    </row>
    <row r="97" spans="1:40" x14ac:dyDescent="0.2">
      <c r="A97" s="13" t="str">
        <f t="shared" si="80"/>
        <v>Skilled trades occupations</v>
      </c>
      <c r="B97" s="305">
        <f t="shared" si="82"/>
        <v>2.5054557583917205</v>
      </c>
      <c r="C97" s="305">
        <f t="shared" si="83"/>
        <v>2.3869834108550516</v>
      </c>
      <c r="D97" s="305">
        <f t="shared" si="84"/>
        <v>2.0704284787977163</v>
      </c>
      <c r="E97" s="304"/>
      <c r="F97" s="304">
        <v>2.5962816460880084E-2</v>
      </c>
      <c r="G97" s="304">
        <v>3.0193842014685762E-2</v>
      </c>
      <c r="H97" s="304">
        <v>3.6855968837861477E-2</v>
      </c>
      <c r="I97" s="304"/>
      <c r="J97" s="304">
        <v>7.9887331248158361E-2</v>
      </c>
      <c r="K97" s="304">
        <v>0.10379907362093496</v>
      </c>
      <c r="L97" s="304">
        <v>0.16911825495477645</v>
      </c>
      <c r="M97" s="304"/>
      <c r="N97" s="304">
        <v>0.35075587907606848</v>
      </c>
      <c r="O97" s="304">
        <v>0.41548866527766543</v>
      </c>
      <c r="P97" s="304">
        <v>0.45363172414500413</v>
      </c>
      <c r="Q97" s="304"/>
      <c r="R97" s="304">
        <v>0.13244197834853905</v>
      </c>
      <c r="S97" s="304">
        <v>0.13918743686151039</v>
      </c>
      <c r="T97" s="304">
        <v>0.15460198306083975</v>
      </c>
      <c r="U97" s="304"/>
      <c r="V97" s="304">
        <v>0.13083776183160187</v>
      </c>
      <c r="W97" s="304">
        <v>0.13966249127995203</v>
      </c>
      <c r="X97" s="304">
        <v>0.17854840240266823</v>
      </c>
      <c r="Y97" s="304"/>
      <c r="Z97" s="304">
        <v>0.57690966661699661</v>
      </c>
      <c r="AA97" s="304">
        <v>0.46552850053080669</v>
      </c>
      <c r="AB97" s="304">
        <v>0.33407954463113676</v>
      </c>
      <c r="AC97" s="304"/>
      <c r="AD97" s="304">
        <v>0.75624588703555062</v>
      </c>
      <c r="AE97" s="304">
        <v>0.65543803706222437</v>
      </c>
      <c r="AF97" s="304">
        <v>0.40462041542382071</v>
      </c>
      <c r="AG97" s="304"/>
      <c r="AH97" s="304">
        <v>0.35844706138657045</v>
      </c>
      <c r="AI97" s="304">
        <v>0.34060005507803082</v>
      </c>
      <c r="AJ97" s="304">
        <v>0.28048516658191164</v>
      </c>
      <c r="AK97" s="304"/>
      <c r="AL97" s="304">
        <v>9.3967376387355334E-2</v>
      </c>
      <c r="AM97" s="304">
        <v>9.7085309129241071E-2</v>
      </c>
      <c r="AN97" s="304">
        <v>5.8487018759697147E-2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54.135747417192981</v>
      </c>
      <c r="C98" s="305">
        <f t="shared" si="83"/>
        <v>57.135904118178928</v>
      </c>
      <c r="D98" s="305">
        <f t="shared" si="84"/>
        <v>59.967770407102982</v>
      </c>
      <c r="E98" s="304"/>
      <c r="F98" s="304">
        <v>4.9259566316981675E-2</v>
      </c>
      <c r="G98" s="304">
        <v>6.7952696516507885E-2</v>
      </c>
      <c r="H98" s="304">
        <v>9.2892127185775081E-2</v>
      </c>
      <c r="I98" s="304"/>
      <c r="J98" s="304">
        <v>2.4424155432789374</v>
      </c>
      <c r="K98" s="304">
        <v>3.1705099870653721</v>
      </c>
      <c r="L98" s="304">
        <v>4.2374482557046091</v>
      </c>
      <c r="M98" s="304"/>
      <c r="N98" s="304">
        <v>6.7929430543250158</v>
      </c>
      <c r="O98" s="304">
        <v>8.0924448578834856</v>
      </c>
      <c r="P98" s="304">
        <v>9.6357215924913096</v>
      </c>
      <c r="Q98" s="304"/>
      <c r="R98" s="304">
        <v>5.5143711967923181</v>
      </c>
      <c r="S98" s="304">
        <v>5.7146279813665632</v>
      </c>
      <c r="T98" s="304">
        <v>5.7005186207804766</v>
      </c>
      <c r="U98" s="304"/>
      <c r="V98" s="304">
        <v>3.7386571183694084</v>
      </c>
      <c r="W98" s="304">
        <v>3.9848590231184415</v>
      </c>
      <c r="X98" s="304">
        <v>4.2453486323849825</v>
      </c>
      <c r="Y98" s="304"/>
      <c r="Z98" s="304">
        <v>20.649187320753533</v>
      </c>
      <c r="AA98" s="304">
        <v>21.793059280497548</v>
      </c>
      <c r="AB98" s="304">
        <v>24.486656615892379</v>
      </c>
      <c r="AC98" s="304"/>
      <c r="AD98" s="304">
        <v>12.91055522964694</v>
      </c>
      <c r="AE98" s="304">
        <v>12.858389859693604</v>
      </c>
      <c r="AF98" s="304">
        <v>10.508237754955401</v>
      </c>
      <c r="AG98" s="304"/>
      <c r="AH98" s="304">
        <v>1.7328563278040252</v>
      </c>
      <c r="AI98" s="304">
        <v>1.1447057968042751</v>
      </c>
      <c r="AJ98" s="304">
        <v>0.74575119122457023</v>
      </c>
      <c r="AK98" s="304"/>
      <c r="AL98" s="304">
        <v>0.30550205990582441</v>
      </c>
      <c r="AM98" s="304">
        <v>0.30935463523313217</v>
      </c>
      <c r="AN98" s="304">
        <v>0.3151956164834771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2.7993579181639556</v>
      </c>
      <c r="C99" s="305">
        <f t="shared" si="83"/>
        <v>3.0909773316643268</v>
      </c>
      <c r="D99" s="305">
        <f>SUM(H99,L99,P99,T99,X99,AB99,AF99,AJ99,AN99)</f>
        <v>3.0227821774800758</v>
      </c>
      <c r="E99" s="304"/>
      <c r="F99" s="304">
        <v>1.6946118764548587E-2</v>
      </c>
      <c r="G99" s="304">
        <v>2.1398555769788781E-2</v>
      </c>
      <c r="H99" s="304">
        <v>2.5924671823294717E-2</v>
      </c>
      <c r="I99" s="304"/>
      <c r="J99" s="304">
        <v>0.31330619414153887</v>
      </c>
      <c r="K99" s="304">
        <v>0.39050583024490459</v>
      </c>
      <c r="L99" s="304">
        <v>0.44611031027221165</v>
      </c>
      <c r="M99" s="304"/>
      <c r="N99" s="304">
        <v>0.69048618609414414</v>
      </c>
      <c r="O99" s="304">
        <v>0.80188907946157517</v>
      </c>
      <c r="P99" s="304">
        <v>0.87396737028840898</v>
      </c>
      <c r="Q99" s="304"/>
      <c r="R99" s="304">
        <v>0.36618554935997805</v>
      </c>
      <c r="S99" s="304">
        <v>0.37283199473376077</v>
      </c>
      <c r="T99" s="304">
        <v>0.36777490360691545</v>
      </c>
      <c r="U99" s="304"/>
      <c r="V99" s="304">
        <v>0.24060110582362729</v>
      </c>
      <c r="W99" s="304">
        <v>0.27196672837064023</v>
      </c>
      <c r="X99" s="304">
        <v>0.29300593530382413</v>
      </c>
      <c r="Y99" s="304"/>
      <c r="Z99" s="304">
        <v>0.56429782022570285</v>
      </c>
      <c r="AA99" s="304">
        <v>0.59839663407958099</v>
      </c>
      <c r="AB99" s="304">
        <v>0.56511924145234715</v>
      </c>
      <c r="AC99" s="304"/>
      <c r="AD99" s="304">
        <v>0.4228275664149953</v>
      </c>
      <c r="AE99" s="304">
        <v>0.42837883960308404</v>
      </c>
      <c r="AF99" s="304">
        <v>0.25673612283052066</v>
      </c>
      <c r="AG99" s="304"/>
      <c r="AH99" s="304">
        <v>0.13030319193902007</v>
      </c>
      <c r="AI99" s="304">
        <v>0.12118760651789588</v>
      </c>
      <c r="AJ99" s="304">
        <v>5.88114224192305E-2</v>
      </c>
      <c r="AK99" s="304"/>
      <c r="AL99" s="304">
        <v>5.4404185400400047E-2</v>
      </c>
      <c r="AM99" s="304">
        <v>8.4422062883096394E-2</v>
      </c>
      <c r="AN99" s="304">
        <v>0.13533219948332273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2.8749366951616677</v>
      </c>
      <c r="C100" s="305">
        <f t="shared" si="83"/>
        <v>3.2544269872084874</v>
      </c>
      <c r="D100" s="305">
        <f t="shared" si="84"/>
        <v>3.0771804132768281</v>
      </c>
      <c r="E100" s="304"/>
      <c r="F100" s="304">
        <v>2.4393519136075077E-2</v>
      </c>
      <c r="G100" s="304">
        <v>3.2981427831529297E-2</v>
      </c>
      <c r="H100" s="304">
        <v>4.3474037392278481E-2</v>
      </c>
      <c r="I100" s="304"/>
      <c r="J100" s="304">
        <v>6.7742309799679545E-2</v>
      </c>
      <c r="K100" s="304">
        <v>9.5105373291825432E-2</v>
      </c>
      <c r="L100" s="304">
        <v>0.11509026020043199</v>
      </c>
      <c r="M100" s="304"/>
      <c r="N100" s="304">
        <v>0.27149957815290687</v>
      </c>
      <c r="O100" s="304">
        <v>0.33855304453512886</v>
      </c>
      <c r="P100" s="304">
        <v>0.38533836390304455</v>
      </c>
      <c r="Q100" s="304"/>
      <c r="R100" s="304">
        <v>0.11763571731095257</v>
      </c>
      <c r="S100" s="304">
        <v>0.15898736721709031</v>
      </c>
      <c r="T100" s="304">
        <v>0.19515401699195051</v>
      </c>
      <c r="U100" s="304"/>
      <c r="V100" s="304">
        <v>0.33087741616998639</v>
      </c>
      <c r="W100" s="304">
        <v>0.38775199172447572</v>
      </c>
      <c r="X100" s="304">
        <v>0.46527405953022866</v>
      </c>
      <c r="Y100" s="304"/>
      <c r="Z100" s="304">
        <v>0.76396113605476357</v>
      </c>
      <c r="AA100" s="304">
        <v>0.85726963799635325</v>
      </c>
      <c r="AB100" s="304">
        <v>0.88346718327526064</v>
      </c>
      <c r="AC100" s="304"/>
      <c r="AD100" s="304">
        <v>0.52980281343208924</v>
      </c>
      <c r="AE100" s="304">
        <v>0.5380688071286619</v>
      </c>
      <c r="AF100" s="304">
        <v>0.33922096753375686</v>
      </c>
      <c r="AG100" s="304"/>
      <c r="AH100" s="304">
        <v>0.63048093253795645</v>
      </c>
      <c r="AI100" s="304">
        <v>0.67139952870871522</v>
      </c>
      <c r="AJ100" s="304">
        <v>0.36598027556876733</v>
      </c>
      <c r="AK100" s="304"/>
      <c r="AL100" s="304">
        <v>0.13854327256725812</v>
      </c>
      <c r="AM100" s="304">
        <v>0.17430980877470736</v>
      </c>
      <c r="AN100" s="304">
        <v>0.28418124888110918</v>
      </c>
    </row>
    <row r="101" spans="1:40" x14ac:dyDescent="0.2">
      <c r="A101" s="39" t="str">
        <f t="shared" si="80"/>
        <v>Elementary occupations</v>
      </c>
      <c r="B101" s="307">
        <f t="shared" si="82"/>
        <v>8.2530463488453663</v>
      </c>
      <c r="C101" s="307">
        <f t="shared" si="83"/>
        <v>7.4300282863677074</v>
      </c>
      <c r="D101" s="307">
        <f t="shared" si="84"/>
        <v>5.7071751297269664</v>
      </c>
      <c r="E101" s="307"/>
      <c r="F101" s="307">
        <v>9.1197951595368611E-3</v>
      </c>
      <c r="G101" s="307">
        <v>9.9481943537084311E-3</v>
      </c>
      <c r="H101" s="307">
        <v>7.7915697286344374E-3</v>
      </c>
      <c r="I101" s="307"/>
      <c r="J101" s="307">
        <v>0.13267488134921851</v>
      </c>
      <c r="K101" s="307">
        <v>0.16158398745914057</v>
      </c>
      <c r="L101" s="307">
        <v>0.21997979242506072</v>
      </c>
      <c r="M101" s="307"/>
      <c r="N101" s="307">
        <v>0.4240683041488148</v>
      </c>
      <c r="O101" s="307">
        <v>0.4979540902330663</v>
      </c>
      <c r="P101" s="307">
        <v>0.61306109663018116</v>
      </c>
      <c r="Q101" s="307"/>
      <c r="R101" s="307">
        <v>0.3792888166476881</v>
      </c>
      <c r="S101" s="307">
        <v>0.40839411516885477</v>
      </c>
      <c r="T101" s="307">
        <v>0.44427555114709888</v>
      </c>
      <c r="U101" s="307"/>
      <c r="V101" s="307">
        <v>0.32407542391042826</v>
      </c>
      <c r="W101" s="307">
        <v>0.37007463717345918</v>
      </c>
      <c r="X101" s="307">
        <v>0.43098727117282654</v>
      </c>
      <c r="Y101" s="307"/>
      <c r="Z101" s="307">
        <v>1.9304460762161602</v>
      </c>
      <c r="AA101" s="307">
        <v>1.8731847909259924</v>
      </c>
      <c r="AB101" s="307">
        <v>1.6678065935350652</v>
      </c>
      <c r="AC101" s="307"/>
      <c r="AD101" s="307">
        <v>2.6764734216575832</v>
      </c>
      <c r="AE101" s="307">
        <v>2.5586779250964611</v>
      </c>
      <c r="AF101" s="307">
        <v>1.8810264145186315</v>
      </c>
      <c r="AG101" s="307"/>
      <c r="AH101" s="307">
        <v>1.8194869562471192</v>
      </c>
      <c r="AI101" s="307">
        <v>1.2629132349787662</v>
      </c>
      <c r="AJ101" s="307">
        <v>0.2204522048652035</v>
      </c>
      <c r="AK101" s="307"/>
      <c r="AL101" s="307">
        <v>0.55741267350881718</v>
      </c>
      <c r="AM101" s="307">
        <v>0.28729731097825789</v>
      </c>
      <c r="AN101" s="307">
        <v>0.22179463570426425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Kent and Medway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Kent and Medway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Kent and Medway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Kent and Medway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Kent and Medway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Kent and Medway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Kent and Medway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Kent and Medway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Kent and Medway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0.8272671705378174</v>
      </c>
      <c r="C8" s="69">
        <v>1.0460785028589561</v>
      </c>
      <c r="D8" s="69">
        <v>1.1663634804327476</v>
      </c>
      <c r="E8" s="69">
        <v>1.2227729271003456</v>
      </c>
      <c r="F8" s="69">
        <v>1.612844569078256</v>
      </c>
      <c r="G8" s="10"/>
      <c r="H8" s="69">
        <f>F8-D8</f>
        <v>0.44648108864550839</v>
      </c>
      <c r="I8" s="69">
        <f>'RD T1'!E36</f>
        <v>0.72180010017075058</v>
      </c>
      <c r="J8" s="69">
        <f>SUM(H8:I8)</f>
        <v>1.168281188816259</v>
      </c>
      <c r="L8" t="str">
        <f>A8</f>
        <v>11 Corporate managers and directors</v>
      </c>
      <c r="M8" s="69">
        <v>6.94081053631872</v>
      </c>
      <c r="N8" s="69">
        <v>9.3986845963521048</v>
      </c>
      <c r="O8" s="69">
        <v>10.216268529898528</v>
      </c>
      <c r="P8" s="69">
        <v>10.564586349943136</v>
      </c>
      <c r="Q8" s="69">
        <v>13.772559113507874</v>
      </c>
      <c r="R8" s="10"/>
      <c r="S8" s="69">
        <f>Q8-O8</f>
        <v>3.5562905836093464</v>
      </c>
      <c r="T8" s="69">
        <f>'RD T1'!E65</f>
        <v>6.241933288161408</v>
      </c>
      <c r="U8" s="69">
        <f>SUM(S8:T8)</f>
        <v>9.7982238717707553</v>
      </c>
      <c r="W8" t="str">
        <f>A8</f>
        <v>11 Corporate managers and directors</v>
      </c>
      <c r="X8" s="69">
        <v>17.598188950839067</v>
      </c>
      <c r="Y8" s="69">
        <v>21.773901145119421</v>
      </c>
      <c r="Z8" s="69">
        <v>21.258354009461858</v>
      </c>
      <c r="AA8" s="69">
        <v>20.496734545152901</v>
      </c>
      <c r="AB8" s="69">
        <v>23.761892391928111</v>
      </c>
      <c r="AC8" s="69"/>
      <c r="AD8" s="69">
        <f>AB8-Z8</f>
        <v>2.5035383824662532</v>
      </c>
      <c r="AE8" s="69">
        <f>'RD T1'!E94</f>
        <v>12.412498998392914</v>
      </c>
      <c r="AF8" s="69">
        <f>SUM(AD8:AE8)</f>
        <v>14.916037380859168</v>
      </c>
      <c r="AH8" t="str">
        <f>L8</f>
        <v>11 Corporate managers and directors</v>
      </c>
      <c r="AI8" s="69">
        <v>3.5276113564615996</v>
      </c>
      <c r="AJ8" s="69">
        <v>4.2504821171622718</v>
      </c>
      <c r="AK8" s="69">
        <v>4.2987734305288443</v>
      </c>
      <c r="AL8" s="69">
        <v>3.9317721736825542</v>
      </c>
      <c r="AM8" s="69">
        <v>4.3265213483095355</v>
      </c>
      <c r="AN8" s="69"/>
      <c r="AO8" s="69">
        <f>AM8-AK8</f>
        <v>2.7747917780691189E-2</v>
      </c>
      <c r="AP8" s="69">
        <f>'RD T1'!E123</f>
        <v>2.1760890674981432</v>
      </c>
      <c r="AQ8" s="69">
        <f>SUM(AO8:AP8)</f>
        <v>2.2038369852788344</v>
      </c>
      <c r="AS8" t="str">
        <f>W8</f>
        <v>11 Corporate managers and directors</v>
      </c>
      <c r="AT8" s="69">
        <v>5.1431663457444259</v>
      </c>
      <c r="AU8" s="69">
        <v>6.2326984885239902</v>
      </c>
      <c r="AV8" s="69">
        <v>6.2507819571654348</v>
      </c>
      <c r="AW8" s="69">
        <v>5.6423291189242928</v>
      </c>
      <c r="AX8" s="69">
        <v>6.3332276263276466</v>
      </c>
      <c r="AY8" s="69"/>
      <c r="AZ8" s="69">
        <f>AX8-AV8</f>
        <v>8.2445669162211743E-2</v>
      </c>
      <c r="BA8" s="69">
        <f>'RD T1'!E152</f>
        <v>3.1480677961108485</v>
      </c>
      <c r="BB8" s="69">
        <f>SUM(AZ8:BA8)</f>
        <v>3.2305134652730603</v>
      </c>
      <c r="BD8" t="str">
        <f>AH8</f>
        <v>11 Corporate managers and directors</v>
      </c>
      <c r="BE8" s="69">
        <v>11.44536569901932</v>
      </c>
      <c r="BF8" s="69">
        <v>12.328735490597007</v>
      </c>
      <c r="BG8" s="69">
        <v>13.435605538624804</v>
      </c>
      <c r="BH8" s="69">
        <v>11.809445970405424</v>
      </c>
      <c r="BI8" s="69">
        <v>12.692676361325553</v>
      </c>
      <c r="BJ8" s="69"/>
      <c r="BK8" s="69">
        <f>BI8-BG8</f>
        <v>-0.74292917729925101</v>
      </c>
      <c r="BL8" s="69">
        <f>'RD T1'!E181</f>
        <v>5.3985494054744994</v>
      </c>
      <c r="BM8" s="69">
        <f>SUM(BK8:BL8)</f>
        <v>4.6556202281752483</v>
      </c>
      <c r="BO8" t="str">
        <f>AS8</f>
        <v>11 Corporate managers and directors</v>
      </c>
      <c r="BP8" s="69">
        <v>9.0946007366505928</v>
      </c>
      <c r="BQ8" s="69">
        <v>10.106653543667191</v>
      </c>
      <c r="BR8" s="69">
        <v>9.5141273173647569</v>
      </c>
      <c r="BS8" s="69">
        <v>8.2841321180813097</v>
      </c>
      <c r="BT8" s="69">
        <v>6.8812623188333024</v>
      </c>
      <c r="BU8" s="69"/>
      <c r="BV8" s="69">
        <f>BT8-BR8</f>
        <v>-2.6328649985314545</v>
      </c>
      <c r="BW8" s="69">
        <f>'RD T1'!E210</f>
        <v>3.5604909758509158</v>
      </c>
      <c r="BX8" s="69">
        <f>SUM(BV8:BW8)</f>
        <v>0.92762597731946128</v>
      </c>
      <c r="BZ8" t="str">
        <f>BD8</f>
        <v>11 Corporate managers and directors</v>
      </c>
      <c r="CA8" s="69">
        <v>6.316014652516766</v>
      </c>
      <c r="CB8" s="69">
        <v>6.4622426808533584</v>
      </c>
      <c r="CC8" s="69">
        <v>6.3306310796275822</v>
      </c>
      <c r="CD8" s="69">
        <v>6.133754813459829</v>
      </c>
      <c r="CE8" s="69">
        <v>4.7971148589459514</v>
      </c>
      <c r="CF8" s="69"/>
      <c r="CG8" s="69">
        <f>CE8-CC8</f>
        <v>-1.5335162206816308</v>
      </c>
      <c r="CH8" s="69">
        <f>'RD T1'!E239</f>
        <v>2.4456817451978279</v>
      </c>
      <c r="CI8" s="69">
        <f>SUM(CG8:CH8)</f>
        <v>0.91216552451619703</v>
      </c>
      <c r="CK8" t="str">
        <f>BO8</f>
        <v>11 Corporate managers and directors</v>
      </c>
      <c r="CL8" s="69">
        <v>1.0131956211753466</v>
      </c>
      <c r="CM8" s="69">
        <v>1.2631699013333784</v>
      </c>
      <c r="CN8" s="69">
        <v>1.1504206963409738</v>
      </c>
      <c r="CO8" s="69">
        <v>1.1818095702483926</v>
      </c>
      <c r="CP8" s="69">
        <v>1.4460914096034727</v>
      </c>
      <c r="CQ8" s="69"/>
      <c r="CR8" s="69">
        <f>CP8-CN8</f>
        <v>0.29567071326249894</v>
      </c>
      <c r="CS8" s="69">
        <f>'RD T1'!E268</f>
        <v>0.37723070212139048</v>
      </c>
      <c r="CT8" s="69">
        <f>SUM(CR8:CS8)</f>
        <v>0.67290141538388948</v>
      </c>
    </row>
    <row r="9" spans="1:98" x14ac:dyDescent="0.2">
      <c r="A9" s="10" t="str">
        <f>name!D5</f>
        <v>12 Other managers and proprietors</v>
      </c>
      <c r="B9" s="69">
        <v>0.31777487191219422</v>
      </c>
      <c r="C9" s="69">
        <v>0.42698777859514631</v>
      </c>
      <c r="D9" s="69">
        <v>0.43175992199534652</v>
      </c>
      <c r="E9" s="69">
        <v>0.60333312652917248</v>
      </c>
      <c r="F9" s="69">
        <v>0.83774089071187452</v>
      </c>
      <c r="H9" s="69">
        <f t="shared" ref="H9:H32" si="26">F9-D9</f>
        <v>0.405980968716528</v>
      </c>
      <c r="I9" s="69">
        <f>'RD T1'!E37</f>
        <v>0.41144653248235685</v>
      </c>
      <c r="J9" s="69">
        <f t="shared" ref="J9:J32" si="27">SUM(H9:I9)</f>
        <v>0.81742750119888485</v>
      </c>
      <c r="L9" t="str">
        <f t="shared" ref="L9:L32" si="28">A9</f>
        <v>12 Other managers and proprietors</v>
      </c>
      <c r="M9" s="69">
        <v>2.7597655362946925</v>
      </c>
      <c r="N9" s="69">
        <v>3.5190781138808958</v>
      </c>
      <c r="O9" s="69">
        <v>3.8001725589434581</v>
      </c>
      <c r="P9" s="69">
        <v>5.346594801483012</v>
      </c>
      <c r="Q9" s="69">
        <v>7.5508890179506309</v>
      </c>
      <c r="S9" s="69">
        <f t="shared" ref="S9:S35" si="29">Q9-O9</f>
        <v>3.7507164590071729</v>
      </c>
      <c r="T9" s="69">
        <f>'RD T1'!E66</f>
        <v>3.6185740424594064</v>
      </c>
      <c r="U9" s="69">
        <f t="shared" ref="U9:U32" si="30">SUM(S9:T9)</f>
        <v>7.3692905014665797</v>
      </c>
      <c r="W9" t="str">
        <f t="shared" ref="W9:W32" si="31">A9</f>
        <v>12 Other managers and proprietors</v>
      </c>
      <c r="X9" s="69">
        <v>6.5212476712759981</v>
      </c>
      <c r="Y9" s="69">
        <v>7.4222217700207835</v>
      </c>
      <c r="Z9" s="69">
        <v>7.1476479324347784</v>
      </c>
      <c r="AA9" s="69">
        <v>9.2720844964813764</v>
      </c>
      <c r="AB9" s="69">
        <v>11.576546181122685</v>
      </c>
      <c r="AC9" s="69"/>
      <c r="AD9" s="69">
        <f t="shared" ref="AD9:AD32" si="32">AB9-Z9</f>
        <v>4.4288982486879069</v>
      </c>
      <c r="AE9" s="69">
        <f>'RD T1'!E95</f>
        <v>6.2857168368767482</v>
      </c>
      <c r="AF9" s="69">
        <f t="shared" ref="AF9:AF32" si="33">SUM(AD9:AE9)</f>
        <v>10.714615085564656</v>
      </c>
      <c r="AH9" t="str">
        <f t="shared" ref="AH9:AH32" si="34">L9</f>
        <v>12 Other managers and proprietors</v>
      </c>
      <c r="AI9" s="69">
        <v>1.9110651636126332</v>
      </c>
      <c r="AJ9" s="69">
        <v>2.2466285524456446</v>
      </c>
      <c r="AK9" s="69">
        <v>2.2794477835994416</v>
      </c>
      <c r="AL9" s="69">
        <v>2.7978758257027971</v>
      </c>
      <c r="AM9" s="69">
        <v>3.464715425729616</v>
      </c>
      <c r="AN9" s="69"/>
      <c r="AO9" s="69">
        <f t="shared" ref="AO9:AO32" si="35">AM9-AK9</f>
        <v>1.1852676421301744</v>
      </c>
      <c r="AP9" s="69">
        <f>'RD T1'!E124</f>
        <v>1.9280782637171368</v>
      </c>
      <c r="AQ9" s="69">
        <f t="shared" ref="AQ9:AQ32" si="36">SUM(AO9:AP9)</f>
        <v>3.1133459058473112</v>
      </c>
      <c r="AS9" t="str">
        <f t="shared" ref="AS9:AS32" si="37">W9</f>
        <v>12 Other managers and proprietors</v>
      </c>
      <c r="AT9" s="69">
        <v>2.1337416676249199</v>
      </c>
      <c r="AU9" s="69">
        <v>2.3791651950510513</v>
      </c>
      <c r="AV9" s="69">
        <v>2.3555668135718357</v>
      </c>
      <c r="AW9" s="69">
        <v>2.987127126245678</v>
      </c>
      <c r="AX9" s="69">
        <v>3.6125221603323689</v>
      </c>
      <c r="AY9" s="69"/>
      <c r="AZ9" s="69">
        <f t="shared" ref="AZ9:AZ32" si="38">AX9-AV9</f>
        <v>1.2569553467605332</v>
      </c>
      <c r="BA9" s="69">
        <f>'RD T1'!E153</f>
        <v>1.8952001256533277</v>
      </c>
      <c r="BB9" s="69">
        <f t="shared" ref="BB9:BB32" si="39">SUM(AZ9:BA9)</f>
        <v>3.152155472413861</v>
      </c>
      <c r="BD9" t="str">
        <f t="shared" ref="BD9:BD32" si="40">AH9</f>
        <v>12 Other managers and proprietors</v>
      </c>
      <c r="BE9" s="69">
        <v>5.5149077350749236</v>
      </c>
      <c r="BF9" s="69">
        <v>5.0496210967244854</v>
      </c>
      <c r="BG9" s="69">
        <v>5.3353387393592753</v>
      </c>
      <c r="BH9" s="69">
        <v>6.121988377883274</v>
      </c>
      <c r="BI9" s="69">
        <v>6.5705434011584343</v>
      </c>
      <c r="BJ9" s="69"/>
      <c r="BK9" s="69">
        <f t="shared" ref="BK9:BK32" si="41">BI9-BG9</f>
        <v>1.235204661799159</v>
      </c>
      <c r="BL9" s="69">
        <f>'RD T1'!E182</f>
        <v>2.9985465635809856</v>
      </c>
      <c r="BM9" s="69">
        <f t="shared" ref="BM9:BM32" si="42">SUM(BK9:BL9)</f>
        <v>4.2337512253801446</v>
      </c>
      <c r="BO9" t="str">
        <f t="shared" ref="BO9:BO32" si="43">AS9</f>
        <v>12 Other managers and proprietors</v>
      </c>
      <c r="BP9" s="69">
        <v>5.3760388654898854</v>
      </c>
      <c r="BQ9" s="69">
        <v>5.4151635329503565</v>
      </c>
      <c r="BR9" s="69">
        <v>5.1311060552821601</v>
      </c>
      <c r="BS9" s="69">
        <v>6.3078878248764134</v>
      </c>
      <c r="BT9" s="69">
        <v>6.2456687581765848</v>
      </c>
      <c r="BU9" s="69"/>
      <c r="BV9" s="69">
        <f t="shared" ref="BV9:BV32" si="44">BT9-BR9</f>
        <v>1.1145627028944247</v>
      </c>
      <c r="BW9" s="69">
        <f>'RD T1'!E211</f>
        <v>3.3021842187598147</v>
      </c>
      <c r="BX9" s="69">
        <f t="shared" ref="BX9:BX32" si="45">SUM(BV9:BW9)</f>
        <v>4.416746921654239</v>
      </c>
      <c r="BZ9" t="str">
        <f t="shared" ref="BZ9:BZ32" si="46">BD9</f>
        <v>12 Other managers and proprietors</v>
      </c>
      <c r="CA9" s="69">
        <v>3.3989239114484011</v>
      </c>
      <c r="CB9" s="69">
        <v>3.115200083049483</v>
      </c>
      <c r="CC9" s="69">
        <v>2.6849880561201345</v>
      </c>
      <c r="CD9" s="69">
        <v>3.1464997591325448</v>
      </c>
      <c r="CE9" s="69">
        <v>2.4960026966151139</v>
      </c>
      <c r="CF9" s="69"/>
      <c r="CG9" s="69">
        <f t="shared" ref="CG9:CG32" si="47">CE9-CC9</f>
        <v>-0.1889853595050206</v>
      </c>
      <c r="CH9" s="69">
        <f>'RD T1'!E240</f>
        <v>1.2899806099147186</v>
      </c>
      <c r="CI9" s="69">
        <f t="shared" ref="CI9:CI32" si="48">SUM(CG9:CH9)</f>
        <v>1.100995250409698</v>
      </c>
      <c r="CK9" t="str">
        <f t="shared" ref="CK9:CK32" si="49">BO9</f>
        <v>12 Other managers and proprietors</v>
      </c>
      <c r="CL9" s="69">
        <v>0.98884440935880469</v>
      </c>
      <c r="CM9" s="69">
        <v>1.0390938684252389</v>
      </c>
      <c r="CN9" s="69">
        <v>0.90282107978431814</v>
      </c>
      <c r="CO9" s="69">
        <v>1.3161092170363824</v>
      </c>
      <c r="CP9" s="69">
        <v>1.7329908867920898</v>
      </c>
      <c r="CQ9" s="69"/>
      <c r="CR9" s="69">
        <f t="shared" ref="CR9:CR32" si="50">CP9-CN9</f>
        <v>0.83016980700777165</v>
      </c>
      <c r="CS9" s="69">
        <f>'RD T1'!E269</f>
        <v>0.47429464554360262</v>
      </c>
      <c r="CT9" s="69">
        <f t="shared" ref="CT9:CT32" si="51">SUM(CR9:CS9)</f>
        <v>1.3044644525513742</v>
      </c>
    </row>
    <row r="10" spans="1:98" x14ac:dyDescent="0.2">
      <c r="A10" s="10" t="str">
        <f>name!D6</f>
        <v>21 Science, research, engineering and technology professionals</v>
      </c>
      <c r="B10" s="69">
        <v>2.1739072560110815</v>
      </c>
      <c r="C10" s="69">
        <v>2.7553969650317951</v>
      </c>
      <c r="D10" s="69">
        <v>2.9185591181350099</v>
      </c>
      <c r="E10" s="69">
        <v>3.3207067780730442</v>
      </c>
      <c r="F10" s="69">
        <v>4.2112278974765074</v>
      </c>
      <c r="G10" s="11"/>
      <c r="H10" s="69">
        <f t="shared" si="26"/>
        <v>1.2926687793414975</v>
      </c>
      <c r="I10" s="69">
        <f>'RD T1'!E38</f>
        <v>1.3670671769915688</v>
      </c>
      <c r="J10" s="69">
        <f t="shared" si="27"/>
        <v>2.6597359563330665</v>
      </c>
      <c r="L10" t="str">
        <f t="shared" si="28"/>
        <v>21 Science, research, engineering and technology professionals</v>
      </c>
      <c r="M10" s="69">
        <v>8.3004264187955439</v>
      </c>
      <c r="N10" s="69">
        <v>10.587138886820059</v>
      </c>
      <c r="O10" s="69">
        <v>11.936025522438236</v>
      </c>
      <c r="P10" s="69">
        <v>14.183469455782019</v>
      </c>
      <c r="Q10" s="69">
        <v>18.724324330472747</v>
      </c>
      <c r="R10" s="11"/>
      <c r="S10" s="69">
        <f t="shared" si="29"/>
        <v>6.7882988080345115</v>
      </c>
      <c r="T10" s="69">
        <f>'RD T1'!E67</f>
        <v>6.2802210229422268</v>
      </c>
      <c r="U10" s="69">
        <f t="shared" si="30"/>
        <v>13.068519830976738</v>
      </c>
      <c r="W10" t="str">
        <f t="shared" si="31"/>
        <v>21 Science, research, engineering and technology professionals</v>
      </c>
      <c r="X10" s="69">
        <v>16.249681784757982</v>
      </c>
      <c r="Y10" s="69">
        <v>17.88066720880866</v>
      </c>
      <c r="Z10" s="69">
        <v>17.743993089091681</v>
      </c>
      <c r="AA10" s="69">
        <v>18.631361409267772</v>
      </c>
      <c r="AB10" s="69">
        <v>19.954863197234925</v>
      </c>
      <c r="AC10" s="69"/>
      <c r="AD10" s="69">
        <f t="shared" si="32"/>
        <v>2.2108701081432436</v>
      </c>
      <c r="AE10" s="69">
        <f>'RD T1'!E96</f>
        <v>7.6211593488759046</v>
      </c>
      <c r="AF10" s="69">
        <f t="shared" si="33"/>
        <v>9.8320294570191482</v>
      </c>
      <c r="AH10" t="str">
        <f t="shared" si="34"/>
        <v>21 Science, research, engineering and technology professionals</v>
      </c>
      <c r="AI10" s="69">
        <v>1.7288704517092643</v>
      </c>
      <c r="AJ10" s="69">
        <v>1.8853649178393579</v>
      </c>
      <c r="AK10" s="69">
        <v>1.9714331524539417</v>
      </c>
      <c r="AL10" s="69">
        <v>2.0549059886964085</v>
      </c>
      <c r="AM10" s="69">
        <v>2.3529502563625591</v>
      </c>
      <c r="AN10" s="69"/>
      <c r="AO10" s="69">
        <f t="shared" si="35"/>
        <v>0.38151710390861737</v>
      </c>
      <c r="AP10" s="69">
        <f>'RD T1'!E125</f>
        <v>0.84925139424029439</v>
      </c>
      <c r="AQ10" s="69">
        <f t="shared" si="36"/>
        <v>1.2307684981489118</v>
      </c>
      <c r="AS10" t="str">
        <f t="shared" si="37"/>
        <v>21 Science, research, engineering and technology professionals</v>
      </c>
      <c r="AT10" s="69">
        <v>4.3446409396235151</v>
      </c>
      <c r="AU10" s="69">
        <v>4.7795246758898333</v>
      </c>
      <c r="AV10" s="69">
        <v>4.7406763231534432</v>
      </c>
      <c r="AW10" s="69">
        <v>4.5264445712085921</v>
      </c>
      <c r="AX10" s="69">
        <v>4.5552369391395207</v>
      </c>
      <c r="AY10" s="69"/>
      <c r="AZ10" s="69">
        <f t="shared" si="38"/>
        <v>-0.18543938401392257</v>
      </c>
      <c r="BA10" s="69">
        <f>'RD T1'!E154</f>
        <v>1.6751955981963331</v>
      </c>
      <c r="BB10" s="69">
        <f t="shared" si="39"/>
        <v>1.4897562141824106</v>
      </c>
      <c r="BD10" t="str">
        <f t="shared" si="40"/>
        <v>21 Science, research, engineering and technology professionals</v>
      </c>
      <c r="BE10" s="69">
        <v>5.9932532513640178</v>
      </c>
      <c r="BF10" s="69">
        <v>5.9990125407479349</v>
      </c>
      <c r="BG10" s="69">
        <v>6.6560873975282071</v>
      </c>
      <c r="BH10" s="69">
        <v>6.3302208073058521</v>
      </c>
      <c r="BI10" s="69">
        <v>6.2476303776149642</v>
      </c>
      <c r="BJ10" s="69"/>
      <c r="BK10" s="69">
        <f t="shared" si="41"/>
        <v>-0.4084570199132429</v>
      </c>
      <c r="BL10" s="69">
        <f>'RD T1'!E183</f>
        <v>1.7922307851510941</v>
      </c>
      <c r="BM10" s="69">
        <f t="shared" si="42"/>
        <v>1.3837737652378512</v>
      </c>
      <c r="BO10" t="str">
        <f t="shared" si="43"/>
        <v>21 Science, research, engineering and technology professionals</v>
      </c>
      <c r="BP10" s="69">
        <v>4.2938045590019067</v>
      </c>
      <c r="BQ10" s="69">
        <v>4.6806307805887313</v>
      </c>
      <c r="BR10" s="69">
        <v>4.4962657528398138</v>
      </c>
      <c r="BS10" s="69">
        <v>4.5390554494665727</v>
      </c>
      <c r="BT10" s="69">
        <v>4.1022359145141278</v>
      </c>
      <c r="BU10" s="69"/>
      <c r="BV10" s="69">
        <f t="shared" si="44"/>
        <v>-0.39402983832568594</v>
      </c>
      <c r="BW10" s="69">
        <f>'RD T1'!E212</f>
        <v>1.4246982077698436</v>
      </c>
      <c r="BX10" s="69">
        <f t="shared" si="45"/>
        <v>1.0306683694441576</v>
      </c>
      <c r="BZ10" t="str">
        <f t="shared" si="46"/>
        <v>21 Science, research, engineering and technology professionals</v>
      </c>
      <c r="CA10" s="69">
        <v>2.635609351629558</v>
      </c>
      <c r="CB10" s="69">
        <v>2.4820175635508019</v>
      </c>
      <c r="CC10" s="69">
        <v>2.3855643040016923</v>
      </c>
      <c r="CD10" s="69">
        <v>2.4967736345819662</v>
      </c>
      <c r="CE10" s="69">
        <v>1.6458518783574361</v>
      </c>
      <c r="CF10" s="69"/>
      <c r="CG10" s="69">
        <f t="shared" si="47"/>
        <v>-0.73971242564425621</v>
      </c>
      <c r="CH10" s="69">
        <f>'RD T1'!E241</f>
        <v>0.65753465406143852</v>
      </c>
      <c r="CI10" s="69">
        <f t="shared" si="48"/>
        <v>-8.2177771582817694E-2</v>
      </c>
      <c r="CK10" t="str">
        <f t="shared" si="49"/>
        <v>21 Science, research, engineering and technology professionals</v>
      </c>
      <c r="CL10" s="69">
        <v>0.46045632874870168</v>
      </c>
      <c r="CM10" s="69">
        <v>0.61240141939358506</v>
      </c>
      <c r="CN10" s="69">
        <v>0.61218894405391644</v>
      </c>
      <c r="CO10" s="69">
        <v>0.86081417952154604</v>
      </c>
      <c r="CP10" s="69">
        <v>1.2830754355669673</v>
      </c>
      <c r="CQ10" s="69"/>
      <c r="CR10" s="69">
        <f t="shared" si="50"/>
        <v>0.67088649151305091</v>
      </c>
      <c r="CS10" s="69">
        <f>'RD T1'!E270</f>
        <v>0.27875590191566418</v>
      </c>
      <c r="CT10" s="69">
        <f t="shared" si="51"/>
        <v>0.94964239342871504</v>
      </c>
    </row>
    <row r="11" spans="1:98" x14ac:dyDescent="0.2">
      <c r="A11" s="10" t="str">
        <f>name!D7</f>
        <v>22 Health professionals</v>
      </c>
      <c r="B11" s="69">
        <v>1.5547609437305869</v>
      </c>
      <c r="C11" s="69">
        <v>2.1369440321675439</v>
      </c>
      <c r="D11" s="69">
        <v>2.238929564563243</v>
      </c>
      <c r="E11" s="69">
        <v>2.663868262560801</v>
      </c>
      <c r="F11" s="69">
        <v>3.2411620218255459</v>
      </c>
      <c r="G11" s="11"/>
      <c r="H11" s="69">
        <f t="shared" si="26"/>
        <v>1.0022324572623029</v>
      </c>
      <c r="I11" s="69">
        <f>'RD T1'!E39</f>
        <v>1.4257482223620415</v>
      </c>
      <c r="J11" s="69">
        <f t="shared" si="27"/>
        <v>2.4279806796243442</v>
      </c>
      <c r="L11" t="str">
        <f t="shared" si="28"/>
        <v>22 Health professionals</v>
      </c>
      <c r="M11" s="69">
        <v>4.8867368039040517</v>
      </c>
      <c r="N11" s="69">
        <v>6.753230827854261</v>
      </c>
      <c r="O11" s="69">
        <v>7.1026973739088506</v>
      </c>
      <c r="P11" s="69">
        <v>8.3249208584001622</v>
      </c>
      <c r="Q11" s="69">
        <v>9.8462094548687027</v>
      </c>
      <c r="R11" s="11"/>
      <c r="S11" s="69">
        <f t="shared" si="29"/>
        <v>2.7435120809598521</v>
      </c>
      <c r="T11" s="69">
        <f>'RD T1'!E68</f>
        <v>4.7313926116862755</v>
      </c>
      <c r="U11" s="69">
        <f t="shared" si="30"/>
        <v>7.4749046926461276</v>
      </c>
      <c r="W11" t="str">
        <f t="shared" si="31"/>
        <v>22 Health professionals</v>
      </c>
      <c r="X11" s="69">
        <v>10.872978232046629</v>
      </c>
      <c r="Y11" s="69">
        <v>13.557532309217375</v>
      </c>
      <c r="Z11" s="69">
        <v>13.320271644237216</v>
      </c>
      <c r="AA11" s="69">
        <v>14.628693087437163</v>
      </c>
      <c r="AB11" s="69">
        <v>15.977107828109089</v>
      </c>
      <c r="AC11" s="69"/>
      <c r="AD11" s="69">
        <f t="shared" si="32"/>
        <v>2.6568361838718726</v>
      </c>
      <c r="AE11" s="69">
        <f>'RD T1'!E97</f>
        <v>8.5490249428448326</v>
      </c>
      <c r="AF11" s="69">
        <f t="shared" si="33"/>
        <v>11.205861126716705</v>
      </c>
      <c r="AH11" t="str">
        <f t="shared" si="34"/>
        <v>22 Health professionals</v>
      </c>
      <c r="AI11" s="69">
        <v>5.6473999375071608</v>
      </c>
      <c r="AJ11" s="69">
        <v>4.8241429199097485</v>
      </c>
      <c r="AK11" s="69">
        <v>4.2453847577183232</v>
      </c>
      <c r="AL11" s="69">
        <v>2.5370190604678626</v>
      </c>
      <c r="AM11" s="69">
        <v>0.93878370288824586</v>
      </c>
      <c r="AN11" s="69"/>
      <c r="AO11" s="69">
        <f t="shared" si="35"/>
        <v>-3.3066010548300775</v>
      </c>
      <c r="AP11" s="69">
        <f>'RD T1'!E126</f>
        <v>0.84463914762969883</v>
      </c>
      <c r="AQ11" s="69">
        <f t="shared" si="36"/>
        <v>-2.4619619072003784</v>
      </c>
      <c r="AS11" t="str">
        <f t="shared" si="37"/>
        <v>22 Health professionals</v>
      </c>
      <c r="AT11" s="69">
        <v>0.77484111766216446</v>
      </c>
      <c r="AU11" s="69">
        <v>0.93360463174630137</v>
      </c>
      <c r="AV11" s="69">
        <v>1.0362744742787</v>
      </c>
      <c r="AW11" s="69">
        <v>1.0659029867363972</v>
      </c>
      <c r="AX11" s="69">
        <v>1.1449539881196935</v>
      </c>
      <c r="AY11" s="69"/>
      <c r="AZ11" s="69">
        <f t="shared" si="38"/>
        <v>0.1086795138409935</v>
      </c>
      <c r="BA11" s="69">
        <f>'RD T1'!E155</f>
        <v>0.5609035936546457</v>
      </c>
      <c r="BB11" s="69">
        <f t="shared" si="39"/>
        <v>0.66958310749563921</v>
      </c>
      <c r="BD11" t="str">
        <f t="shared" si="40"/>
        <v>22 Health professionals</v>
      </c>
      <c r="BE11" s="69">
        <v>2.8825098257277286</v>
      </c>
      <c r="BF11" s="69">
        <v>3.4503273457340846</v>
      </c>
      <c r="BG11" s="69">
        <v>3.7349734389879674</v>
      </c>
      <c r="BH11" s="69">
        <v>3.9313908039020364</v>
      </c>
      <c r="BI11" s="69">
        <v>4.2575829466687525</v>
      </c>
      <c r="BJ11" s="69"/>
      <c r="BK11" s="69">
        <f t="shared" si="41"/>
        <v>0.52260950768078507</v>
      </c>
      <c r="BL11" s="69">
        <f>'RD T1'!E184</f>
        <v>2.3082652060761624</v>
      </c>
      <c r="BM11" s="69">
        <f t="shared" si="42"/>
        <v>2.8308747137569474</v>
      </c>
      <c r="BO11" t="str">
        <f t="shared" si="43"/>
        <v>22 Health professionals</v>
      </c>
      <c r="BP11" s="69">
        <v>2.1324709379223794</v>
      </c>
      <c r="BQ11" s="69">
        <v>2.3808280520950982</v>
      </c>
      <c r="BR11" s="69">
        <v>2.3795725116796702</v>
      </c>
      <c r="BS11" s="69">
        <v>2.4046971069220557</v>
      </c>
      <c r="BT11" s="69">
        <v>1.9120135224872272</v>
      </c>
      <c r="BU11" s="69"/>
      <c r="BV11" s="69">
        <f t="shared" si="44"/>
        <v>-0.46755898919244299</v>
      </c>
      <c r="BW11" s="69">
        <f>'RD T1'!E213</f>
        <v>1.0615820825101685</v>
      </c>
      <c r="BX11" s="69">
        <f t="shared" si="45"/>
        <v>0.59402309331772551</v>
      </c>
      <c r="BZ11" t="str">
        <f t="shared" si="46"/>
        <v>22 Health professionals</v>
      </c>
      <c r="CA11" s="69">
        <v>1.2610240468572593</v>
      </c>
      <c r="CB11" s="69">
        <v>1.5244770192896331</v>
      </c>
      <c r="CC11" s="69">
        <v>1.2477391660107429</v>
      </c>
      <c r="CD11" s="69">
        <v>1.3269908279855189</v>
      </c>
      <c r="CE11" s="69">
        <v>0.83928227947727763</v>
      </c>
      <c r="CF11" s="69"/>
      <c r="CG11" s="69">
        <f t="shared" si="47"/>
        <v>-0.40845688653346524</v>
      </c>
      <c r="CH11" s="69">
        <f>'RD T1'!E242</f>
        <v>0.50056805042294938</v>
      </c>
      <c r="CI11" s="69">
        <f t="shared" si="48"/>
        <v>9.2111163889484149E-2</v>
      </c>
      <c r="CK11" t="str">
        <f t="shared" si="49"/>
        <v>22 Health professionals</v>
      </c>
      <c r="CL11" s="69">
        <v>0.10925029143004338</v>
      </c>
      <c r="CM11" s="69">
        <v>0.17784445014370573</v>
      </c>
      <c r="CN11" s="69">
        <v>0.18100821034381798</v>
      </c>
      <c r="CO11" s="69">
        <v>0.32407023781483485</v>
      </c>
      <c r="CP11" s="69">
        <v>0.655842476382547</v>
      </c>
      <c r="CQ11" s="69"/>
      <c r="CR11" s="69">
        <f t="shared" si="50"/>
        <v>0.47483426603872902</v>
      </c>
      <c r="CS11" s="69">
        <f>'RD T1'!E271</f>
        <v>0.15369418657772455</v>
      </c>
      <c r="CT11" s="69">
        <f t="shared" si="51"/>
        <v>0.62852845261645363</v>
      </c>
    </row>
    <row r="12" spans="1:98" x14ac:dyDescent="0.2">
      <c r="A12" s="10" t="str">
        <f>name!D8</f>
        <v>23 Teaching and other educational professionals</v>
      </c>
      <c r="B12" s="69">
        <v>2.9419770961453326</v>
      </c>
      <c r="C12" s="69">
        <v>3.4907518865518985</v>
      </c>
      <c r="D12" s="69">
        <v>3.632710192679208</v>
      </c>
      <c r="E12" s="69">
        <v>4.0452850998730581</v>
      </c>
      <c r="F12" s="69">
        <v>4.779082987213739</v>
      </c>
      <c r="G12" s="11"/>
      <c r="H12" s="69">
        <f t="shared" si="26"/>
        <v>1.146372794534531</v>
      </c>
      <c r="I12" s="69">
        <f>'RD T1'!E40</f>
        <v>2.1573311164877924</v>
      </c>
      <c r="J12" s="69">
        <f t="shared" si="27"/>
        <v>3.3037039110223234</v>
      </c>
      <c r="L12" t="str">
        <f t="shared" si="28"/>
        <v>23 Teaching and other educational professionals</v>
      </c>
      <c r="M12" s="69">
        <v>17.014249530846989</v>
      </c>
      <c r="N12" s="69">
        <v>20.622337999399374</v>
      </c>
      <c r="O12" s="69">
        <v>20.828352017983391</v>
      </c>
      <c r="P12" s="69">
        <v>23.014784400353186</v>
      </c>
      <c r="Q12" s="69">
        <v>26.701577473920668</v>
      </c>
      <c r="R12" s="11"/>
      <c r="S12" s="69">
        <f t="shared" si="29"/>
        <v>5.873225455937277</v>
      </c>
      <c r="T12" s="69">
        <f>'RD T1'!E69</f>
        <v>12.840809749646786</v>
      </c>
      <c r="U12" s="69">
        <f t="shared" si="30"/>
        <v>18.714035205584061</v>
      </c>
      <c r="W12" t="str">
        <f t="shared" si="31"/>
        <v>23 Teaching and other educational professionals</v>
      </c>
      <c r="X12" s="69">
        <v>12.416535193413781</v>
      </c>
      <c r="Y12" s="69">
        <v>12.026826930174037</v>
      </c>
      <c r="Z12" s="69">
        <v>11.558811255785175</v>
      </c>
      <c r="AA12" s="69">
        <v>10.309970761656126</v>
      </c>
      <c r="AB12" s="69">
        <v>9.112982541793464</v>
      </c>
      <c r="AC12" s="69"/>
      <c r="AD12" s="69">
        <f t="shared" si="32"/>
        <v>-2.4458287139917108</v>
      </c>
      <c r="AE12" s="69">
        <f>'RD T1'!E98</f>
        <v>5.2392240635503988</v>
      </c>
      <c r="AF12" s="69">
        <f t="shared" si="33"/>
        <v>2.7933953495586881</v>
      </c>
      <c r="AH12" t="str">
        <f t="shared" si="34"/>
        <v>23 Teaching and other educational professionals</v>
      </c>
      <c r="AI12" s="69">
        <v>1.6449487622155841</v>
      </c>
      <c r="AJ12" s="69">
        <v>1.0398455913584226</v>
      </c>
      <c r="AK12" s="69">
        <v>0.90437400673884671</v>
      </c>
      <c r="AL12" s="69">
        <v>0.6341344724697312</v>
      </c>
      <c r="AM12" s="69">
        <v>0.64291440935794364</v>
      </c>
      <c r="AN12" s="69"/>
      <c r="AO12" s="69">
        <f t="shared" si="35"/>
        <v>-0.26145959738090307</v>
      </c>
      <c r="AP12" s="69">
        <f>'RD T1'!E127</f>
        <v>0.20343505851808882</v>
      </c>
      <c r="AQ12" s="69">
        <f t="shared" si="36"/>
        <v>-5.8024538862814251E-2</v>
      </c>
      <c r="AS12" t="str">
        <f t="shared" si="37"/>
        <v>23 Teaching and other educational professionals</v>
      </c>
      <c r="AT12" s="69">
        <v>0.4418430914551888</v>
      </c>
      <c r="AU12" s="69">
        <v>0.45689753903490915</v>
      </c>
      <c r="AV12" s="69">
        <v>0.46203831741210366</v>
      </c>
      <c r="AW12" s="69">
        <v>0.39500091918059943</v>
      </c>
      <c r="AX12" s="69">
        <v>0.36678315334513456</v>
      </c>
      <c r="AY12" s="69"/>
      <c r="AZ12" s="69">
        <f t="shared" si="38"/>
        <v>-9.52551640669691E-2</v>
      </c>
      <c r="BA12" s="69">
        <f>'RD T1'!E156</f>
        <v>0.1912911063476152</v>
      </c>
      <c r="BB12" s="69">
        <f t="shared" si="39"/>
        <v>9.6035942280646103E-2</v>
      </c>
      <c r="BD12" t="str">
        <f t="shared" si="40"/>
        <v>23 Teaching and other educational professionals</v>
      </c>
      <c r="BE12" s="69">
        <v>1.5213530935275967</v>
      </c>
      <c r="BF12" s="69">
        <v>1.4846680512969919</v>
      </c>
      <c r="BG12" s="69">
        <v>1.6622664456135199</v>
      </c>
      <c r="BH12" s="69">
        <v>1.7360566996048084</v>
      </c>
      <c r="BI12" s="69">
        <v>2.0841745234242341</v>
      </c>
      <c r="BJ12" s="69"/>
      <c r="BK12" s="69">
        <f t="shared" si="41"/>
        <v>0.42190807781071427</v>
      </c>
      <c r="BL12" s="69">
        <f>'RD T1'!E185</f>
        <v>0.76937882887442011</v>
      </c>
      <c r="BM12" s="69">
        <f t="shared" si="42"/>
        <v>1.1912869066851344</v>
      </c>
      <c r="BO12" t="str">
        <f t="shared" si="43"/>
        <v>23 Teaching and other educational professionals</v>
      </c>
      <c r="BP12" s="69">
        <v>1.2443643782352318</v>
      </c>
      <c r="BQ12" s="69">
        <v>1.2194282921539064</v>
      </c>
      <c r="BR12" s="69">
        <v>1.2166485393463942</v>
      </c>
      <c r="BS12" s="69">
        <v>1.1804694647392637</v>
      </c>
      <c r="BT12" s="69">
        <v>1.0847348467647315</v>
      </c>
      <c r="BU12" s="69"/>
      <c r="BV12" s="69">
        <f t="shared" si="44"/>
        <v>-0.13191369258166263</v>
      </c>
      <c r="BW12" s="69">
        <f>'RD T1'!E214</f>
        <v>0.52270250513457261</v>
      </c>
      <c r="BX12" s="69">
        <f t="shared" si="45"/>
        <v>0.39078881255290998</v>
      </c>
      <c r="BZ12" t="str">
        <f t="shared" si="46"/>
        <v>23 Teaching and other educational professionals</v>
      </c>
      <c r="CA12" s="69">
        <v>0.80654191358234339</v>
      </c>
      <c r="CB12" s="69">
        <v>0.79597106270818219</v>
      </c>
      <c r="CC12" s="69">
        <v>0.73753635721013411</v>
      </c>
      <c r="CD12" s="69">
        <v>0.8247581153852801</v>
      </c>
      <c r="CE12" s="69">
        <v>0.73684694587930877</v>
      </c>
      <c r="CF12" s="69"/>
      <c r="CG12" s="69">
        <f t="shared" si="47"/>
        <v>-6.8941133082534023E-4</v>
      </c>
      <c r="CH12" s="69">
        <f>'RD T1'!E243</f>
        <v>0.33902768525067245</v>
      </c>
      <c r="CI12" s="69">
        <f t="shared" si="48"/>
        <v>0.33833827391984711</v>
      </c>
      <c r="CK12" t="str">
        <f t="shared" si="49"/>
        <v>23 Teaching and other educational professionals</v>
      </c>
      <c r="CL12" s="69">
        <v>0.1128938627394758</v>
      </c>
      <c r="CM12" s="69">
        <v>0.15797038174991468</v>
      </c>
      <c r="CN12" s="69">
        <v>0.17164304974842462</v>
      </c>
      <c r="CO12" s="69">
        <v>0.24509347976662854</v>
      </c>
      <c r="CP12" s="69">
        <v>0.30659208780753849</v>
      </c>
      <c r="CQ12" s="69"/>
      <c r="CR12" s="69">
        <f t="shared" si="50"/>
        <v>0.13494903805911387</v>
      </c>
      <c r="CS12" s="69">
        <f>'RD T1'!E272</f>
        <v>8.8302992921492907E-2</v>
      </c>
      <c r="CT12" s="69">
        <f t="shared" si="51"/>
        <v>0.22325203098060678</v>
      </c>
    </row>
    <row r="13" spans="1:98" x14ac:dyDescent="0.2">
      <c r="A13" s="10" t="str">
        <f>name!D9</f>
        <v>24 Business, media and public service professionals</v>
      </c>
      <c r="B13" s="69">
        <v>0.80505748889978568</v>
      </c>
      <c r="C13" s="69">
        <v>1.0411991245612491</v>
      </c>
      <c r="D13" s="69">
        <v>1.1893719064519161</v>
      </c>
      <c r="E13" s="69">
        <v>1.5070345041133899</v>
      </c>
      <c r="F13" s="69">
        <v>2.058859931779609</v>
      </c>
      <c r="G13" s="11"/>
      <c r="H13" s="69">
        <f t="shared" si="26"/>
        <v>0.86948802532769287</v>
      </c>
      <c r="I13" s="69">
        <f>'RD T1'!E41</f>
        <v>0.8184365381821066</v>
      </c>
      <c r="J13" s="69">
        <f t="shared" si="27"/>
        <v>1.6879245635097995</v>
      </c>
      <c r="L13" t="str">
        <f t="shared" si="28"/>
        <v>24 Business, media and public service professionals</v>
      </c>
      <c r="M13" s="69">
        <v>10.026300438427016</v>
      </c>
      <c r="N13" s="69">
        <v>13.109371457989702</v>
      </c>
      <c r="O13" s="69">
        <v>14.204553813200143</v>
      </c>
      <c r="P13" s="69">
        <v>16.992632611417207</v>
      </c>
      <c r="Q13" s="69">
        <v>21.39737703391928</v>
      </c>
      <c r="R13" s="11"/>
      <c r="S13" s="69">
        <f t="shared" si="29"/>
        <v>7.1928232207191378</v>
      </c>
      <c r="T13" s="69">
        <f>'RD T1'!E70</f>
        <v>9.0801662483408894</v>
      </c>
      <c r="U13" s="69">
        <f t="shared" si="30"/>
        <v>16.272989469060029</v>
      </c>
      <c r="W13" t="str">
        <f t="shared" si="31"/>
        <v>24 Business, media and public service professionals</v>
      </c>
      <c r="X13" s="69">
        <v>18.58861023924576</v>
      </c>
      <c r="Y13" s="69">
        <v>21.406676747045974</v>
      </c>
      <c r="Z13" s="69">
        <v>22.167225387459546</v>
      </c>
      <c r="AA13" s="69">
        <v>24.615194694460136</v>
      </c>
      <c r="AB13" s="69">
        <v>27.354408022889242</v>
      </c>
      <c r="AC13" s="69"/>
      <c r="AD13" s="69">
        <f t="shared" si="32"/>
        <v>5.1871826354296964</v>
      </c>
      <c r="AE13" s="69">
        <f>'RD T1'!E99</f>
        <v>12.973711460587486</v>
      </c>
      <c r="AF13" s="69">
        <f t="shared" si="33"/>
        <v>18.160894096017181</v>
      </c>
      <c r="AH13" t="str">
        <f t="shared" si="34"/>
        <v>24 Business, media and public service professionals</v>
      </c>
      <c r="AI13" s="69">
        <v>2.1064682153559131</v>
      </c>
      <c r="AJ13" s="69">
        <v>2.1569824788656895</v>
      </c>
      <c r="AK13" s="69">
        <v>2.3030844771542713</v>
      </c>
      <c r="AL13" s="69">
        <v>2.2413027605552163</v>
      </c>
      <c r="AM13" s="69">
        <v>2.4478791077673603</v>
      </c>
      <c r="AN13" s="69"/>
      <c r="AO13" s="69">
        <f t="shared" si="35"/>
        <v>0.14479463061308895</v>
      </c>
      <c r="AP13" s="69">
        <f>'RD T1'!E128</f>
        <v>0.87981121326627099</v>
      </c>
      <c r="AQ13" s="69">
        <f t="shared" si="36"/>
        <v>1.0246058438793599</v>
      </c>
      <c r="AS13" t="str">
        <f t="shared" si="37"/>
        <v>24 Business, media and public service professionals</v>
      </c>
      <c r="AT13" s="69">
        <v>3.0785176978131608</v>
      </c>
      <c r="AU13" s="69">
        <v>3.4598696317765438</v>
      </c>
      <c r="AV13" s="69">
        <v>3.5983089675148507</v>
      </c>
      <c r="AW13" s="69">
        <v>3.9114173799605867</v>
      </c>
      <c r="AX13" s="69">
        <v>4.4158364499460712</v>
      </c>
      <c r="AY13" s="69"/>
      <c r="AZ13" s="69">
        <f t="shared" si="38"/>
        <v>0.81752748243122042</v>
      </c>
      <c r="BA13" s="69">
        <f>'RD T1'!E157</f>
        <v>1.969357755075297</v>
      </c>
      <c r="BB13" s="69">
        <f t="shared" si="39"/>
        <v>2.7868852375065174</v>
      </c>
      <c r="BD13" t="str">
        <f t="shared" si="40"/>
        <v>24 Business, media and public service professionals</v>
      </c>
      <c r="BE13" s="69">
        <v>6.4629875651176505</v>
      </c>
      <c r="BF13" s="69">
        <v>6.850188599476982</v>
      </c>
      <c r="BG13" s="69">
        <v>7.8889238995583382</v>
      </c>
      <c r="BH13" s="69">
        <v>8.6054224130529473</v>
      </c>
      <c r="BI13" s="69">
        <v>9.3334795623858557</v>
      </c>
      <c r="BJ13" s="69"/>
      <c r="BK13" s="69">
        <f t="shared" si="41"/>
        <v>1.4445556628275176</v>
      </c>
      <c r="BL13" s="69">
        <f>'RD T1'!E186</f>
        <v>3.618470207152281</v>
      </c>
      <c r="BM13" s="69">
        <f t="shared" si="42"/>
        <v>5.0630258699797981</v>
      </c>
      <c r="BO13" t="str">
        <f t="shared" si="43"/>
        <v>24 Business, media and public service professionals</v>
      </c>
      <c r="BP13" s="69">
        <v>4.6177805059246495</v>
      </c>
      <c r="BQ13" s="69">
        <v>4.9642611057714623</v>
      </c>
      <c r="BR13" s="69">
        <v>4.88844303213817</v>
      </c>
      <c r="BS13" s="69">
        <v>5.10103079756197</v>
      </c>
      <c r="BT13" s="69">
        <v>4.505311865821179</v>
      </c>
      <c r="BU13" s="69"/>
      <c r="BV13" s="69">
        <f t="shared" si="44"/>
        <v>-0.38313116631699096</v>
      </c>
      <c r="BW13" s="69">
        <f>'RD T1'!E215</f>
        <v>1.9410133087576471</v>
      </c>
      <c r="BX13" s="69">
        <f t="shared" si="45"/>
        <v>1.5578821424406561</v>
      </c>
      <c r="BZ13" t="str">
        <f t="shared" si="46"/>
        <v>24 Business, media and public service professionals</v>
      </c>
      <c r="CA13" s="69">
        <v>2.8693515736965534</v>
      </c>
      <c r="CB13" s="69">
        <v>2.9834936303055564</v>
      </c>
      <c r="CC13" s="69">
        <v>2.921263152323383</v>
      </c>
      <c r="CD13" s="69">
        <v>3.1361864639299499</v>
      </c>
      <c r="CE13" s="69">
        <v>2.2067699845185573</v>
      </c>
      <c r="CF13" s="69"/>
      <c r="CG13" s="69">
        <f t="shared" si="47"/>
        <v>-0.71449316780482564</v>
      </c>
      <c r="CH13" s="69">
        <f>'RD T1'!E244</f>
        <v>1.0497643857898102</v>
      </c>
      <c r="CI13" s="69">
        <f t="shared" si="48"/>
        <v>0.3352712179849846</v>
      </c>
      <c r="CK13" t="str">
        <f t="shared" si="49"/>
        <v>24 Business, media and public service professionals</v>
      </c>
      <c r="CL13" s="69">
        <v>0.50307188759351917</v>
      </c>
      <c r="CM13" s="69">
        <v>0.64264587554484032</v>
      </c>
      <c r="CN13" s="69">
        <v>0.65042012925043047</v>
      </c>
      <c r="CO13" s="69">
        <v>0.86496536164628834</v>
      </c>
      <c r="CP13" s="69">
        <v>1.2786743743638727</v>
      </c>
      <c r="CQ13" s="69"/>
      <c r="CR13" s="69">
        <f t="shared" si="50"/>
        <v>0.62825424511344219</v>
      </c>
      <c r="CS13" s="69">
        <f>'RD T1'!E273</f>
        <v>0.30908561925232664</v>
      </c>
      <c r="CT13" s="69">
        <f t="shared" si="51"/>
        <v>0.93733986436576888</v>
      </c>
    </row>
    <row r="14" spans="1:98" x14ac:dyDescent="0.2">
      <c r="A14" s="10" t="str">
        <f>name!D10</f>
        <v>31 Science, engineering and technology associate professionals</v>
      </c>
      <c r="B14" s="69">
        <v>0.23621888370100508</v>
      </c>
      <c r="C14" s="69">
        <v>0.33634412313621814</v>
      </c>
      <c r="D14" s="69">
        <v>0.37352260309995666</v>
      </c>
      <c r="E14" s="69">
        <v>0.40355321563710694</v>
      </c>
      <c r="F14" s="69">
        <v>0.58346749393311104</v>
      </c>
      <c r="G14" s="11"/>
      <c r="H14" s="69">
        <f t="shared" si="26"/>
        <v>0.20994489083315437</v>
      </c>
      <c r="I14" s="69">
        <f>'RD T1'!E42</f>
        <v>0.21884325543018421</v>
      </c>
      <c r="J14" s="69">
        <f t="shared" si="27"/>
        <v>0.42878814626333861</v>
      </c>
      <c r="L14" t="str">
        <f t="shared" si="28"/>
        <v>31 Science, engineering and technology associate professionals</v>
      </c>
      <c r="M14" s="69">
        <v>1.3586843486336135</v>
      </c>
      <c r="N14" s="69">
        <v>1.8068419642822744</v>
      </c>
      <c r="O14" s="69">
        <v>2.1356004566523654</v>
      </c>
      <c r="P14" s="69">
        <v>2.0714279066244248</v>
      </c>
      <c r="Q14" s="69">
        <v>2.6887442971470303</v>
      </c>
      <c r="R14" s="11"/>
      <c r="S14" s="69">
        <f t="shared" si="29"/>
        <v>0.55314384049466492</v>
      </c>
      <c r="T14" s="69">
        <f>'RD T1'!E71</f>
        <v>1.0135618145870229</v>
      </c>
      <c r="U14" s="69">
        <f t="shared" si="30"/>
        <v>1.5667056550816878</v>
      </c>
      <c r="W14" t="str">
        <f t="shared" si="31"/>
        <v>31 Science, engineering and technology associate professionals</v>
      </c>
      <c r="X14" s="69">
        <v>3.255642688441736</v>
      </c>
      <c r="Y14" s="69">
        <v>3.9374568016245153</v>
      </c>
      <c r="Z14" s="69">
        <v>4.0554971709087386</v>
      </c>
      <c r="AA14" s="69">
        <v>3.6905172733718858</v>
      </c>
      <c r="AB14" s="69">
        <v>4.1114341415845344</v>
      </c>
      <c r="AC14" s="69"/>
      <c r="AD14" s="69">
        <f t="shared" si="32"/>
        <v>5.5936970675795727E-2</v>
      </c>
      <c r="AE14" s="69">
        <f>'RD T1'!E100</f>
        <v>1.7497471604806092</v>
      </c>
      <c r="AF14" s="69">
        <f t="shared" si="33"/>
        <v>1.8056841311564049</v>
      </c>
      <c r="AH14" t="str">
        <f t="shared" si="34"/>
        <v>31 Science, engineering and technology associate professionals</v>
      </c>
      <c r="AI14" s="69">
        <v>0.57028984717296394</v>
      </c>
      <c r="AJ14" s="69">
        <v>0.70562344625894768</v>
      </c>
      <c r="AK14" s="69">
        <v>0.77703763910858792</v>
      </c>
      <c r="AL14" s="69">
        <v>0.77715526163086079</v>
      </c>
      <c r="AM14" s="69">
        <v>1.0051306148654038</v>
      </c>
      <c r="AN14" s="69"/>
      <c r="AO14" s="69">
        <f t="shared" si="35"/>
        <v>0.22809297575681586</v>
      </c>
      <c r="AP14" s="69">
        <f>'RD T1'!E129</f>
        <v>0.41104988068190695</v>
      </c>
      <c r="AQ14" s="69">
        <f t="shared" si="36"/>
        <v>0.63914285643872282</v>
      </c>
      <c r="AS14" t="str">
        <f t="shared" si="37"/>
        <v>31 Science, engineering and technology associate professionals</v>
      </c>
      <c r="AT14" s="69">
        <v>1.5036870207418274</v>
      </c>
      <c r="AU14" s="69">
        <v>1.7270546528984474</v>
      </c>
      <c r="AV14" s="69">
        <v>1.7897724548233922</v>
      </c>
      <c r="AW14" s="69">
        <v>1.4806053913207771</v>
      </c>
      <c r="AX14" s="69">
        <v>1.4933779301632062</v>
      </c>
      <c r="AY14" s="69"/>
      <c r="AZ14" s="69">
        <f t="shared" si="38"/>
        <v>-0.29639452466018601</v>
      </c>
      <c r="BA14" s="69">
        <f>'RD T1'!E158</f>
        <v>0.58872492417653888</v>
      </c>
      <c r="BB14" s="69">
        <f t="shared" si="39"/>
        <v>0.29233039951635287</v>
      </c>
      <c r="BD14" t="str">
        <f t="shared" si="40"/>
        <v>31 Science, engineering and technology associate professionals</v>
      </c>
      <c r="BE14" s="69">
        <v>2.3342365446693125</v>
      </c>
      <c r="BF14" s="69">
        <v>2.3145725848379706</v>
      </c>
      <c r="BG14" s="69">
        <v>2.705142494457915</v>
      </c>
      <c r="BH14" s="69">
        <v>1.9972390730279737</v>
      </c>
      <c r="BI14" s="69">
        <v>1.5731975079081473</v>
      </c>
      <c r="BJ14" s="69"/>
      <c r="BK14" s="69">
        <f t="shared" si="41"/>
        <v>-1.1319449865497677</v>
      </c>
      <c r="BL14" s="69">
        <f>'RD T1'!E187</f>
        <v>0.6739880609019937</v>
      </c>
      <c r="BM14" s="69">
        <f t="shared" si="42"/>
        <v>-0.45795692564777402</v>
      </c>
      <c r="BO14" t="str">
        <f t="shared" si="43"/>
        <v>31 Science, engineering and technology associate professionals</v>
      </c>
      <c r="BP14" s="69">
        <v>1.6954365403951754</v>
      </c>
      <c r="BQ14" s="69">
        <v>1.9584473718770374</v>
      </c>
      <c r="BR14" s="69">
        <v>2.0062193221214946</v>
      </c>
      <c r="BS14" s="69">
        <v>1.7270546390816708</v>
      </c>
      <c r="BT14" s="69">
        <v>1.6089944598705099</v>
      </c>
      <c r="BU14" s="69"/>
      <c r="BV14" s="69">
        <f t="shared" si="44"/>
        <v>-0.39722486225098463</v>
      </c>
      <c r="BW14" s="69">
        <f>'RD T1'!E216</f>
        <v>0.64535481449301846</v>
      </c>
      <c r="BX14" s="69">
        <f t="shared" si="45"/>
        <v>0.24812995224203382</v>
      </c>
      <c r="BZ14" t="str">
        <f t="shared" si="46"/>
        <v>31 Science, engineering and technology associate professionals</v>
      </c>
      <c r="CA14" s="69">
        <v>1.3216565884520504</v>
      </c>
      <c r="CB14" s="69">
        <v>1.3726895750023826</v>
      </c>
      <c r="CC14" s="69">
        <v>1.4484706008576014</v>
      </c>
      <c r="CD14" s="69">
        <v>1.3147086528234382</v>
      </c>
      <c r="CE14" s="69">
        <v>1.1317680661588123</v>
      </c>
      <c r="CF14" s="69"/>
      <c r="CG14" s="69">
        <f t="shared" si="47"/>
        <v>-0.31670253469878906</v>
      </c>
      <c r="CH14" s="69">
        <f>'RD T1'!E245</f>
        <v>0.43105975729002294</v>
      </c>
      <c r="CI14" s="69">
        <f t="shared" si="48"/>
        <v>0.11435722259123388</v>
      </c>
      <c r="CK14" t="str">
        <f t="shared" si="49"/>
        <v>31 Science, engineering and technology associate professionals</v>
      </c>
      <c r="CL14" s="69">
        <v>0.19920967248019369</v>
      </c>
      <c r="CM14" s="69">
        <v>0.2852270762207515</v>
      </c>
      <c r="CN14" s="69">
        <v>0.33666269684410111</v>
      </c>
      <c r="CO14" s="69">
        <v>0.42929523974864597</v>
      </c>
      <c r="CP14" s="69">
        <v>0.7709008692372864</v>
      </c>
      <c r="CQ14" s="69"/>
      <c r="CR14" s="69">
        <f t="shared" si="50"/>
        <v>0.4342381723931853</v>
      </c>
      <c r="CS14" s="69">
        <f>'RD T1'!E274</f>
        <v>0.18230412066516299</v>
      </c>
      <c r="CT14" s="69">
        <f t="shared" si="51"/>
        <v>0.61654229305834829</v>
      </c>
    </row>
    <row r="15" spans="1:98" x14ac:dyDescent="0.2">
      <c r="A15" s="10" t="str">
        <f>name!D11</f>
        <v>32 Health and social care associate professionals</v>
      </c>
      <c r="B15" s="69">
        <v>6.5990379060792068E-2</v>
      </c>
      <c r="C15" s="69">
        <v>8.3957312626453562E-2</v>
      </c>
      <c r="D15" s="69">
        <v>8.2762819772965554E-2</v>
      </c>
      <c r="E15" s="69">
        <v>0.10487826659747937</v>
      </c>
      <c r="F15" s="69">
        <v>0.14134245853728769</v>
      </c>
      <c r="G15" s="11"/>
      <c r="H15" s="69">
        <f t="shared" si="26"/>
        <v>5.8579638764322137E-2</v>
      </c>
      <c r="I15" s="69">
        <f>'RD T1'!E43</f>
        <v>6.9869739661067617E-2</v>
      </c>
      <c r="J15" s="69">
        <f t="shared" si="27"/>
        <v>0.12844937842538975</v>
      </c>
      <c r="L15" t="str">
        <f t="shared" si="28"/>
        <v>32 Health and social care associate professionals</v>
      </c>
      <c r="M15" s="69">
        <v>1.2905975712584545</v>
      </c>
      <c r="N15" s="69">
        <v>1.7506897204109857</v>
      </c>
      <c r="O15" s="69">
        <v>1.8522551888616892</v>
      </c>
      <c r="P15" s="69">
        <v>2.1614690470242088</v>
      </c>
      <c r="Q15" s="69">
        <v>2.7478026653706227</v>
      </c>
      <c r="R15" s="11"/>
      <c r="S15" s="69">
        <f t="shared" si="29"/>
        <v>0.89554747650893352</v>
      </c>
      <c r="T15" s="69">
        <f>'RD T1'!E72</f>
        <v>1.3702303426725453</v>
      </c>
      <c r="U15" s="69">
        <f t="shared" si="30"/>
        <v>2.265777819181479</v>
      </c>
      <c r="W15" t="str">
        <f t="shared" si="31"/>
        <v>32 Health and social care associate professionals</v>
      </c>
      <c r="X15" s="69">
        <v>3.9603793015151316</v>
      </c>
      <c r="Y15" s="69">
        <v>4.8819611657348396</v>
      </c>
      <c r="Z15" s="69">
        <v>4.9347117787208097</v>
      </c>
      <c r="AA15" s="69">
        <v>5.3558515388151413</v>
      </c>
      <c r="AB15" s="69">
        <v>6.2156756226181695</v>
      </c>
      <c r="AC15" s="69"/>
      <c r="AD15" s="69">
        <f t="shared" si="32"/>
        <v>1.2809638438973598</v>
      </c>
      <c r="AE15" s="69">
        <f>'RD T1'!E101</f>
        <v>3.5102224657589365</v>
      </c>
      <c r="AF15" s="69">
        <f t="shared" si="33"/>
        <v>4.7911863096562968</v>
      </c>
      <c r="AH15" t="str">
        <f t="shared" si="34"/>
        <v>32 Health and social care associate professionals</v>
      </c>
      <c r="AI15" s="69">
        <v>2.694427763131531</v>
      </c>
      <c r="AJ15" s="69">
        <v>2.4836975356243385</v>
      </c>
      <c r="AK15" s="69">
        <v>2.3669825489358667</v>
      </c>
      <c r="AL15" s="69">
        <v>1.6962778752097829</v>
      </c>
      <c r="AM15" s="69">
        <v>1.0194204780773886</v>
      </c>
      <c r="AN15" s="69"/>
      <c r="AO15" s="69">
        <f t="shared" si="35"/>
        <v>-1.3475620708584781</v>
      </c>
      <c r="AP15" s="69">
        <f>'RD T1'!E130</f>
        <v>0.66464801725065981</v>
      </c>
      <c r="AQ15" s="69">
        <f t="shared" si="36"/>
        <v>-0.68291405360781832</v>
      </c>
      <c r="AS15" t="str">
        <f t="shared" si="37"/>
        <v>32 Health and social care associate professionals</v>
      </c>
      <c r="AT15" s="69">
        <v>0.62332990660131471</v>
      </c>
      <c r="AU15" s="69">
        <v>0.72131801263233208</v>
      </c>
      <c r="AV15" s="69">
        <v>0.80937004620248343</v>
      </c>
      <c r="AW15" s="69">
        <v>0.76512626168519038</v>
      </c>
      <c r="AX15" s="69">
        <v>0.82581544143519647</v>
      </c>
      <c r="AY15" s="69"/>
      <c r="AZ15" s="69">
        <f t="shared" si="38"/>
        <v>1.6445395232713045E-2</v>
      </c>
      <c r="BA15" s="69">
        <f>'RD T1'!E159</f>
        <v>0.45011924483713528</v>
      </c>
      <c r="BB15" s="69">
        <f t="shared" si="39"/>
        <v>0.46656464006984832</v>
      </c>
      <c r="BD15" t="str">
        <f t="shared" si="40"/>
        <v>32 Health and social care associate professionals</v>
      </c>
      <c r="BE15" s="69">
        <v>2.2847332479976719</v>
      </c>
      <c r="BF15" s="69">
        <v>2.6856136515824369</v>
      </c>
      <c r="BG15" s="69">
        <v>2.9654743202125045</v>
      </c>
      <c r="BH15" s="69">
        <v>2.895419292846356</v>
      </c>
      <c r="BI15" s="69">
        <v>3.3070182798137346</v>
      </c>
      <c r="BJ15" s="69"/>
      <c r="BK15" s="69">
        <f t="shared" si="41"/>
        <v>0.34154395960123018</v>
      </c>
      <c r="BL15" s="69">
        <f>'RD T1'!E188</f>
        <v>1.8090023838117997</v>
      </c>
      <c r="BM15" s="69">
        <f t="shared" si="42"/>
        <v>2.1505463434130299</v>
      </c>
      <c r="BO15" t="str">
        <f t="shared" si="43"/>
        <v>32 Health and social care associate professionals</v>
      </c>
      <c r="BP15" s="69">
        <v>1.8104831951932014</v>
      </c>
      <c r="BQ15" s="69">
        <v>1.9387445036159083</v>
      </c>
      <c r="BR15" s="69">
        <v>1.9568908351173249</v>
      </c>
      <c r="BS15" s="69">
        <v>1.8265809348147943</v>
      </c>
      <c r="BT15" s="69">
        <v>1.4950048007964771</v>
      </c>
      <c r="BU15" s="69"/>
      <c r="BV15" s="69">
        <f t="shared" si="44"/>
        <v>-0.46188603432084774</v>
      </c>
      <c r="BW15" s="69">
        <f>'RD T1'!E217</f>
        <v>0.87872013830021301</v>
      </c>
      <c r="BX15" s="69">
        <f t="shared" si="45"/>
        <v>0.41683410397936527</v>
      </c>
      <c r="BZ15" t="str">
        <f t="shared" si="46"/>
        <v>32 Health and social care associate professionals</v>
      </c>
      <c r="CA15" s="69">
        <v>0.74018982677705336</v>
      </c>
      <c r="CB15" s="69">
        <v>0.69611406442225421</v>
      </c>
      <c r="CC15" s="69">
        <v>0.58919565414160535</v>
      </c>
      <c r="CD15" s="69">
        <v>0.53569450806244845</v>
      </c>
      <c r="CE15" s="69">
        <v>0.33721102995217317</v>
      </c>
      <c r="CF15" s="69"/>
      <c r="CG15" s="69">
        <f t="shared" si="47"/>
        <v>-0.25198462418943218</v>
      </c>
      <c r="CH15" s="69">
        <f>'RD T1'!E246</f>
        <v>0.20514551505507253</v>
      </c>
      <c r="CI15" s="69">
        <f t="shared" si="48"/>
        <v>-4.6839109134359652E-2</v>
      </c>
      <c r="CK15" t="str">
        <f t="shared" si="49"/>
        <v>32 Health and social care associate professionals</v>
      </c>
      <c r="CL15" s="69">
        <v>8.3232327852458474E-2</v>
      </c>
      <c r="CM15" s="69">
        <v>0.10679083603128577</v>
      </c>
      <c r="CN15" s="69">
        <v>0.11216288533303599</v>
      </c>
      <c r="CO15" s="69">
        <v>0.16638133347930803</v>
      </c>
      <c r="CP15" s="69">
        <v>0.32030202103073419</v>
      </c>
      <c r="CQ15" s="69"/>
      <c r="CR15" s="69">
        <f t="shared" si="50"/>
        <v>0.20813913569769821</v>
      </c>
      <c r="CS15" s="69">
        <f>'RD T1'!E275</f>
        <v>8.123659882217979E-2</v>
      </c>
      <c r="CT15" s="69">
        <f t="shared" si="51"/>
        <v>0.28937573451987797</v>
      </c>
    </row>
    <row r="16" spans="1:98" x14ac:dyDescent="0.2">
      <c r="A16" s="10" t="str">
        <f>name!D12</f>
        <v>33 Protective service occupations</v>
      </c>
      <c r="B16" s="69">
        <v>3.1763376290010331E-2</v>
      </c>
      <c r="C16" s="69">
        <v>3.4183039096661816E-2</v>
      </c>
      <c r="D16" s="69">
        <v>3.9019767650890526E-2</v>
      </c>
      <c r="E16" s="69">
        <v>5.5510267945181213E-2</v>
      </c>
      <c r="F16" s="69">
        <v>8.5839274852617817E-2</v>
      </c>
      <c r="G16" s="11"/>
      <c r="H16" s="69">
        <f t="shared" si="26"/>
        <v>4.6819507201727291E-2</v>
      </c>
      <c r="I16" s="69">
        <f>'RD T1'!E44</f>
        <v>2.2800501584480243E-2</v>
      </c>
      <c r="J16" s="69">
        <f t="shared" si="27"/>
        <v>6.9620008786207527E-2</v>
      </c>
      <c r="L16" t="str">
        <f t="shared" si="28"/>
        <v>33 Protective service occupations</v>
      </c>
      <c r="M16" s="69">
        <v>0.58894478632706726</v>
      </c>
      <c r="N16" s="69">
        <v>0.67069305335009799</v>
      </c>
      <c r="O16" s="69">
        <v>0.82936157495316831</v>
      </c>
      <c r="P16" s="69">
        <v>1.1387846857672215</v>
      </c>
      <c r="Q16" s="69">
        <v>1.7712002870107877</v>
      </c>
      <c r="R16" s="11"/>
      <c r="S16" s="69">
        <f t="shared" si="29"/>
        <v>0.94183871205761938</v>
      </c>
      <c r="T16" s="69">
        <f>'RD T1'!E73</f>
        <v>0.43866106686615963</v>
      </c>
      <c r="U16" s="69">
        <f t="shared" si="30"/>
        <v>1.380499778923779</v>
      </c>
      <c r="W16" t="str">
        <f t="shared" si="31"/>
        <v>33 Protective service occupations</v>
      </c>
      <c r="X16" s="69">
        <v>2.7502442901091784</v>
      </c>
      <c r="Y16" s="69">
        <v>3.08533362338687</v>
      </c>
      <c r="Z16" s="69">
        <v>3.3798986469010015</v>
      </c>
      <c r="AA16" s="69">
        <v>4.3933531541429209</v>
      </c>
      <c r="AB16" s="69">
        <v>6.0649334389974685</v>
      </c>
      <c r="AC16" s="69"/>
      <c r="AD16" s="69">
        <f t="shared" si="32"/>
        <v>2.685034792096467</v>
      </c>
      <c r="AE16" s="69">
        <f>'RD T1'!E102</f>
        <v>2.0769315198856733</v>
      </c>
      <c r="AF16" s="69">
        <f t="shared" si="33"/>
        <v>4.7619663119821407</v>
      </c>
      <c r="AH16" t="str">
        <f t="shared" si="34"/>
        <v>33 Protective service occupations</v>
      </c>
      <c r="AI16" s="69">
        <v>0.74253457994380911</v>
      </c>
      <c r="AJ16" s="69">
        <v>0.79949633156287947</v>
      </c>
      <c r="AK16" s="69">
        <v>0.87631430448939396</v>
      </c>
      <c r="AL16" s="69">
        <v>1.0944469150697376</v>
      </c>
      <c r="AM16" s="69">
        <v>1.4416094051613064</v>
      </c>
      <c r="AN16" s="69"/>
      <c r="AO16" s="69">
        <f t="shared" si="35"/>
        <v>0.56529510067191246</v>
      </c>
      <c r="AP16" s="69">
        <f>'RD T1'!E131</f>
        <v>0.45197127695621825</v>
      </c>
      <c r="AQ16" s="69">
        <f t="shared" si="36"/>
        <v>1.0172663776281308</v>
      </c>
      <c r="AS16" t="str">
        <f t="shared" si="37"/>
        <v>33 Protective service occupations</v>
      </c>
      <c r="AT16" s="69">
        <v>0.71168049424035174</v>
      </c>
      <c r="AU16" s="69">
        <v>0.6533387079069487</v>
      </c>
      <c r="AV16" s="69">
        <v>0.69973241096317285</v>
      </c>
      <c r="AW16" s="69">
        <v>0.76994952202475619</v>
      </c>
      <c r="AX16" s="69">
        <v>0.87425886539628683</v>
      </c>
      <c r="AY16" s="69"/>
      <c r="AZ16" s="69">
        <f t="shared" si="38"/>
        <v>0.17452645443311399</v>
      </c>
      <c r="BA16" s="69">
        <f>'RD T1'!E160</f>
        <v>0.29635214004534993</v>
      </c>
      <c r="BB16" s="69">
        <f t="shared" si="39"/>
        <v>0.47087859447846392</v>
      </c>
      <c r="BD16" t="str">
        <f t="shared" si="40"/>
        <v>33 Protective service occupations</v>
      </c>
      <c r="BE16" s="69">
        <v>2.5874278353630311</v>
      </c>
      <c r="BF16" s="69">
        <v>2.1214379988660701</v>
      </c>
      <c r="BG16" s="69">
        <v>2.3500092461656048</v>
      </c>
      <c r="BH16" s="69">
        <v>2.6078322351108678</v>
      </c>
      <c r="BI16" s="69">
        <v>2.5645691973228608</v>
      </c>
      <c r="BJ16" s="69"/>
      <c r="BK16" s="69">
        <f t="shared" si="41"/>
        <v>0.21455995115725601</v>
      </c>
      <c r="BL16" s="69">
        <f>'RD T1'!E189</f>
        <v>0.64911883767136735</v>
      </c>
      <c r="BM16" s="69">
        <f t="shared" si="42"/>
        <v>0.86367878882862337</v>
      </c>
      <c r="BO16" t="str">
        <f t="shared" si="43"/>
        <v>33 Protective service occupations</v>
      </c>
      <c r="BP16" s="69">
        <v>2.6667519805325015</v>
      </c>
      <c r="BQ16" s="69">
        <v>2.5387595183682832</v>
      </c>
      <c r="BR16" s="69">
        <v>2.4194158962159231</v>
      </c>
      <c r="BS16" s="69">
        <v>2.7043515705452088</v>
      </c>
      <c r="BT16" s="69">
        <v>2.2774736400501259</v>
      </c>
      <c r="BU16" s="69"/>
      <c r="BV16" s="69">
        <f t="shared" si="44"/>
        <v>-0.14194225616579725</v>
      </c>
      <c r="BW16" s="69">
        <f>'RD T1'!E218</f>
        <v>0.74239201579893688</v>
      </c>
      <c r="BX16" s="69">
        <f t="shared" si="45"/>
        <v>0.60044975963313962</v>
      </c>
      <c r="BZ16" t="str">
        <f t="shared" si="46"/>
        <v>33 Protective service occupations</v>
      </c>
      <c r="CA16" s="69">
        <v>1.5453411128158925</v>
      </c>
      <c r="CB16" s="69">
        <v>1.3464706377038864</v>
      </c>
      <c r="CC16" s="69">
        <v>1.3222105383236422</v>
      </c>
      <c r="CD16" s="69">
        <v>1.5395320383831406</v>
      </c>
      <c r="CE16" s="69">
        <v>1.1961438499900932</v>
      </c>
      <c r="CF16" s="69"/>
      <c r="CG16" s="69">
        <f t="shared" si="47"/>
        <v>-0.12606668833354906</v>
      </c>
      <c r="CH16" s="69">
        <f>'RD T1'!E247</f>
        <v>0.50801158887516196</v>
      </c>
      <c r="CI16" s="69">
        <f t="shared" si="48"/>
        <v>0.3819449005416129</v>
      </c>
      <c r="CK16" t="str">
        <f t="shared" si="49"/>
        <v>33 Protective service occupations</v>
      </c>
      <c r="CL16" s="69">
        <v>0.20079789451706762</v>
      </c>
      <c r="CM16" s="69">
        <v>0.17601562818713823</v>
      </c>
      <c r="CN16" s="69">
        <v>0.16871373201422477</v>
      </c>
      <c r="CO16" s="69">
        <v>0.10882798255960724</v>
      </c>
      <c r="CP16" s="69">
        <v>0.10630077283704149</v>
      </c>
      <c r="CQ16" s="69"/>
      <c r="CR16" s="69">
        <f t="shared" si="50"/>
        <v>-6.2412959177183272E-2</v>
      </c>
      <c r="CS16" s="69">
        <f>'RD T1'!E276</f>
        <v>2.2984822986348508E-2</v>
      </c>
      <c r="CT16" s="69">
        <f t="shared" si="51"/>
        <v>-3.9428136190834767E-2</v>
      </c>
    </row>
    <row r="17" spans="1:98" x14ac:dyDescent="0.2">
      <c r="A17" s="10" t="str">
        <f>name!D13</f>
        <v>34 Culture, media and sports occupations</v>
      </c>
      <c r="B17" s="69">
        <v>0.19749606770693232</v>
      </c>
      <c r="C17" s="69">
        <v>0.25199499052283125</v>
      </c>
      <c r="D17" s="69">
        <v>0.26879039040044944</v>
      </c>
      <c r="E17" s="69">
        <v>0.29663193997060044</v>
      </c>
      <c r="F17" s="69">
        <v>0.37741453997908564</v>
      </c>
      <c r="G17" s="11"/>
      <c r="H17" s="69">
        <f t="shared" si="26"/>
        <v>0.1086241495786362</v>
      </c>
      <c r="I17" s="69">
        <f>'RD T1'!E45</f>
        <v>0.17233896284418621</v>
      </c>
      <c r="J17" s="69">
        <f t="shared" si="27"/>
        <v>0.2809631124228224</v>
      </c>
      <c r="L17" t="str">
        <f t="shared" si="28"/>
        <v>34 Culture, media and sports occupations</v>
      </c>
      <c r="M17" s="69">
        <v>3.2121043471043063</v>
      </c>
      <c r="N17" s="69">
        <v>3.4541106190423077</v>
      </c>
      <c r="O17" s="69">
        <v>4.0392895971802725</v>
      </c>
      <c r="P17" s="69">
        <v>4.4907705828219555</v>
      </c>
      <c r="Q17" s="69">
        <v>5.7867650926389462</v>
      </c>
      <c r="R17" s="11"/>
      <c r="S17" s="69">
        <f t="shared" si="29"/>
        <v>1.7474754954586738</v>
      </c>
      <c r="T17" s="69">
        <f>'RD T1'!E74</f>
        <v>2.5432637985784408</v>
      </c>
      <c r="U17" s="69">
        <f t="shared" si="30"/>
        <v>4.290739294037115</v>
      </c>
      <c r="W17" t="str">
        <f t="shared" si="31"/>
        <v>34 Culture, media and sports occupations</v>
      </c>
      <c r="X17" s="69">
        <v>7.2782122158929905</v>
      </c>
      <c r="Y17" s="69">
        <v>7.0862263436758468</v>
      </c>
      <c r="Z17" s="69">
        <v>7.0467088660161892</v>
      </c>
      <c r="AA17" s="69">
        <v>7.0433880043855295</v>
      </c>
      <c r="AB17" s="69">
        <v>7.817667506012846</v>
      </c>
      <c r="AC17" s="69"/>
      <c r="AD17" s="69">
        <f t="shared" si="32"/>
        <v>0.77095863999665681</v>
      </c>
      <c r="AE17" s="69">
        <f>'RD T1'!E103</f>
        <v>3.5472145812108185</v>
      </c>
      <c r="AF17" s="69">
        <f t="shared" si="33"/>
        <v>4.3181732212074753</v>
      </c>
      <c r="AH17" t="str">
        <f t="shared" si="34"/>
        <v>34 Culture, media and sports occupations</v>
      </c>
      <c r="AI17" s="69">
        <v>0.82848782539164334</v>
      </c>
      <c r="AJ17" s="69">
        <v>0.83885899247187279</v>
      </c>
      <c r="AK17" s="69">
        <v>0.93493958942740585</v>
      </c>
      <c r="AL17" s="69">
        <v>0.88657209269938853</v>
      </c>
      <c r="AM17" s="69">
        <v>1.1007435513760468</v>
      </c>
      <c r="AN17" s="69"/>
      <c r="AO17" s="69">
        <f t="shared" si="35"/>
        <v>0.165803961948641</v>
      </c>
      <c r="AP17" s="69">
        <f>'RD T1'!E132</f>
        <v>0.43649136745884587</v>
      </c>
      <c r="AQ17" s="69">
        <f t="shared" si="36"/>
        <v>0.60229532940748687</v>
      </c>
      <c r="AS17" t="str">
        <f t="shared" si="37"/>
        <v>34 Culture, media and sports occupations</v>
      </c>
      <c r="AT17" s="69">
        <v>1.2134493108805942</v>
      </c>
      <c r="AU17" s="69">
        <v>1.1368601944237426</v>
      </c>
      <c r="AV17" s="69">
        <v>1.1039938125576927</v>
      </c>
      <c r="AW17" s="69">
        <v>1.0054722993950265</v>
      </c>
      <c r="AX17" s="69">
        <v>1.0138087787632204</v>
      </c>
      <c r="AY17" s="69"/>
      <c r="AZ17" s="69">
        <f t="shared" si="38"/>
        <v>-9.0185033794472291E-2</v>
      </c>
      <c r="BA17" s="69">
        <f>'RD T1'!E161</f>
        <v>0.46772484571800088</v>
      </c>
      <c r="BB17" s="69">
        <f t="shared" si="39"/>
        <v>0.37753981192352859</v>
      </c>
      <c r="BD17" t="str">
        <f t="shared" si="40"/>
        <v>34 Culture, media and sports occupations</v>
      </c>
      <c r="BE17" s="69">
        <v>2.8640858422972064</v>
      </c>
      <c r="BF17" s="69">
        <v>2.2909904906492464</v>
      </c>
      <c r="BG17" s="69">
        <v>2.5087246440535678</v>
      </c>
      <c r="BH17" s="69">
        <v>2.240123822295522</v>
      </c>
      <c r="BI17" s="69">
        <v>2.2375419753354473</v>
      </c>
      <c r="BJ17" s="69"/>
      <c r="BK17" s="69">
        <f t="shared" si="41"/>
        <v>-0.27118266871812047</v>
      </c>
      <c r="BL17" s="69">
        <f>'RD T1'!E190</f>
        <v>0.82312081966953088</v>
      </c>
      <c r="BM17" s="69">
        <f t="shared" si="42"/>
        <v>0.55193815095141041</v>
      </c>
      <c r="BO17" t="str">
        <f t="shared" si="43"/>
        <v>34 Culture, media and sports occupations</v>
      </c>
      <c r="BP17" s="69">
        <v>1.6758266774882276</v>
      </c>
      <c r="BQ17" s="69">
        <v>1.2612670052806729</v>
      </c>
      <c r="BR17" s="69">
        <v>1.1430796909422734</v>
      </c>
      <c r="BS17" s="69">
        <v>0.90333762273602458</v>
      </c>
      <c r="BT17" s="69">
        <v>0.54328092776303571</v>
      </c>
      <c r="BU17" s="69"/>
      <c r="BV17" s="69">
        <f t="shared" si="44"/>
        <v>-0.59979876317923764</v>
      </c>
      <c r="BW17" s="69">
        <f>'RD T1'!E219</f>
        <v>0.30427293658320564</v>
      </c>
      <c r="BX17" s="69">
        <f t="shared" si="45"/>
        <v>-0.29552582659603199</v>
      </c>
      <c r="BZ17" t="str">
        <f t="shared" si="46"/>
        <v>34 Culture, media and sports occupations</v>
      </c>
      <c r="CA17" s="69">
        <v>1.2621122883789098</v>
      </c>
      <c r="CB17" s="69">
        <v>1.047352390221914</v>
      </c>
      <c r="CC17" s="69">
        <v>0.93465284407792404</v>
      </c>
      <c r="CD17" s="69">
        <v>0.82999788233332961</v>
      </c>
      <c r="CE17" s="69">
        <v>0.50148089347985636</v>
      </c>
      <c r="CF17" s="69"/>
      <c r="CG17" s="69">
        <f t="shared" si="47"/>
        <v>-0.43317195059806768</v>
      </c>
      <c r="CH17" s="69">
        <f>'RD T1'!E248</f>
        <v>0.26930843233142004</v>
      </c>
      <c r="CI17" s="69">
        <f t="shared" si="48"/>
        <v>-0.16386351826664763</v>
      </c>
      <c r="CK17" t="str">
        <f t="shared" si="49"/>
        <v>34 Culture, media and sports occupations</v>
      </c>
      <c r="CL17" s="69">
        <v>0.31003638136859124</v>
      </c>
      <c r="CM17" s="69">
        <v>0.34006819283923967</v>
      </c>
      <c r="CN17" s="69">
        <v>0.3236479959355788</v>
      </c>
      <c r="CO17" s="69">
        <v>0.39100980659278561</v>
      </c>
      <c r="CP17" s="69">
        <v>0.55410902821167307</v>
      </c>
      <c r="CQ17" s="69"/>
      <c r="CR17" s="69">
        <f t="shared" si="50"/>
        <v>0.23046103227609427</v>
      </c>
      <c r="CS17" s="69">
        <f>'RD T1'!E277</f>
        <v>0.1285989699008705</v>
      </c>
      <c r="CT17" s="69">
        <f t="shared" si="51"/>
        <v>0.35906000217696477</v>
      </c>
    </row>
    <row r="18" spans="1:98" x14ac:dyDescent="0.2">
      <c r="A18" s="10" t="str">
        <f>name!D14</f>
        <v>35 Business and public service associate professionals</v>
      </c>
      <c r="B18" s="69">
        <v>0.6078824627110081</v>
      </c>
      <c r="C18" s="69">
        <v>0.73579410090039155</v>
      </c>
      <c r="D18" s="69">
        <v>0.83701512024194802</v>
      </c>
      <c r="E18" s="69">
        <v>0.94989498208012679</v>
      </c>
      <c r="F18" s="69">
        <v>1.2677994291298678</v>
      </c>
      <c r="G18" s="11"/>
      <c r="H18" s="69">
        <f t="shared" si="26"/>
        <v>0.43078430888791974</v>
      </c>
      <c r="I18" s="69">
        <f>'RD T1'!E46</f>
        <v>0.5070274353061609</v>
      </c>
      <c r="J18" s="69">
        <f t="shared" si="27"/>
        <v>0.93781174419408064</v>
      </c>
      <c r="L18" t="str">
        <f t="shared" si="28"/>
        <v>35 Business and public service associate professionals</v>
      </c>
      <c r="M18" s="69">
        <v>6.3235892847070936</v>
      </c>
      <c r="N18" s="69">
        <v>7.775748302136873</v>
      </c>
      <c r="O18" s="69">
        <v>8.3431059203424027</v>
      </c>
      <c r="P18" s="69">
        <v>9.1569640066182512</v>
      </c>
      <c r="Q18" s="69">
        <v>11.373158628607777</v>
      </c>
      <c r="R18" s="11"/>
      <c r="S18" s="69">
        <f t="shared" si="29"/>
        <v>3.0300527082653748</v>
      </c>
      <c r="T18" s="69">
        <f>'RD T1'!E75</f>
        <v>4.8471149529714328</v>
      </c>
      <c r="U18" s="69">
        <f t="shared" si="30"/>
        <v>7.8771676612368076</v>
      </c>
      <c r="W18" t="str">
        <f t="shared" si="31"/>
        <v>35 Business and public service associate professionals</v>
      </c>
      <c r="X18" s="69">
        <v>14.45432714541502</v>
      </c>
      <c r="Y18" s="69">
        <v>15.915204571975465</v>
      </c>
      <c r="Z18" s="69">
        <v>15.866284416272107</v>
      </c>
      <c r="AA18" s="69">
        <v>15.636821245972603</v>
      </c>
      <c r="AB18" s="69">
        <v>16.831862836749483</v>
      </c>
      <c r="AC18" s="69"/>
      <c r="AD18" s="69">
        <f t="shared" si="32"/>
        <v>0.9655784204773763</v>
      </c>
      <c r="AE18" s="69">
        <f>'RD T1'!E104</f>
        <v>8.0777238082365734</v>
      </c>
      <c r="AF18" s="69">
        <f t="shared" si="33"/>
        <v>9.0433022287139497</v>
      </c>
      <c r="AH18" t="str">
        <f t="shared" si="34"/>
        <v>35 Business and public service associate professionals</v>
      </c>
      <c r="AI18" s="69">
        <v>3.9076166044002587</v>
      </c>
      <c r="AJ18" s="69">
        <v>4.3674135133544825</v>
      </c>
      <c r="AK18" s="69">
        <v>4.525112928811776</v>
      </c>
      <c r="AL18" s="69">
        <v>4.4357733000615847</v>
      </c>
      <c r="AM18" s="69">
        <v>4.9325345402714289</v>
      </c>
      <c r="AN18" s="69"/>
      <c r="AO18" s="69">
        <f t="shared" si="35"/>
        <v>0.40742161145965294</v>
      </c>
      <c r="AP18" s="69">
        <f>'RD T1'!E133</f>
        <v>2.2232665828032898</v>
      </c>
      <c r="AQ18" s="69">
        <f t="shared" si="36"/>
        <v>2.6306881942629428</v>
      </c>
      <c r="AS18" t="str">
        <f t="shared" si="37"/>
        <v>35 Business and public service associate professionals</v>
      </c>
      <c r="AT18" s="69">
        <v>3.6127869866940703</v>
      </c>
      <c r="AU18" s="69">
        <v>3.9947174732040929</v>
      </c>
      <c r="AV18" s="69">
        <v>4.086027387038313</v>
      </c>
      <c r="AW18" s="69">
        <v>3.9579364576532305</v>
      </c>
      <c r="AX18" s="69">
        <v>4.4027358631478499</v>
      </c>
      <c r="AY18" s="69"/>
      <c r="AZ18" s="69">
        <f t="shared" si="38"/>
        <v>0.3167084761095369</v>
      </c>
      <c r="BA18" s="69">
        <f>'RD T1'!E162</f>
        <v>1.9710583256745564</v>
      </c>
      <c r="BB18" s="69">
        <f t="shared" si="39"/>
        <v>2.2877668017840933</v>
      </c>
      <c r="BD18" t="str">
        <f t="shared" si="40"/>
        <v>35 Business and public service associate professionals</v>
      </c>
      <c r="BE18" s="69">
        <v>10.08604020123332</v>
      </c>
      <c r="BF18" s="69">
        <v>9.787886762883268</v>
      </c>
      <c r="BG18" s="69">
        <v>10.832021364804058</v>
      </c>
      <c r="BH18" s="69">
        <v>9.7882531685724778</v>
      </c>
      <c r="BI18" s="69">
        <v>9.5714717719275804</v>
      </c>
      <c r="BJ18" s="69"/>
      <c r="BK18" s="69">
        <f t="shared" si="41"/>
        <v>-1.2605495928764778</v>
      </c>
      <c r="BL18" s="69">
        <f>'RD T1'!E191</f>
        <v>4.2033685194929609</v>
      </c>
      <c r="BM18" s="69">
        <f t="shared" si="42"/>
        <v>2.942818926616483</v>
      </c>
      <c r="BO18" t="str">
        <f t="shared" si="43"/>
        <v>35 Business and public service associate professionals</v>
      </c>
      <c r="BP18" s="69">
        <v>8.2240801358920699</v>
      </c>
      <c r="BQ18" s="69">
        <v>8.2147161391251018</v>
      </c>
      <c r="BR18" s="69">
        <v>7.9559858339727167</v>
      </c>
      <c r="BS18" s="69">
        <v>7.2514645520599998</v>
      </c>
      <c r="BT18" s="69">
        <v>6.2151334304671995</v>
      </c>
      <c r="BU18" s="69"/>
      <c r="BV18" s="69">
        <f t="shared" si="44"/>
        <v>-1.7408524035055173</v>
      </c>
      <c r="BW18" s="69">
        <f>'RD T1'!E220</f>
        <v>2.6770645164352906</v>
      </c>
      <c r="BX18" s="69">
        <f t="shared" si="45"/>
        <v>0.93621211292977335</v>
      </c>
      <c r="BZ18" t="str">
        <f t="shared" si="46"/>
        <v>35 Business and public service associate professionals</v>
      </c>
      <c r="CA18" s="69">
        <v>5.0714861164351861</v>
      </c>
      <c r="CB18" s="69">
        <v>4.7499613089336057</v>
      </c>
      <c r="CC18" s="69">
        <v>4.3764282641914463</v>
      </c>
      <c r="CD18" s="69">
        <v>3.8927351290729608</v>
      </c>
      <c r="CE18" s="69">
        <v>2.4435316752424296</v>
      </c>
      <c r="CF18" s="69"/>
      <c r="CG18" s="69">
        <f t="shared" si="47"/>
        <v>-1.9328965889490166</v>
      </c>
      <c r="CH18" s="69">
        <f>'RD T1'!E249</f>
        <v>1.2029622896210748</v>
      </c>
      <c r="CI18" s="69">
        <f t="shared" si="48"/>
        <v>-0.72993429932794185</v>
      </c>
      <c r="CK18" t="str">
        <f t="shared" si="49"/>
        <v>35 Business and public service associate professionals</v>
      </c>
      <c r="CL18" s="69">
        <v>0.82576619231892645</v>
      </c>
      <c r="CM18" s="69">
        <v>0.92955979559912849</v>
      </c>
      <c r="CN18" s="69">
        <v>0.92851417639001887</v>
      </c>
      <c r="CO18" s="69">
        <v>1.0031110475438503</v>
      </c>
      <c r="CP18" s="69">
        <v>1.4388718702346408</v>
      </c>
      <c r="CQ18" s="69"/>
      <c r="CR18" s="69">
        <f t="shared" si="50"/>
        <v>0.51035769384462193</v>
      </c>
      <c r="CS18" s="69">
        <f>'RD T1'!E278</f>
        <v>0.33136797565055209</v>
      </c>
      <c r="CT18" s="69">
        <f t="shared" si="51"/>
        <v>0.84172566949517402</v>
      </c>
    </row>
    <row r="19" spans="1:98" x14ac:dyDescent="0.2">
      <c r="A19" s="10" t="str">
        <f>name!D15</f>
        <v>41 Administrative occupations</v>
      </c>
      <c r="B19" s="69">
        <v>0.34146983313758678</v>
      </c>
      <c r="C19" s="69">
        <v>0.39579814068150038</v>
      </c>
      <c r="D19" s="69">
        <v>0.47963168764520159</v>
      </c>
      <c r="E19" s="69">
        <v>0.54585438963555111</v>
      </c>
      <c r="F19" s="69">
        <v>0.74885947660628471</v>
      </c>
      <c r="G19" s="11"/>
      <c r="H19" s="69">
        <f t="shared" si="26"/>
        <v>0.26922778896108313</v>
      </c>
      <c r="I19" s="69">
        <f>'RD T1'!E47</f>
        <v>0.3224184749814793</v>
      </c>
      <c r="J19" s="69">
        <f t="shared" si="27"/>
        <v>0.59164626394256237</v>
      </c>
      <c r="L19" t="str">
        <f t="shared" si="28"/>
        <v>41 Administrative occupations</v>
      </c>
      <c r="M19" s="69">
        <v>3.9142744306862243</v>
      </c>
      <c r="N19" s="69">
        <v>4.7144355856056182</v>
      </c>
      <c r="O19" s="69">
        <v>5.1166963558742511</v>
      </c>
      <c r="P19" s="69">
        <v>5.7158457150651181</v>
      </c>
      <c r="Q19" s="69">
        <v>7.3121840271483789</v>
      </c>
      <c r="R19" s="11"/>
      <c r="S19" s="69">
        <f t="shared" si="29"/>
        <v>2.1954876712741278</v>
      </c>
      <c r="T19" s="69">
        <f>'RD T1'!E76</f>
        <v>3.3369730615367406</v>
      </c>
      <c r="U19" s="69">
        <f t="shared" si="30"/>
        <v>5.5324607328108684</v>
      </c>
      <c r="W19" t="str">
        <f t="shared" si="31"/>
        <v>41 Administrative occupations</v>
      </c>
      <c r="X19" s="69">
        <v>13.274500842044132</v>
      </c>
      <c r="Y19" s="69">
        <v>14.273209281063533</v>
      </c>
      <c r="Z19" s="69">
        <v>14.848360065667435</v>
      </c>
      <c r="AA19" s="69">
        <v>15.174173102099218</v>
      </c>
      <c r="AB19" s="69">
        <v>17.405119234722726</v>
      </c>
      <c r="AC19" s="69"/>
      <c r="AD19" s="69">
        <f t="shared" si="32"/>
        <v>2.5567591690552902</v>
      </c>
      <c r="AE19" s="69">
        <f>'RD T1'!E105</f>
        <v>8.7729146326566685</v>
      </c>
      <c r="AF19" s="69">
        <f t="shared" si="33"/>
        <v>11.329673801711959</v>
      </c>
      <c r="AH19" t="str">
        <f t="shared" si="34"/>
        <v>41 Administrative occupations</v>
      </c>
      <c r="AI19" s="69">
        <v>5.0796661802091752</v>
      </c>
      <c r="AJ19" s="69">
        <v>5.5917087377034704</v>
      </c>
      <c r="AK19" s="69">
        <v>5.9277196404377568</v>
      </c>
      <c r="AL19" s="69">
        <v>5.9777649336214465</v>
      </c>
      <c r="AM19" s="69">
        <v>6.7362600432429716</v>
      </c>
      <c r="AN19" s="69"/>
      <c r="AO19" s="69">
        <f t="shared" si="35"/>
        <v>0.80854040280521478</v>
      </c>
      <c r="AP19" s="69">
        <f>'RD T1'!E134</f>
        <v>3.6137706209087619</v>
      </c>
      <c r="AQ19" s="69">
        <f t="shared" si="36"/>
        <v>4.4223110237139771</v>
      </c>
      <c r="AS19" t="str">
        <f t="shared" si="37"/>
        <v>41 Administrative occupations</v>
      </c>
      <c r="AT19" s="69">
        <v>4.6238701637932653</v>
      </c>
      <c r="AU19" s="69">
        <v>4.9290698714060728</v>
      </c>
      <c r="AV19" s="69">
        <v>5.1866617260294818</v>
      </c>
      <c r="AW19" s="69">
        <v>5.0024848159067039</v>
      </c>
      <c r="AX19" s="69">
        <v>5.6656877860905377</v>
      </c>
      <c r="AY19" s="69"/>
      <c r="AZ19" s="69">
        <f t="shared" si="38"/>
        <v>0.47902606006105586</v>
      </c>
      <c r="BA19" s="69">
        <f>'RD T1'!E163</f>
        <v>2.8745585308556323</v>
      </c>
      <c r="BB19" s="69">
        <f t="shared" si="39"/>
        <v>3.3535845909166881</v>
      </c>
      <c r="BD19" t="str">
        <f t="shared" si="40"/>
        <v>41 Administrative occupations</v>
      </c>
      <c r="BE19" s="69">
        <v>15.142325270252963</v>
      </c>
      <c r="BF19" s="69">
        <v>13.829079147051656</v>
      </c>
      <c r="BG19" s="69">
        <v>15.096240159291426</v>
      </c>
      <c r="BH19" s="69">
        <v>12.756652625352787</v>
      </c>
      <c r="BI19" s="69">
        <v>9.7298718953184924</v>
      </c>
      <c r="BJ19" s="69"/>
      <c r="BK19" s="69">
        <f t="shared" si="41"/>
        <v>-5.3663682639729338</v>
      </c>
      <c r="BL19" s="69">
        <f>'RD T1'!E192</f>
        <v>5.9332561793377723</v>
      </c>
      <c r="BM19" s="69">
        <f t="shared" si="42"/>
        <v>0.56688791536483851</v>
      </c>
      <c r="BO19" t="str">
        <f t="shared" si="43"/>
        <v>41 Administrative occupations</v>
      </c>
      <c r="BP19" s="69">
        <v>17.186356322695822</v>
      </c>
      <c r="BQ19" s="69">
        <v>15.090828262914203</v>
      </c>
      <c r="BR19" s="69">
        <v>15.125649357747465</v>
      </c>
      <c r="BS19" s="69">
        <v>12.681309139369596</v>
      </c>
      <c r="BT19" s="69">
        <v>8.3887504440477088</v>
      </c>
      <c r="BU19" s="69"/>
      <c r="BV19" s="69">
        <f t="shared" si="44"/>
        <v>-6.7368989136997559</v>
      </c>
      <c r="BW19" s="69">
        <f>'RD T1'!E221</f>
        <v>4.7821857634590206</v>
      </c>
      <c r="BX19" s="69">
        <f t="shared" si="45"/>
        <v>-1.9547131502407353</v>
      </c>
      <c r="BZ19" t="str">
        <f t="shared" si="46"/>
        <v>41 Administrative occupations</v>
      </c>
      <c r="CA19" s="69">
        <v>9.4711424975887475</v>
      </c>
      <c r="CB19" s="69">
        <v>8.3857322094653419</v>
      </c>
      <c r="CC19" s="69">
        <v>7.2397676815436203</v>
      </c>
      <c r="CD19" s="69">
        <v>5.1942827140731387</v>
      </c>
      <c r="CE19" s="69">
        <v>1.8744235122482547</v>
      </c>
      <c r="CF19" s="69"/>
      <c r="CG19" s="69">
        <f t="shared" si="47"/>
        <v>-5.3653441692953656</v>
      </c>
      <c r="CH19" s="69">
        <f>'RD T1'!E250</f>
        <v>1.5828952910697618</v>
      </c>
      <c r="CI19" s="69">
        <f t="shared" si="48"/>
        <v>-3.7824488782256038</v>
      </c>
      <c r="CK19" t="str">
        <f t="shared" si="49"/>
        <v>41 Administrative occupations</v>
      </c>
      <c r="CL19" s="69">
        <v>1.6680232212038641</v>
      </c>
      <c r="CM19" s="69">
        <v>1.7856254946013776</v>
      </c>
      <c r="CN19" s="69">
        <v>1.6713610773019945</v>
      </c>
      <c r="CO19" s="69">
        <v>1.2402402618605735</v>
      </c>
      <c r="CP19" s="69">
        <v>1.1279405039021284</v>
      </c>
      <c r="CQ19" s="69"/>
      <c r="CR19" s="69">
        <f t="shared" si="50"/>
        <v>-0.54342057339986605</v>
      </c>
      <c r="CS19" s="69">
        <f>'RD T1'!E279</f>
        <v>0.34277976108183983</v>
      </c>
      <c r="CT19" s="69">
        <f t="shared" si="51"/>
        <v>-0.20064081231802622</v>
      </c>
    </row>
    <row r="20" spans="1:98" x14ac:dyDescent="0.2">
      <c r="A20" s="10" t="str">
        <f>name!D16</f>
        <v>42 Secretarial and related occupations</v>
      </c>
      <c r="B20" s="69">
        <v>3.4524136549382183E-2</v>
      </c>
      <c r="C20" s="69">
        <v>4.5811984479763361E-2</v>
      </c>
      <c r="D20" s="69">
        <v>4.6555642123526447E-2</v>
      </c>
      <c r="E20" s="69">
        <v>7.4371132637907678E-2</v>
      </c>
      <c r="F20" s="69">
        <v>0.14280924542526979</v>
      </c>
      <c r="G20" s="11"/>
      <c r="H20" s="69">
        <f t="shared" si="26"/>
        <v>9.6253603301743346E-2</v>
      </c>
      <c r="I20" s="69">
        <f>'RD T1'!E48</f>
        <v>6.0435349497905945E-2</v>
      </c>
      <c r="J20" s="69">
        <f t="shared" si="27"/>
        <v>0.15668895279964928</v>
      </c>
      <c r="L20" t="str">
        <f t="shared" si="28"/>
        <v>42 Secretarial and related occupations</v>
      </c>
      <c r="M20" s="69">
        <v>0.83160709460935256</v>
      </c>
      <c r="N20" s="69">
        <v>0.96630462231412062</v>
      </c>
      <c r="O20" s="69">
        <v>1.0165561815605368</v>
      </c>
      <c r="P20" s="69">
        <v>1.5469760675446187</v>
      </c>
      <c r="Q20" s="69">
        <v>1.9092690204452005</v>
      </c>
      <c r="R20" s="11"/>
      <c r="S20" s="69">
        <f t="shared" si="29"/>
        <v>0.89271283888466368</v>
      </c>
      <c r="T20" s="69">
        <f>'RD T1'!E77</f>
        <v>0.949810329859478</v>
      </c>
      <c r="U20" s="69">
        <f t="shared" si="30"/>
        <v>1.8425231687441417</v>
      </c>
      <c r="W20" t="str">
        <f t="shared" si="31"/>
        <v>42 Secretarial and related occupations</v>
      </c>
      <c r="X20" s="69">
        <v>2.8388274567597582</v>
      </c>
      <c r="Y20" s="69">
        <v>2.9170563188586889</v>
      </c>
      <c r="Z20" s="69">
        <v>2.9800162384316677</v>
      </c>
      <c r="AA20" s="69">
        <v>4.3003658390638098</v>
      </c>
      <c r="AB20" s="69">
        <v>6.4895847060335035</v>
      </c>
      <c r="AC20" s="69"/>
      <c r="AD20" s="69">
        <f t="shared" si="32"/>
        <v>3.5095684676018357</v>
      </c>
      <c r="AE20" s="69">
        <f>'RD T1'!E106</f>
        <v>2.9247462264861896</v>
      </c>
      <c r="AF20" s="69">
        <f t="shared" si="33"/>
        <v>6.4343146940880249</v>
      </c>
      <c r="AH20" t="str">
        <f t="shared" si="34"/>
        <v>42 Secretarial and related occupations</v>
      </c>
      <c r="AI20" s="69">
        <v>1.4209328343801857</v>
      </c>
      <c r="AJ20" s="69">
        <v>1.4584624522558978</v>
      </c>
      <c r="AK20" s="69">
        <v>1.5095374177608392</v>
      </c>
      <c r="AL20" s="69">
        <v>2.0298526499832441</v>
      </c>
      <c r="AM20" s="69">
        <v>2.4925799487030216</v>
      </c>
      <c r="AN20" s="69"/>
      <c r="AO20" s="69">
        <f t="shared" si="35"/>
        <v>0.98304253094218241</v>
      </c>
      <c r="AP20" s="69">
        <f>'RD T1'!E135</f>
        <v>1.2525265694531871</v>
      </c>
      <c r="AQ20" s="69">
        <f t="shared" si="36"/>
        <v>2.2355691003953693</v>
      </c>
      <c r="AS20" t="str">
        <f t="shared" si="37"/>
        <v>42 Secretarial and related occupations</v>
      </c>
      <c r="AT20" s="69">
        <v>1.1377726020563312</v>
      </c>
      <c r="AU20" s="69">
        <v>1.128693450024594</v>
      </c>
      <c r="AV20" s="69">
        <v>1.1691777137036929</v>
      </c>
      <c r="AW20" s="69">
        <v>1.4976468310183872</v>
      </c>
      <c r="AX20" s="69">
        <v>1.6088468965139702</v>
      </c>
      <c r="AY20" s="69"/>
      <c r="AZ20" s="69">
        <f t="shared" si="38"/>
        <v>0.43966918281027723</v>
      </c>
      <c r="BA20" s="69">
        <f>'RD T1'!E164</f>
        <v>0.84933720684195624</v>
      </c>
      <c r="BB20" s="69">
        <f t="shared" si="39"/>
        <v>1.2890063896522335</v>
      </c>
      <c r="BD20" t="str">
        <f t="shared" si="40"/>
        <v>42 Secretarial and related occupations</v>
      </c>
      <c r="BE20" s="69">
        <v>4.1631465896775586</v>
      </c>
      <c r="BF20" s="69">
        <v>3.6852844631352903</v>
      </c>
      <c r="BG20" s="69">
        <v>3.8428744585340517</v>
      </c>
      <c r="BH20" s="69">
        <v>4.0343822517894683</v>
      </c>
      <c r="BI20" s="69">
        <v>0.93047268414175188</v>
      </c>
      <c r="BJ20" s="69"/>
      <c r="BK20" s="69">
        <f t="shared" si="41"/>
        <v>-2.9124017743922996</v>
      </c>
      <c r="BL20" s="69">
        <f>'RD T1'!E193</f>
        <v>1.4535944736257729</v>
      </c>
      <c r="BM20" s="69">
        <f t="shared" si="42"/>
        <v>-1.4588073007665268</v>
      </c>
      <c r="BO20" t="str">
        <f t="shared" si="43"/>
        <v>42 Secretarial and related occupations</v>
      </c>
      <c r="BP20" s="69">
        <v>5.3574886242256525</v>
      </c>
      <c r="BQ20" s="69">
        <v>4.0312421539219141</v>
      </c>
      <c r="BR20" s="69">
        <v>3.9304765167397688</v>
      </c>
      <c r="BS20" s="69">
        <v>3.2294058551117115</v>
      </c>
      <c r="BT20" s="69">
        <v>0.69872876040394605</v>
      </c>
      <c r="BU20" s="69"/>
      <c r="BV20" s="69">
        <f t="shared" si="44"/>
        <v>-3.2317477563358228</v>
      </c>
      <c r="BW20" s="69">
        <f>'RD T1'!E222</f>
        <v>1.0572366821674257</v>
      </c>
      <c r="BX20" s="69">
        <f t="shared" si="45"/>
        <v>-2.1745110741683971</v>
      </c>
      <c r="BZ20" t="str">
        <f t="shared" si="46"/>
        <v>42 Secretarial and related occupations</v>
      </c>
      <c r="CA20" s="69">
        <v>4.205534076204211</v>
      </c>
      <c r="CB20" s="69">
        <v>3.712244860837437</v>
      </c>
      <c r="CC20" s="69">
        <v>3.0489728054294818</v>
      </c>
      <c r="CD20" s="69">
        <v>1.3660790514246319</v>
      </c>
      <c r="CE20" s="69">
        <v>0.17725807534142399</v>
      </c>
      <c r="CF20" s="69"/>
      <c r="CG20" s="69">
        <f t="shared" si="47"/>
        <v>-2.8717147300880579</v>
      </c>
      <c r="CH20" s="69">
        <f>'RD T1'!E251</f>
        <v>0.5082783366817617</v>
      </c>
      <c r="CI20" s="69">
        <f t="shared" si="48"/>
        <v>-2.3634363934062961</v>
      </c>
      <c r="CK20" t="str">
        <f t="shared" si="49"/>
        <v>42 Secretarial and related occupations</v>
      </c>
      <c r="CL20" s="69">
        <v>0.73348435604115492</v>
      </c>
      <c r="CM20" s="69">
        <v>0.78646852160476077</v>
      </c>
      <c r="CN20" s="69">
        <v>0.73715055955643949</v>
      </c>
      <c r="CO20" s="69">
        <v>0.63620373456820434</v>
      </c>
      <c r="CP20" s="69">
        <v>0.40667006677856371</v>
      </c>
      <c r="CQ20" s="69"/>
      <c r="CR20" s="69">
        <f t="shared" si="50"/>
        <v>-0.33048049277787578</v>
      </c>
      <c r="CS20" s="69">
        <f>'RD T1'!E280</f>
        <v>0.19576947629820951</v>
      </c>
      <c r="CT20" s="69">
        <f t="shared" si="51"/>
        <v>-0.13471101647966627</v>
      </c>
    </row>
    <row r="21" spans="1:98" x14ac:dyDescent="0.2">
      <c r="A21" s="10" t="str">
        <f>name!D17</f>
        <v>51 Skilled agricultural and related trades</v>
      </c>
      <c r="B21" s="69">
        <v>3.6202356062147723E-2</v>
      </c>
      <c r="C21" s="69">
        <v>4.401254844621514E-2</v>
      </c>
      <c r="D21" s="69">
        <v>3.9530444889004049E-2</v>
      </c>
      <c r="E21" s="69">
        <v>4.8296550378639183E-2</v>
      </c>
      <c r="F21" s="69">
        <v>6.0710491249435929E-2</v>
      </c>
      <c r="G21" s="11"/>
      <c r="H21" s="69">
        <f t="shared" si="26"/>
        <v>2.118004636043188E-2</v>
      </c>
      <c r="I21" s="69">
        <f>'RD T1'!E49</f>
        <v>3.6883488905526091E-2</v>
      </c>
      <c r="J21" s="69">
        <f t="shared" si="27"/>
        <v>5.806353526595797E-2</v>
      </c>
      <c r="L21" t="str">
        <f t="shared" si="28"/>
        <v>51 Skilled agricultural and related trades</v>
      </c>
      <c r="M21" s="69">
        <v>0.20121336332441847</v>
      </c>
      <c r="N21" s="69">
        <v>0.2624153207619796</v>
      </c>
      <c r="O21" s="69">
        <v>0.18386281999815998</v>
      </c>
      <c r="P21" s="69">
        <v>0.19960776584340287</v>
      </c>
      <c r="Q21" s="69">
        <v>0.26430608653446003</v>
      </c>
      <c r="R21" s="11"/>
      <c r="S21" s="69">
        <f t="shared" si="29"/>
        <v>8.0443266536300045E-2</v>
      </c>
      <c r="T21" s="69">
        <f>'RD T1'!E78</f>
        <v>0.12592491184655757</v>
      </c>
      <c r="U21" s="69">
        <f t="shared" si="30"/>
        <v>0.20636817838285762</v>
      </c>
      <c r="W21" t="str">
        <f t="shared" si="31"/>
        <v>51 Skilled agricultural and related trades</v>
      </c>
      <c r="X21" s="69">
        <v>1.5898130301931266</v>
      </c>
      <c r="Y21" s="69">
        <v>1.8753829567252482</v>
      </c>
      <c r="Z21" s="69">
        <v>1.6015058118767553</v>
      </c>
      <c r="AA21" s="69">
        <v>1.8742613575118341</v>
      </c>
      <c r="AB21" s="69">
        <v>2.6968807888607178</v>
      </c>
      <c r="AC21" s="69"/>
      <c r="AD21" s="69">
        <f t="shared" si="32"/>
        <v>1.0953749769839625</v>
      </c>
      <c r="AE21" s="69">
        <f>'RD T1'!E107</f>
        <v>1.4399592393525915</v>
      </c>
      <c r="AF21" s="69">
        <f t="shared" si="33"/>
        <v>2.5353342163365538</v>
      </c>
      <c r="AH21" t="str">
        <f t="shared" si="34"/>
        <v>51 Skilled agricultural and related trades</v>
      </c>
      <c r="AI21" s="69">
        <v>0.60923800236796577</v>
      </c>
      <c r="AJ21" s="69">
        <v>0.79510528796471891</v>
      </c>
      <c r="AK21" s="69">
        <v>0.57406485401631724</v>
      </c>
      <c r="AL21" s="69">
        <v>0.65199776013391364</v>
      </c>
      <c r="AM21" s="69">
        <v>0.86686742904441716</v>
      </c>
      <c r="AN21" s="69"/>
      <c r="AO21" s="69">
        <f t="shared" si="35"/>
        <v>0.29280257502809992</v>
      </c>
      <c r="AP21" s="69">
        <f>'RD T1'!E136</f>
        <v>0.51562490236930414</v>
      </c>
      <c r="AQ21" s="69">
        <f t="shared" si="36"/>
        <v>0.80842747739740406</v>
      </c>
      <c r="AS21" t="str">
        <f t="shared" si="37"/>
        <v>51 Skilled agricultural and related trades</v>
      </c>
      <c r="AT21" s="69">
        <v>0.88241921879820318</v>
      </c>
      <c r="AU21" s="69">
        <v>1.2882739508125356</v>
      </c>
      <c r="AV21" s="69">
        <v>0.90129678100471733</v>
      </c>
      <c r="AW21" s="69">
        <v>0.95414167472247235</v>
      </c>
      <c r="AX21" s="69">
        <v>1.2869974416750412</v>
      </c>
      <c r="AY21" s="69"/>
      <c r="AZ21" s="69">
        <f t="shared" si="38"/>
        <v>0.38570066067032382</v>
      </c>
      <c r="BA21" s="69">
        <f>'RD T1'!E165</f>
        <v>0.6880303706192521</v>
      </c>
      <c r="BB21" s="69">
        <f t="shared" si="39"/>
        <v>1.0737310312895758</v>
      </c>
      <c r="BD21" t="str">
        <f t="shared" si="40"/>
        <v>51 Skilled agricultural and related trades</v>
      </c>
      <c r="BE21" s="69">
        <v>1.7209921763629048</v>
      </c>
      <c r="BF21" s="69">
        <v>1.7554013687576617</v>
      </c>
      <c r="BG21" s="69">
        <v>1.3308535198252047</v>
      </c>
      <c r="BH21" s="69">
        <v>1.2848025012991766</v>
      </c>
      <c r="BI21" s="69">
        <v>1.304939381772785</v>
      </c>
      <c r="BJ21" s="69"/>
      <c r="BK21" s="69">
        <f t="shared" si="41"/>
        <v>-2.5914138052419711E-2</v>
      </c>
      <c r="BL21" s="69">
        <f>'RD T1'!E194</f>
        <v>0.70989342868184491</v>
      </c>
      <c r="BM21" s="69">
        <f t="shared" si="42"/>
        <v>0.6839792906294252</v>
      </c>
      <c r="BO21" t="str">
        <f t="shared" si="43"/>
        <v>51 Skilled agricultural and related trades</v>
      </c>
      <c r="BP21" s="69">
        <v>2.3913655621833594</v>
      </c>
      <c r="BQ21" s="69">
        <v>2.7796568999776095</v>
      </c>
      <c r="BR21" s="69">
        <v>1.8018807696202972</v>
      </c>
      <c r="BS21" s="69">
        <v>1.8391223242781893</v>
      </c>
      <c r="BT21" s="69">
        <v>1.8614581714385272</v>
      </c>
      <c r="BU21" s="69"/>
      <c r="BV21" s="69">
        <f t="shared" si="44"/>
        <v>5.9577401818230014E-2</v>
      </c>
      <c r="BW21" s="69">
        <f>'RD T1'!E223</f>
        <v>0.96734082681192446</v>
      </c>
      <c r="BX21" s="69">
        <f t="shared" si="45"/>
        <v>1.0269182286301546</v>
      </c>
      <c r="BZ21" t="str">
        <f t="shared" si="46"/>
        <v>51 Skilled agricultural and related trades</v>
      </c>
      <c r="CA21" s="69">
        <v>2.0198879926629454</v>
      </c>
      <c r="CB21" s="69">
        <v>2.0093524941233261</v>
      </c>
      <c r="CC21" s="69">
        <v>1.4946707350419406</v>
      </c>
      <c r="CD21" s="69">
        <v>1.5028223348982042</v>
      </c>
      <c r="CE21" s="69">
        <v>1.736882634227199</v>
      </c>
      <c r="CF21" s="69"/>
      <c r="CG21" s="69">
        <f t="shared" si="47"/>
        <v>0.24221189918525843</v>
      </c>
      <c r="CH21" s="69">
        <f>'RD T1'!E252</f>
        <v>0.71339208704962787</v>
      </c>
      <c r="CI21" s="69">
        <f t="shared" si="48"/>
        <v>0.95560398623488629</v>
      </c>
      <c r="CK21" t="str">
        <f t="shared" si="49"/>
        <v>51 Skilled agricultural and related trades</v>
      </c>
      <c r="CL21" s="69">
        <v>1.0096816844271019</v>
      </c>
      <c r="CM21" s="69">
        <v>1.3887473942466655</v>
      </c>
      <c r="CN21" s="69">
        <v>0.79846502853894641</v>
      </c>
      <c r="CO21" s="69">
        <v>0.87547937588772884</v>
      </c>
      <c r="CP21" s="69">
        <v>0.50623706543085056</v>
      </c>
      <c r="CQ21" s="69"/>
      <c r="CR21" s="69">
        <f t="shared" si="50"/>
        <v>-0.29222796310809585</v>
      </c>
      <c r="CS21" s="69">
        <f>'RD T1'!E281</f>
        <v>0.22843323979731342</v>
      </c>
      <c r="CT21" s="69">
        <f t="shared" si="51"/>
        <v>-6.3794723310782425E-2</v>
      </c>
    </row>
    <row r="22" spans="1:98" x14ac:dyDescent="0.2">
      <c r="A22" s="10" t="str">
        <f>name!D18</f>
        <v>52 Skilled metal, electrical and electronic trades</v>
      </c>
      <c r="B22" s="69">
        <v>2.9518504777956332E-2</v>
      </c>
      <c r="C22" s="69">
        <v>3.3314165780308949E-2</v>
      </c>
      <c r="D22" s="69">
        <v>3.6096933600214071E-2</v>
      </c>
      <c r="E22" s="69">
        <v>3.8775905033584933E-2</v>
      </c>
      <c r="F22" s="69">
        <v>5.2869612443242904E-2</v>
      </c>
      <c r="G22" s="11"/>
      <c r="H22" s="69">
        <f t="shared" si="26"/>
        <v>1.6772678843028833E-2</v>
      </c>
      <c r="I22" s="69">
        <f>'RD T1'!E50</f>
        <v>1.9427197485229759E-2</v>
      </c>
      <c r="J22" s="69">
        <f t="shared" si="27"/>
        <v>3.6199876328258593E-2</v>
      </c>
      <c r="L22" t="str">
        <f t="shared" si="28"/>
        <v>52 Skilled metal, electrical and electronic trades</v>
      </c>
      <c r="M22" s="69">
        <v>0.51012830725582592</v>
      </c>
      <c r="N22" s="69">
        <v>0.64474801790083236</v>
      </c>
      <c r="O22" s="69">
        <v>0.59673878699396832</v>
      </c>
      <c r="P22" s="69">
        <v>0.85707053097153252</v>
      </c>
      <c r="Q22" s="69">
        <v>1.488230426809898</v>
      </c>
      <c r="R22" s="11"/>
      <c r="S22" s="69">
        <f t="shared" si="29"/>
        <v>0.89149163981592972</v>
      </c>
      <c r="T22" s="69">
        <f>'RD T1'!E79</f>
        <v>0.52634956638556285</v>
      </c>
      <c r="U22" s="69">
        <f t="shared" si="30"/>
        <v>1.4178412062014925</v>
      </c>
      <c r="W22" t="str">
        <f t="shared" si="31"/>
        <v>52 Skilled metal, electrical and electronic trades</v>
      </c>
      <c r="X22" s="69">
        <v>1.6216500690053135</v>
      </c>
      <c r="Y22" s="69">
        <v>1.90305940956778</v>
      </c>
      <c r="Z22" s="69">
        <v>1.5802788636241079</v>
      </c>
      <c r="AA22" s="69">
        <v>1.9265301233512619</v>
      </c>
      <c r="AB22" s="69">
        <v>2.482723314698227</v>
      </c>
      <c r="AC22" s="69"/>
      <c r="AD22" s="69">
        <f t="shared" si="32"/>
        <v>0.90244445107411919</v>
      </c>
      <c r="AE22" s="69">
        <f>'RD T1'!E108</f>
        <v>1.0534930694143403</v>
      </c>
      <c r="AF22" s="69">
        <f t="shared" si="33"/>
        <v>1.9559375204884595</v>
      </c>
      <c r="AH22" t="str">
        <f t="shared" si="34"/>
        <v>52 Skilled metal, electrical and electronic trades</v>
      </c>
      <c r="AI22" s="69">
        <v>0.59337157436296273</v>
      </c>
      <c r="AJ22" s="69">
        <v>0.70392391741947002</v>
      </c>
      <c r="AK22" s="69">
        <v>0.60169702011502635</v>
      </c>
      <c r="AL22" s="69">
        <v>0.62930839246985482</v>
      </c>
      <c r="AM22" s="69">
        <v>0.77765155140493691</v>
      </c>
      <c r="AN22" s="69"/>
      <c r="AO22" s="69">
        <f t="shared" si="35"/>
        <v>0.17595453128991057</v>
      </c>
      <c r="AP22" s="69">
        <f>'RD T1'!E137</f>
        <v>0.3130658275867772</v>
      </c>
      <c r="AQ22" s="69">
        <f t="shared" si="36"/>
        <v>0.48902035887668777</v>
      </c>
      <c r="AS22" t="str">
        <f t="shared" si="37"/>
        <v>52 Skilled metal, electrical and electronic trades</v>
      </c>
      <c r="AT22" s="69">
        <v>2.2892594170597049</v>
      </c>
      <c r="AU22" s="69">
        <v>2.6600799158021986</v>
      </c>
      <c r="AV22" s="69">
        <v>2.3726519535096098</v>
      </c>
      <c r="AW22" s="69">
        <v>2.5012586593196384</v>
      </c>
      <c r="AX22" s="69">
        <v>3.0953121832620543</v>
      </c>
      <c r="AY22" s="69"/>
      <c r="AZ22" s="69">
        <f t="shared" si="38"/>
        <v>0.72266022975244448</v>
      </c>
      <c r="BA22" s="69">
        <f>'RD T1'!E166</f>
        <v>1.2504243092440881</v>
      </c>
      <c r="BB22" s="69">
        <f t="shared" si="39"/>
        <v>1.9730845389965326</v>
      </c>
      <c r="BD22" t="str">
        <f t="shared" si="40"/>
        <v>52 Skilled metal, electrical and electronic trades</v>
      </c>
      <c r="BE22" s="69">
        <v>11.409752188965026</v>
      </c>
      <c r="BF22" s="69">
        <v>11.313687362430681</v>
      </c>
      <c r="BG22" s="69">
        <v>10.695847954054459</v>
      </c>
      <c r="BH22" s="69">
        <v>10.618536111389661</v>
      </c>
      <c r="BI22" s="69">
        <v>10.396094922392988</v>
      </c>
      <c r="BJ22" s="69"/>
      <c r="BK22" s="69">
        <f t="shared" si="41"/>
        <v>-0.29975303166147071</v>
      </c>
      <c r="BL22" s="69">
        <f>'RD T1'!E195</f>
        <v>3.6585388679375654</v>
      </c>
      <c r="BM22" s="69">
        <f t="shared" si="42"/>
        <v>3.3587858362760947</v>
      </c>
      <c r="BO22" t="str">
        <f t="shared" si="43"/>
        <v>52 Skilled metal, electrical and electronic trades</v>
      </c>
      <c r="BP22" s="69">
        <v>6.718847107881829</v>
      </c>
      <c r="BQ22" s="69">
        <v>7.4891681131145855</v>
      </c>
      <c r="BR22" s="69">
        <v>6.0761426554293374</v>
      </c>
      <c r="BS22" s="69">
        <v>5.9204444329116939</v>
      </c>
      <c r="BT22" s="69">
        <v>5.267186850601755</v>
      </c>
      <c r="BU22" s="69"/>
      <c r="BV22" s="69">
        <f t="shared" si="44"/>
        <v>-0.80895580482758245</v>
      </c>
      <c r="BW22" s="69">
        <f>'RD T1'!E224</f>
        <v>2.0635661542984773</v>
      </c>
      <c r="BX22" s="69">
        <f t="shared" si="45"/>
        <v>1.2546103494708949</v>
      </c>
      <c r="BZ22" t="str">
        <f t="shared" si="46"/>
        <v>52 Skilled metal, electrical and electronic trades</v>
      </c>
      <c r="CA22" s="69">
        <v>3.6423587100492858</v>
      </c>
      <c r="CB22" s="69">
        <v>3.1849598171814004</v>
      </c>
      <c r="CC22" s="69">
        <v>2.6616420983492097</v>
      </c>
      <c r="CD22" s="69">
        <v>2.7354638457113514</v>
      </c>
      <c r="CE22" s="69">
        <v>1.611104797151931</v>
      </c>
      <c r="CF22" s="69"/>
      <c r="CG22" s="69">
        <f t="shared" si="47"/>
        <v>-1.0505373011972787</v>
      </c>
      <c r="CH22" s="69">
        <f>'RD T1'!E253</f>
        <v>0.85555431095021706</v>
      </c>
      <c r="CI22" s="69">
        <f t="shared" si="48"/>
        <v>-0.19498299024706167</v>
      </c>
      <c r="CK22" t="str">
        <f t="shared" si="49"/>
        <v>52 Skilled metal, electrical and electronic trades</v>
      </c>
      <c r="CL22" s="69">
        <v>1.0124963999998191</v>
      </c>
      <c r="CM22" s="69">
        <v>1.1727682134279709</v>
      </c>
      <c r="CN22" s="69">
        <v>0.92795040380813054</v>
      </c>
      <c r="CO22" s="69">
        <v>1.0553151104108291</v>
      </c>
      <c r="CP22" s="69">
        <v>0.73811908580496166</v>
      </c>
      <c r="CQ22" s="69"/>
      <c r="CR22" s="69">
        <f t="shared" si="50"/>
        <v>-0.18983131800316888</v>
      </c>
      <c r="CS22" s="69">
        <f>'RD T1'!E282</f>
        <v>0.27635010307556912</v>
      </c>
      <c r="CT22" s="69">
        <f t="shared" si="51"/>
        <v>8.6518785072400239E-2</v>
      </c>
    </row>
    <row r="23" spans="1:98" x14ac:dyDescent="0.2">
      <c r="A23" s="10" t="str">
        <f>name!D19</f>
        <v>53 Skilled construction and building trades</v>
      </c>
      <c r="B23" s="69">
        <v>1.6366770392123208E-2</v>
      </c>
      <c r="C23" s="69">
        <v>1.1755565345732324E-2</v>
      </c>
      <c r="D23" s="69">
        <v>1.0138675328417815E-2</v>
      </c>
      <c r="E23" s="69">
        <v>1.4566568672099257E-2</v>
      </c>
      <c r="F23" s="69">
        <v>1.5639147844176006E-2</v>
      </c>
      <c r="G23" s="11"/>
      <c r="H23" s="69">
        <f t="shared" si="26"/>
        <v>5.5004725157581907E-3</v>
      </c>
      <c r="I23" s="69">
        <f>'RD T1'!E51</f>
        <v>6.7336267619020583E-3</v>
      </c>
      <c r="J23" s="69">
        <f t="shared" si="27"/>
        <v>1.2234099277660249E-2</v>
      </c>
      <c r="L23" t="str">
        <f t="shared" si="28"/>
        <v>53 Skilled construction and building trades</v>
      </c>
      <c r="M23" s="69">
        <v>0.28826308548897839</v>
      </c>
      <c r="N23" s="69">
        <v>0.33486347993745119</v>
      </c>
      <c r="O23" s="69">
        <v>0.33519335872239586</v>
      </c>
      <c r="P23" s="69">
        <v>0.40127426790458742</v>
      </c>
      <c r="Q23" s="69">
        <v>0.50301452620838283</v>
      </c>
      <c r="R23" s="11"/>
      <c r="S23" s="69">
        <f t="shared" si="29"/>
        <v>0.16782116748598697</v>
      </c>
      <c r="T23" s="69">
        <f>'RD T1'!E80</f>
        <v>0.21574018589478267</v>
      </c>
      <c r="U23" s="69">
        <f t="shared" si="30"/>
        <v>0.38356135338076963</v>
      </c>
      <c r="W23" t="str">
        <f t="shared" si="31"/>
        <v>53 Skilled construction and building trades</v>
      </c>
      <c r="X23" s="69">
        <v>1.065007711712517</v>
      </c>
      <c r="Y23" s="69">
        <v>1.1213836835316571</v>
      </c>
      <c r="Z23" s="69">
        <v>1.0089262134029455</v>
      </c>
      <c r="AA23" s="69">
        <v>1.1941608399694812</v>
      </c>
      <c r="AB23" s="69">
        <v>1.3585429673862182</v>
      </c>
      <c r="AC23" s="69"/>
      <c r="AD23" s="69">
        <f t="shared" si="32"/>
        <v>0.34961675398327263</v>
      </c>
      <c r="AE23" s="69">
        <f>'RD T1'!E109</f>
        <v>0.65170493323014045</v>
      </c>
      <c r="AF23" s="69">
        <f t="shared" si="33"/>
        <v>1.0013216872134132</v>
      </c>
      <c r="AH23" t="str">
        <f t="shared" si="34"/>
        <v>53 Skilled construction and building trades</v>
      </c>
      <c r="AI23" s="69">
        <v>0.64239566611268217</v>
      </c>
      <c r="AJ23" s="69">
        <v>0.7818621090441551</v>
      </c>
      <c r="AK23" s="69">
        <v>0.6965520911929336</v>
      </c>
      <c r="AL23" s="69">
        <v>0.79819781391114653</v>
      </c>
      <c r="AM23" s="69">
        <v>0.927995697104672</v>
      </c>
      <c r="AN23" s="69"/>
      <c r="AO23" s="69">
        <f t="shared" si="35"/>
        <v>0.2314436059117384</v>
      </c>
      <c r="AP23" s="69">
        <f>'RD T1'!E138</f>
        <v>0.47974436144408217</v>
      </c>
      <c r="AQ23" s="69">
        <f t="shared" si="36"/>
        <v>0.71118796735582057</v>
      </c>
      <c r="AS23" t="str">
        <f t="shared" si="37"/>
        <v>53 Skilled construction and building trades</v>
      </c>
      <c r="AT23" s="69">
        <v>0.96165853939195223</v>
      </c>
      <c r="AU23" s="69">
        <v>1.0075708069410858</v>
      </c>
      <c r="AV23" s="69">
        <v>0.95991205925606804</v>
      </c>
      <c r="AW23" s="69">
        <v>1.1370080619313752</v>
      </c>
      <c r="AX23" s="69">
        <v>1.2147500071396684</v>
      </c>
      <c r="AY23" s="69"/>
      <c r="AZ23" s="69">
        <f t="shared" si="38"/>
        <v>0.25483794788360037</v>
      </c>
      <c r="BA23" s="69">
        <f>'RD T1'!E167</f>
        <v>0.63667376480442717</v>
      </c>
      <c r="BB23" s="69">
        <f t="shared" si="39"/>
        <v>0.89151171268802754</v>
      </c>
      <c r="BD23" t="str">
        <f t="shared" si="40"/>
        <v>53 Skilled construction and building trades</v>
      </c>
      <c r="BE23" s="69">
        <v>9.6045777622939106</v>
      </c>
      <c r="BF23" s="69">
        <v>8.6726546208321942</v>
      </c>
      <c r="BG23" s="69">
        <v>8.4012840838462832</v>
      </c>
      <c r="BH23" s="69">
        <v>8.3531198093273282</v>
      </c>
      <c r="BI23" s="69">
        <v>7.2585604102053036</v>
      </c>
      <c r="BJ23" s="69"/>
      <c r="BK23" s="69">
        <f t="shared" si="41"/>
        <v>-1.1427236736409796</v>
      </c>
      <c r="BL23" s="69">
        <f>'RD T1'!E196</f>
        <v>2.9957714164072353</v>
      </c>
      <c r="BM23" s="69">
        <f t="shared" si="42"/>
        <v>1.8530477427662557</v>
      </c>
      <c r="BO23" t="str">
        <f t="shared" si="43"/>
        <v>53 Skilled construction and building trades</v>
      </c>
      <c r="BP23" s="69">
        <v>7.8905227468208459</v>
      </c>
      <c r="BQ23" s="69">
        <v>8.9490106006799532</v>
      </c>
      <c r="BR23" s="69">
        <v>7.5019024527191496</v>
      </c>
      <c r="BS23" s="69">
        <v>8.3073740071006998</v>
      </c>
      <c r="BT23" s="69">
        <v>8.1410963831942418</v>
      </c>
      <c r="BU23" s="69"/>
      <c r="BV23" s="69">
        <f t="shared" si="44"/>
        <v>0.63919393047509221</v>
      </c>
      <c r="BW23" s="69">
        <f>'RD T1'!E225</f>
        <v>3.5778345778455241</v>
      </c>
      <c r="BX23" s="69">
        <f t="shared" si="45"/>
        <v>4.2170285083206167</v>
      </c>
      <c r="BZ23" t="str">
        <f t="shared" si="46"/>
        <v>53 Skilled construction and building trades</v>
      </c>
      <c r="CA23" s="69">
        <v>4.5543945168699089</v>
      </c>
      <c r="CB23" s="69">
        <v>3.921770833774108</v>
      </c>
      <c r="CC23" s="69">
        <v>3.5330773006897864</v>
      </c>
      <c r="CD23" s="69">
        <v>3.9417473789586945</v>
      </c>
      <c r="CE23" s="69">
        <v>3.7468783633705183</v>
      </c>
      <c r="CF23" s="69"/>
      <c r="CG23" s="69">
        <f t="shared" si="47"/>
        <v>0.21380106268073185</v>
      </c>
      <c r="CH23" s="69">
        <f>'RD T1'!E254</f>
        <v>1.5115824697338607</v>
      </c>
      <c r="CI23" s="69">
        <f t="shared" si="48"/>
        <v>1.7253835324145925</v>
      </c>
      <c r="CK23" t="str">
        <f t="shared" si="49"/>
        <v>53 Skilled construction and building trades</v>
      </c>
      <c r="CL23" s="69">
        <v>1.9822570851489194</v>
      </c>
      <c r="CM23" s="69">
        <v>1.9069235168287075</v>
      </c>
      <c r="CN23" s="69">
        <v>1.5380241783868251</v>
      </c>
      <c r="CO23" s="69">
        <v>1.3792345080531205</v>
      </c>
      <c r="CP23" s="69">
        <v>0.42244845552460886</v>
      </c>
      <c r="CQ23" s="69"/>
      <c r="CR23" s="69">
        <f t="shared" si="50"/>
        <v>-1.1155757228622163</v>
      </c>
      <c r="CS23" s="69">
        <f>'RD T1'!E283</f>
        <v>0.27554255304319536</v>
      </c>
      <c r="CT23" s="69">
        <f t="shared" si="51"/>
        <v>-0.84003316981902088</v>
      </c>
    </row>
    <row r="24" spans="1:98" x14ac:dyDescent="0.2">
      <c r="A24" s="10" t="str">
        <f>name!D20</f>
        <v>54 Textiles, printing and other skilled trades</v>
      </c>
      <c r="B24" s="69">
        <v>5.4155451153923402E-2</v>
      </c>
      <c r="C24" s="69">
        <v>5.8645641350136953E-2</v>
      </c>
      <c r="D24" s="69">
        <v>6.3134286708808343E-2</v>
      </c>
      <c r="E24" s="69">
        <v>8.0738689585487161E-2</v>
      </c>
      <c r="F24" s="69">
        <v>0.10987453335991434</v>
      </c>
      <c r="G24" s="11"/>
      <c r="H24" s="69">
        <f t="shared" si="26"/>
        <v>4.6740246651106002E-2</v>
      </c>
      <c r="I24" s="69">
        <f>'RD T1'!E52</f>
        <v>4.6301105220399999E-2</v>
      </c>
      <c r="J24" s="69">
        <f t="shared" si="27"/>
        <v>9.3041351871506001E-2</v>
      </c>
      <c r="L24" t="str">
        <f t="shared" si="28"/>
        <v>54 Textiles, printing and other skilled trades</v>
      </c>
      <c r="M24" s="69">
        <v>0.5191705459899727</v>
      </c>
      <c r="N24" s="69">
        <v>0.604590391403516</v>
      </c>
      <c r="O24" s="69">
        <v>0.64415899967843826</v>
      </c>
      <c r="P24" s="69">
        <v>0.80967331546347521</v>
      </c>
      <c r="Q24" s="69">
        <v>1.170629361085695</v>
      </c>
      <c r="R24" s="11"/>
      <c r="S24" s="69">
        <f t="shared" si="29"/>
        <v>0.52647036140725678</v>
      </c>
      <c r="T24" s="69">
        <f>'RD T1'!E81</f>
        <v>0.5129773666459404</v>
      </c>
      <c r="U24" s="69">
        <f t="shared" si="30"/>
        <v>1.0394477280531973</v>
      </c>
      <c r="W24" t="str">
        <f t="shared" si="31"/>
        <v>54 Textiles, printing and other skilled trades</v>
      </c>
      <c r="X24" s="69">
        <v>1.608654676510507</v>
      </c>
      <c r="Y24" s="69">
        <v>1.7123086467913369</v>
      </c>
      <c r="Z24" s="69">
        <v>1.5977152153019147</v>
      </c>
      <c r="AA24" s="69">
        <v>1.9382942478028005</v>
      </c>
      <c r="AB24" s="69">
        <v>2.5140713985120051</v>
      </c>
      <c r="AC24" s="69"/>
      <c r="AD24" s="69">
        <f t="shared" si="32"/>
        <v>0.91635618321009038</v>
      </c>
      <c r="AE24" s="69">
        <f>'RD T1'!E110</f>
        <v>1.171225164610489</v>
      </c>
      <c r="AF24" s="69">
        <f t="shared" si="33"/>
        <v>2.0875813478205796</v>
      </c>
      <c r="AH24" t="str">
        <f t="shared" si="34"/>
        <v>54 Textiles, printing and other skilled trades</v>
      </c>
      <c r="AI24" s="69">
        <v>0.61384288032673984</v>
      </c>
      <c r="AJ24" s="69">
        <v>0.622492560614056</v>
      </c>
      <c r="AK24" s="69">
        <v>0.59552183835899275</v>
      </c>
      <c r="AL24" s="69">
        <v>0.63695087007039008</v>
      </c>
      <c r="AM24" s="69">
        <v>0.79272099980340471</v>
      </c>
      <c r="AN24" s="69"/>
      <c r="AO24" s="69">
        <f t="shared" si="35"/>
        <v>0.19719916144441196</v>
      </c>
      <c r="AP24" s="69">
        <f>'RD T1'!E139</f>
        <v>0.37179915736749242</v>
      </c>
      <c r="AQ24" s="69">
        <f t="shared" si="36"/>
        <v>0.56899831881190432</v>
      </c>
      <c r="AS24" t="str">
        <f t="shared" si="37"/>
        <v>54 Textiles, printing and other skilled trades</v>
      </c>
      <c r="AT24" s="69">
        <v>0.74478755835754928</v>
      </c>
      <c r="AU24" s="69">
        <v>0.76038615026630929</v>
      </c>
      <c r="AV24" s="69">
        <v>0.73167378299606434</v>
      </c>
      <c r="AW24" s="69">
        <v>0.84768599551674995</v>
      </c>
      <c r="AX24" s="69">
        <v>1.0495478336032111</v>
      </c>
      <c r="AY24" s="69"/>
      <c r="AZ24" s="69">
        <f t="shared" si="38"/>
        <v>0.3178740506071468</v>
      </c>
      <c r="BA24" s="69">
        <f>'RD T1'!E168</f>
        <v>0.48671336564305612</v>
      </c>
      <c r="BB24" s="69">
        <f t="shared" si="39"/>
        <v>0.80458741625020291</v>
      </c>
      <c r="BD24" t="str">
        <f t="shared" si="40"/>
        <v>54 Textiles, printing and other skilled trades</v>
      </c>
      <c r="BE24" s="69">
        <v>4.8313588368061566</v>
      </c>
      <c r="BF24" s="69">
        <v>4.5108813166487023</v>
      </c>
      <c r="BG24" s="69">
        <v>4.3639940153022989</v>
      </c>
      <c r="BH24" s="69">
        <v>4.740233086356314</v>
      </c>
      <c r="BI24" s="69">
        <v>5.264900272907532</v>
      </c>
      <c r="BJ24" s="69"/>
      <c r="BK24" s="69">
        <f t="shared" si="41"/>
        <v>0.90090625760523313</v>
      </c>
      <c r="BL24" s="69">
        <f>'RD T1'!E197</f>
        <v>2.0222414111965037</v>
      </c>
      <c r="BM24" s="69">
        <f t="shared" si="42"/>
        <v>2.9231476688017368</v>
      </c>
      <c r="BO24" t="str">
        <f t="shared" si="43"/>
        <v>54 Textiles, printing and other skilled trades</v>
      </c>
      <c r="BP24" s="69">
        <v>4.7670713164009113</v>
      </c>
      <c r="BQ24" s="69">
        <v>4.1800204433899832</v>
      </c>
      <c r="BR24" s="69">
        <v>3.7762487376751639</v>
      </c>
      <c r="BS24" s="69">
        <v>3.4082277854494731</v>
      </c>
      <c r="BT24" s="69">
        <v>3.0390389552264092</v>
      </c>
      <c r="BU24" s="69"/>
      <c r="BV24" s="69">
        <f t="shared" si="44"/>
        <v>-0.73720978244875468</v>
      </c>
      <c r="BW24" s="69">
        <f>'RD T1'!E226</f>
        <v>1.2933852919085704</v>
      </c>
      <c r="BX24" s="69">
        <f t="shared" si="45"/>
        <v>0.55617550945981575</v>
      </c>
      <c r="BZ24" t="str">
        <f t="shared" si="46"/>
        <v>54 Textiles, printing and other skilled trades</v>
      </c>
      <c r="CA24" s="69">
        <v>4.2192810857868199</v>
      </c>
      <c r="CB24" s="69">
        <v>3.6678810787027416</v>
      </c>
      <c r="CC24" s="69">
        <v>3.1518316163333364</v>
      </c>
      <c r="CD24" s="69">
        <v>3.2598299723459401</v>
      </c>
      <c r="CE24" s="69">
        <v>2.7669230195251266</v>
      </c>
      <c r="CF24" s="69"/>
      <c r="CG24" s="69">
        <f t="shared" si="47"/>
        <v>-0.38490859680820977</v>
      </c>
      <c r="CH24" s="69">
        <f>'RD T1'!E255</f>
        <v>1.1247550142302605</v>
      </c>
      <c r="CI24" s="69">
        <f t="shared" si="48"/>
        <v>0.73984641742205071</v>
      </c>
      <c r="CK24" t="str">
        <f t="shared" si="49"/>
        <v>54 Textiles, printing and other skilled trades</v>
      </c>
      <c r="CL24" s="69">
        <v>1.4007678994904911</v>
      </c>
      <c r="CM24" s="69">
        <v>1.361303325194577</v>
      </c>
      <c r="CN24" s="69">
        <v>1.1798885643956132</v>
      </c>
      <c r="CO24" s="69">
        <v>0.92891846131233524</v>
      </c>
      <c r="CP24" s="69">
        <v>0.63707825218891889</v>
      </c>
      <c r="CQ24" s="69"/>
      <c r="CR24" s="69">
        <f t="shared" si="50"/>
        <v>-0.54281031220669429</v>
      </c>
      <c r="CS24" s="69">
        <f>'RD T1'!E284</f>
        <v>0.22955390550007332</v>
      </c>
      <c r="CT24" s="69">
        <f t="shared" si="51"/>
        <v>-0.31325640670662097</v>
      </c>
    </row>
    <row r="25" spans="1:98" x14ac:dyDescent="0.2">
      <c r="A25" s="10" t="str">
        <f>name!D21</f>
        <v>61 Caring personal service occupations</v>
      </c>
      <c r="B25" s="69">
        <v>5.1143784093196004E-2</v>
      </c>
      <c r="C25" s="69">
        <v>6.1937049716689209E-2</v>
      </c>
      <c r="D25" s="69">
        <v>6.2680057451417567E-2</v>
      </c>
      <c r="E25" s="69">
        <v>8.5182765183168196E-2</v>
      </c>
      <c r="F25" s="69">
        <v>0.11809590795895823</v>
      </c>
      <c r="G25" s="11"/>
      <c r="H25" s="69">
        <f t="shared" si="26"/>
        <v>5.5415850507540665E-2</v>
      </c>
      <c r="I25" s="69">
        <f>'RD T1'!E53</f>
        <v>5.1673508725125827E-2</v>
      </c>
      <c r="J25" s="69">
        <f t="shared" si="27"/>
        <v>0.10708935923266649</v>
      </c>
      <c r="L25" t="str">
        <f t="shared" si="28"/>
        <v>61 Caring personal service occupations</v>
      </c>
      <c r="M25" s="69">
        <v>2.2401459803203529</v>
      </c>
      <c r="N25" s="69">
        <v>3.0271439795265325</v>
      </c>
      <c r="O25" s="69">
        <v>3.0833662429644368</v>
      </c>
      <c r="P25" s="69">
        <v>4.0217439151449028</v>
      </c>
      <c r="Q25" s="69">
        <v>5.3945151380245013</v>
      </c>
      <c r="R25" s="11"/>
      <c r="S25" s="69">
        <f t="shared" si="29"/>
        <v>2.3111488950600645</v>
      </c>
      <c r="T25" s="69">
        <f>'RD T1'!E82</f>
        <v>2.5947979050491181</v>
      </c>
      <c r="U25" s="69">
        <f t="shared" si="30"/>
        <v>4.9059468001091826</v>
      </c>
      <c r="W25" t="str">
        <f t="shared" si="31"/>
        <v>61 Caring personal service occupations</v>
      </c>
      <c r="X25" s="69">
        <v>7.3551495369665316</v>
      </c>
      <c r="Y25" s="69">
        <v>8.7618713702706756</v>
      </c>
      <c r="Z25" s="69">
        <v>8.331897407510569</v>
      </c>
      <c r="AA25" s="69">
        <v>9.841815077981364</v>
      </c>
      <c r="AB25" s="69">
        <v>11.630989976042235</v>
      </c>
      <c r="AC25" s="69"/>
      <c r="AD25" s="69">
        <f t="shared" si="32"/>
        <v>3.2990925685316661</v>
      </c>
      <c r="AE25" s="69">
        <f>'RD T1'!E111</f>
        <v>6.5434249024380566</v>
      </c>
      <c r="AF25" s="69">
        <f t="shared" si="33"/>
        <v>9.8425174709697227</v>
      </c>
      <c r="AH25" t="str">
        <f t="shared" si="34"/>
        <v>61 Caring personal service occupations</v>
      </c>
      <c r="AI25" s="69">
        <v>6.500681444269869</v>
      </c>
      <c r="AJ25" s="69">
        <v>6.9124746223376299</v>
      </c>
      <c r="AK25" s="69">
        <v>6.6204490953279986</v>
      </c>
      <c r="AL25" s="69">
        <v>6.9752503683322749</v>
      </c>
      <c r="AM25" s="69">
        <v>7.2875227272881018</v>
      </c>
      <c r="AN25" s="69"/>
      <c r="AO25" s="69">
        <f t="shared" si="35"/>
        <v>0.66707363196010316</v>
      </c>
      <c r="AP25" s="69">
        <f>'RD T1'!E140</f>
        <v>4.0547589078634809</v>
      </c>
      <c r="AQ25" s="69">
        <f t="shared" si="36"/>
        <v>4.7218325398235841</v>
      </c>
      <c r="AS25" t="str">
        <f t="shared" si="37"/>
        <v>61 Caring personal service occupations</v>
      </c>
      <c r="AT25" s="69">
        <v>3.573039984891877</v>
      </c>
      <c r="AU25" s="69">
        <v>4.1195422642852693</v>
      </c>
      <c r="AV25" s="69">
        <v>3.9707078310471942</v>
      </c>
      <c r="AW25" s="69">
        <v>4.2311974547216087</v>
      </c>
      <c r="AX25" s="69">
        <v>4.5307170732169411</v>
      </c>
      <c r="AY25" s="69"/>
      <c r="AZ25" s="69">
        <f t="shared" si="38"/>
        <v>0.5600092421697469</v>
      </c>
      <c r="BA25" s="69">
        <f>'RD T1'!E169</f>
        <v>2.5234046217618551</v>
      </c>
      <c r="BB25" s="69">
        <f t="shared" si="39"/>
        <v>3.083413863931602</v>
      </c>
      <c r="BD25" t="str">
        <f t="shared" si="40"/>
        <v>61 Caring personal service occupations</v>
      </c>
      <c r="BE25" s="69">
        <v>20.291777638587288</v>
      </c>
      <c r="BF25" s="69">
        <v>21.842401611776147</v>
      </c>
      <c r="BG25" s="69">
        <v>21.808051732455127</v>
      </c>
      <c r="BH25" s="69">
        <v>23.128655512212799</v>
      </c>
      <c r="BI25" s="69">
        <v>26.235448959231572</v>
      </c>
      <c r="BJ25" s="69"/>
      <c r="BK25" s="69">
        <f t="shared" si="41"/>
        <v>4.4273972267764456</v>
      </c>
      <c r="BL25" s="69">
        <f>'RD T1'!E198</f>
        <v>13.624249342418192</v>
      </c>
      <c r="BM25" s="69">
        <f t="shared" si="42"/>
        <v>18.051646569194638</v>
      </c>
      <c r="BO25" t="str">
        <f t="shared" si="43"/>
        <v>61 Caring personal service occupations</v>
      </c>
      <c r="BP25" s="69">
        <v>15.779979966667844</v>
      </c>
      <c r="BQ25" s="69">
        <v>15.104889606627612</v>
      </c>
      <c r="BR25" s="69">
        <v>13.799978250820644</v>
      </c>
      <c r="BS25" s="69">
        <v>13.840249532534283</v>
      </c>
      <c r="BT25" s="69">
        <v>11.500392982397425</v>
      </c>
      <c r="BU25" s="69"/>
      <c r="BV25" s="69">
        <f t="shared" si="44"/>
        <v>-2.2995852684232183</v>
      </c>
      <c r="BW25" s="69">
        <f>'RD T1'!E227</f>
        <v>6.089127922760218</v>
      </c>
      <c r="BX25" s="69">
        <f t="shared" si="45"/>
        <v>3.7895426543369997</v>
      </c>
      <c r="BZ25" t="str">
        <f t="shared" si="46"/>
        <v>61 Caring personal service occupations</v>
      </c>
      <c r="CA25" s="69">
        <v>4.9238863504630812</v>
      </c>
      <c r="CB25" s="69">
        <v>3.0001560150950528</v>
      </c>
      <c r="CC25" s="69">
        <v>2.4944652641957119</v>
      </c>
      <c r="CD25" s="69">
        <v>2.0440876646452217</v>
      </c>
      <c r="CE25" s="69">
        <v>1.7302783292937605</v>
      </c>
      <c r="CF25" s="69"/>
      <c r="CG25" s="69">
        <f t="shared" si="47"/>
        <v>-0.76418693490195144</v>
      </c>
      <c r="CH25" s="69">
        <f>'RD T1'!E256</f>
        <v>0.64540755910973935</v>
      </c>
      <c r="CI25" s="69">
        <f t="shared" si="48"/>
        <v>-0.11877937579221209</v>
      </c>
      <c r="CK25" t="str">
        <f t="shared" si="49"/>
        <v>61 Caring personal service occupations</v>
      </c>
      <c r="CL25" s="69">
        <v>0.66522295865583192</v>
      </c>
      <c r="CM25" s="69">
        <v>0.56386849237663161</v>
      </c>
      <c r="CN25" s="69">
        <v>0.55328550920439623</v>
      </c>
      <c r="CO25" s="69">
        <v>0.70723038973246788</v>
      </c>
      <c r="CP25" s="69">
        <v>0.89078037434786406</v>
      </c>
      <c r="CQ25" s="69"/>
      <c r="CR25" s="69">
        <f t="shared" si="50"/>
        <v>0.33749486514346783</v>
      </c>
      <c r="CS25" s="69">
        <f>'RD T1'!E285</f>
        <v>0.19182116661424498</v>
      </c>
      <c r="CT25" s="69">
        <f t="shared" si="51"/>
        <v>0.5293160317577128</v>
      </c>
    </row>
    <row r="26" spans="1:98" x14ac:dyDescent="0.2">
      <c r="A26" s="10" t="str">
        <f>name!D22</f>
        <v>62 Leisure, travel and related personal service occupations</v>
      </c>
      <c r="B26" s="69">
        <v>2.4852599882277775E-2</v>
      </c>
      <c r="C26" s="69">
        <v>3.5142371369342257E-2</v>
      </c>
      <c r="D26" s="69">
        <v>3.7871174167437384E-2</v>
      </c>
      <c r="E26" s="69">
        <v>4.5692015204143975E-2</v>
      </c>
      <c r="F26" s="69">
        <v>6.1114623177143959E-2</v>
      </c>
      <c r="G26" s="11"/>
      <c r="H26" s="69">
        <f t="shared" si="26"/>
        <v>2.3243449009706575E-2</v>
      </c>
      <c r="I26" s="69">
        <f>'RD T1'!E54</f>
        <v>2.7827697943820517E-2</v>
      </c>
      <c r="J26" s="69">
        <f t="shared" si="27"/>
        <v>5.1071146953527088E-2</v>
      </c>
      <c r="L26" t="str">
        <f t="shared" si="28"/>
        <v>62 Leisure, travel and related personal service occupations</v>
      </c>
      <c r="M26" s="69">
        <v>0.43390103557385235</v>
      </c>
      <c r="N26" s="69">
        <v>0.57253275471471643</v>
      </c>
      <c r="O26" s="69">
        <v>0.54255794835753113</v>
      </c>
      <c r="P26" s="69">
        <v>0.6716661785829956</v>
      </c>
      <c r="Q26" s="69">
        <v>0.90499672958354405</v>
      </c>
      <c r="R26" s="11"/>
      <c r="S26" s="69">
        <f t="shared" si="29"/>
        <v>0.36243878122601292</v>
      </c>
      <c r="T26" s="69">
        <f>'RD T1'!E83</f>
        <v>0.41453006619893384</v>
      </c>
      <c r="U26" s="69">
        <f t="shared" si="30"/>
        <v>0.77696884742494676</v>
      </c>
      <c r="W26" t="str">
        <f t="shared" si="31"/>
        <v>62 Leisure, travel and related personal service occupations</v>
      </c>
      <c r="X26" s="69">
        <v>2.1868942199912782</v>
      </c>
      <c r="Y26" s="69">
        <v>2.8034183307655325</v>
      </c>
      <c r="Z26" s="69">
        <v>2.4919881157227275</v>
      </c>
      <c r="AA26" s="69">
        <v>3.0224688769376788</v>
      </c>
      <c r="AB26" s="69">
        <v>4.0323914516889348</v>
      </c>
      <c r="AC26" s="69"/>
      <c r="AD26" s="69">
        <f t="shared" si="32"/>
        <v>1.5404033359662073</v>
      </c>
      <c r="AE26" s="69">
        <f>'RD T1'!E112</f>
        <v>2.0011567690464132</v>
      </c>
      <c r="AF26" s="69">
        <f t="shared" si="33"/>
        <v>3.5415601050126204</v>
      </c>
      <c r="AH26" t="str">
        <f t="shared" si="34"/>
        <v>62 Leisure, travel and related personal service occupations</v>
      </c>
      <c r="AI26" s="69">
        <v>1.3105652756525876</v>
      </c>
      <c r="AJ26" s="69">
        <v>1.6536102969444766</v>
      </c>
      <c r="AK26" s="69">
        <v>1.4983097581228937</v>
      </c>
      <c r="AL26" s="69">
        <v>1.669599192911488</v>
      </c>
      <c r="AM26" s="69">
        <v>2.1980216071023757</v>
      </c>
      <c r="AN26" s="69"/>
      <c r="AO26" s="69">
        <f t="shared" si="35"/>
        <v>0.69971184897948202</v>
      </c>
      <c r="AP26" s="69">
        <f>'RD T1'!E141</f>
        <v>1.1156847283645979</v>
      </c>
      <c r="AQ26" s="69">
        <f t="shared" si="36"/>
        <v>1.8153965773440799</v>
      </c>
      <c r="AS26" t="str">
        <f t="shared" si="37"/>
        <v>62 Leisure, travel and related personal service occupations</v>
      </c>
      <c r="AT26" s="69">
        <v>1.5832924546314038</v>
      </c>
      <c r="AU26" s="69">
        <v>2.0328035030625284</v>
      </c>
      <c r="AV26" s="69">
        <v>1.9939660522733571</v>
      </c>
      <c r="AW26" s="69">
        <v>2.2991906790341914</v>
      </c>
      <c r="AX26" s="69">
        <v>3.1601668030415548</v>
      </c>
      <c r="AY26" s="69"/>
      <c r="AZ26" s="69">
        <f t="shared" si="38"/>
        <v>1.1662007507681977</v>
      </c>
      <c r="BA26" s="69">
        <f>'RD T1'!E170</f>
        <v>1.5916369363062739</v>
      </c>
      <c r="BB26" s="69">
        <f t="shared" si="39"/>
        <v>2.7578376870744714</v>
      </c>
      <c r="BD26" t="str">
        <f t="shared" si="40"/>
        <v>62 Leisure, travel and related personal service occupations</v>
      </c>
      <c r="BE26" s="69">
        <v>5.760983541397624</v>
      </c>
      <c r="BF26" s="69">
        <v>5.6696179805505604</v>
      </c>
      <c r="BG26" s="69">
        <v>5.4989230659180475</v>
      </c>
      <c r="BH26" s="69">
        <v>5.200958415399457</v>
      </c>
      <c r="BI26" s="69">
        <v>4.8424513754827165</v>
      </c>
      <c r="BJ26" s="69"/>
      <c r="BK26" s="69">
        <f t="shared" si="41"/>
        <v>-0.65647169043533093</v>
      </c>
      <c r="BL26" s="69">
        <f>'RD T1'!E199</f>
        <v>2.3610951098273389</v>
      </c>
      <c r="BM26" s="69">
        <f t="shared" si="42"/>
        <v>1.704623419392008</v>
      </c>
      <c r="BO26" t="str">
        <f t="shared" si="43"/>
        <v>62 Leisure, travel and related personal service occupations</v>
      </c>
      <c r="BP26" s="69">
        <v>5.5479961449479411</v>
      </c>
      <c r="BQ26" s="69">
        <v>5.299930749527709</v>
      </c>
      <c r="BR26" s="69">
        <v>4.749810377784657</v>
      </c>
      <c r="BS26" s="69">
        <v>4.3173541138991673</v>
      </c>
      <c r="BT26" s="69">
        <v>3.5207004722946276</v>
      </c>
      <c r="BU26" s="69"/>
      <c r="BV26" s="69">
        <f t="shared" si="44"/>
        <v>-1.2291099054900294</v>
      </c>
      <c r="BW26" s="69">
        <f>'RD T1'!E228</f>
        <v>1.8325948760392907</v>
      </c>
      <c r="BX26" s="69">
        <f t="shared" si="45"/>
        <v>0.60348497054926131</v>
      </c>
      <c r="BZ26" t="str">
        <f t="shared" si="46"/>
        <v>62 Leisure, travel and related personal service occupations</v>
      </c>
      <c r="CA26" s="69">
        <v>3.338603485124136</v>
      </c>
      <c r="CB26" s="69">
        <v>3.4336527904304455</v>
      </c>
      <c r="CC26" s="69">
        <v>2.7833011530803979</v>
      </c>
      <c r="CD26" s="69">
        <v>2.7336091090072339</v>
      </c>
      <c r="CE26" s="69">
        <v>2.0362700049500919</v>
      </c>
      <c r="CF26" s="69"/>
      <c r="CG26" s="69">
        <f t="shared" si="47"/>
        <v>-0.74703114813030602</v>
      </c>
      <c r="CH26" s="69">
        <f>'RD T1'!E257</f>
        <v>1.0441419243423733</v>
      </c>
      <c r="CI26" s="69">
        <f t="shared" si="48"/>
        <v>0.29711077621206727</v>
      </c>
      <c r="CK26" t="str">
        <f t="shared" si="49"/>
        <v>62 Leisure, travel and related personal service occupations</v>
      </c>
      <c r="CL26" s="69">
        <v>1.0156587694180312</v>
      </c>
      <c r="CM26" s="69">
        <v>1.0832773396072706</v>
      </c>
      <c r="CN26" s="69">
        <v>0.92546240141790725</v>
      </c>
      <c r="CO26" s="69">
        <v>0.84608314485545066</v>
      </c>
      <c r="CP26" s="69">
        <v>0.84270697077367906</v>
      </c>
      <c r="CQ26" s="69"/>
      <c r="CR26" s="69">
        <f t="shared" si="50"/>
        <v>-8.275543064422819E-2</v>
      </c>
      <c r="CS26" s="69">
        <f>'RD T1'!E286</f>
        <v>0.2498235590393354</v>
      </c>
      <c r="CT26" s="69">
        <f t="shared" si="51"/>
        <v>0.16706812839510721</v>
      </c>
    </row>
    <row r="27" spans="1:98" x14ac:dyDescent="0.2">
      <c r="A27" s="10" t="str">
        <f>name!D23</f>
        <v>63 Community and civil enforcement occupations</v>
      </c>
      <c r="B27" s="69">
        <v>2.0521961242749437E-3</v>
      </c>
      <c r="C27" s="69">
        <v>2.1470517801714761E-3</v>
      </c>
      <c r="D27" s="69">
        <v>2.3704371988418267E-3</v>
      </c>
      <c r="E27" s="69">
        <v>2.6791169374474847E-3</v>
      </c>
      <c r="F27" s="69">
        <v>3.7438570493127932E-3</v>
      </c>
      <c r="G27" s="11"/>
      <c r="H27" s="69">
        <f t="shared" si="26"/>
        <v>1.3734198504709665E-3</v>
      </c>
      <c r="I27" s="69">
        <f>'RD T1'!E55</f>
        <v>1.670588439053177E-3</v>
      </c>
      <c r="J27" s="69">
        <f t="shared" si="27"/>
        <v>3.0440082895241433E-3</v>
      </c>
      <c r="L27" t="str">
        <f t="shared" si="28"/>
        <v>63 Community and civil enforcement occupations</v>
      </c>
      <c r="M27" s="69">
        <v>3.7073408801755296E-2</v>
      </c>
      <c r="N27" s="69">
        <v>3.5833846802785327E-2</v>
      </c>
      <c r="O27" s="69">
        <v>5.2362440068441839E-2</v>
      </c>
      <c r="P27" s="69">
        <v>4.7709221308060996E-2</v>
      </c>
      <c r="Q27" s="69">
        <v>6.869528147113084E-2</v>
      </c>
      <c r="R27" s="11"/>
      <c r="S27" s="69">
        <f t="shared" si="29"/>
        <v>1.6332841402689001E-2</v>
      </c>
      <c r="T27" s="69">
        <f>'RD T1'!E84</f>
        <v>2.9408025917855574E-2</v>
      </c>
      <c r="U27" s="69">
        <f t="shared" si="30"/>
        <v>4.5740867320544575E-2</v>
      </c>
      <c r="W27" t="str">
        <f t="shared" si="31"/>
        <v>63 Community and civil enforcement occupations</v>
      </c>
      <c r="X27" s="69">
        <v>0.18459528995688365</v>
      </c>
      <c r="Y27" s="69">
        <v>0.19690738308532757</v>
      </c>
      <c r="Z27" s="69">
        <v>0.21124302767309397</v>
      </c>
      <c r="AA27" s="69">
        <v>0.23478450306608606</v>
      </c>
      <c r="AB27" s="69">
        <v>0.28198183769740259</v>
      </c>
      <c r="AC27" s="69"/>
      <c r="AD27" s="69">
        <f t="shared" si="32"/>
        <v>7.0738810024308624E-2</v>
      </c>
      <c r="AE27" s="69">
        <f>'RD T1'!E113</f>
        <v>0.15739597815440845</v>
      </c>
      <c r="AF27" s="69">
        <f t="shared" si="33"/>
        <v>0.22813478817871707</v>
      </c>
      <c r="AH27" t="str">
        <f t="shared" si="34"/>
        <v>63 Community and civil enforcement occupations</v>
      </c>
      <c r="AI27" s="69">
        <v>5.0937172833711991E-2</v>
      </c>
      <c r="AJ27" s="69">
        <v>4.9702828762426425E-2</v>
      </c>
      <c r="AK27" s="69">
        <v>6.2657254104484708E-2</v>
      </c>
      <c r="AL27" s="69">
        <v>5.5748218257439711E-2</v>
      </c>
      <c r="AM27" s="69">
        <v>6.5747349209506381E-2</v>
      </c>
      <c r="AN27" s="69"/>
      <c r="AO27" s="69">
        <f t="shared" si="35"/>
        <v>3.0900951050216729E-3</v>
      </c>
      <c r="AP27" s="69">
        <f>'RD T1'!E142</f>
        <v>3.5469853177304618E-2</v>
      </c>
      <c r="AQ27" s="69">
        <f t="shared" si="36"/>
        <v>3.8559948282326291E-2</v>
      </c>
      <c r="AS27" t="str">
        <f t="shared" si="37"/>
        <v>63 Community and civil enforcement occupations</v>
      </c>
      <c r="AT27" s="69">
        <v>5.1580057463771312E-2</v>
      </c>
      <c r="AU27" s="69">
        <v>4.5870689476627771E-2</v>
      </c>
      <c r="AV27" s="69">
        <v>5.5194494821535482E-2</v>
      </c>
      <c r="AW27" s="69">
        <v>4.6045830413066431E-2</v>
      </c>
      <c r="AX27" s="69">
        <v>4.8522374048683682E-2</v>
      </c>
      <c r="AY27" s="69"/>
      <c r="AZ27" s="69">
        <f t="shared" si="38"/>
        <v>-6.6721207728518001E-3</v>
      </c>
      <c r="BA27" s="69">
        <f>'RD T1'!E171</f>
        <v>2.8530859538405038E-2</v>
      </c>
      <c r="BB27" s="69">
        <f t="shared" si="39"/>
        <v>2.1858738765553238E-2</v>
      </c>
      <c r="BD27" t="str">
        <f t="shared" si="40"/>
        <v>63 Community and civil enforcement occupations</v>
      </c>
      <c r="BE27" s="69">
        <v>0.19492106050184407</v>
      </c>
      <c r="BF27" s="69">
        <v>0.12441801295755253</v>
      </c>
      <c r="BG27" s="69">
        <v>0.18750697667535307</v>
      </c>
      <c r="BH27" s="69">
        <v>0.12265052293716218</v>
      </c>
      <c r="BI27" s="69">
        <v>0.12710179895681614</v>
      </c>
      <c r="BJ27" s="69"/>
      <c r="BK27" s="69">
        <f t="shared" si="41"/>
        <v>-6.0405177718536929E-2</v>
      </c>
      <c r="BL27" s="69">
        <f>'RD T1'!E200</f>
        <v>4.7845816146891269E-2</v>
      </c>
      <c r="BM27" s="69">
        <f t="shared" si="42"/>
        <v>-1.2559361571645659E-2</v>
      </c>
      <c r="BO27" t="str">
        <f t="shared" si="43"/>
        <v>63 Community and civil enforcement occupations</v>
      </c>
      <c r="BP27" s="69">
        <v>0.24370969554265187</v>
      </c>
      <c r="BQ27" s="69">
        <v>0.20636977822405836</v>
      </c>
      <c r="BR27" s="69">
        <v>0.24537613980094422</v>
      </c>
      <c r="BS27" s="69">
        <v>0.18420250973343777</v>
      </c>
      <c r="BT27" s="69">
        <v>0.16985088304443804</v>
      </c>
      <c r="BU27" s="69"/>
      <c r="BV27" s="69">
        <f t="shared" si="44"/>
        <v>-7.5525256756506176E-2</v>
      </c>
      <c r="BW27" s="69">
        <f>'RD T1'!E229</f>
        <v>7.6457151724159816E-2</v>
      </c>
      <c r="BX27" s="69">
        <f t="shared" si="45"/>
        <v>9.3189496765364033E-4</v>
      </c>
      <c r="BZ27" t="str">
        <f t="shared" si="46"/>
        <v>63 Community and civil enforcement occupations</v>
      </c>
      <c r="CA27" s="69">
        <v>0.20447963902116945</v>
      </c>
      <c r="CB27" s="69">
        <v>0.1678180485602998</v>
      </c>
      <c r="CC27" s="69">
        <v>0.19506849223365461</v>
      </c>
      <c r="CD27" s="69">
        <v>0.16744949147768307</v>
      </c>
      <c r="CE27" s="69">
        <v>0.13921367898099371</v>
      </c>
      <c r="CF27" s="69"/>
      <c r="CG27" s="69">
        <f t="shared" si="47"/>
        <v>-5.5854813252660895E-2</v>
      </c>
      <c r="CH27" s="69">
        <f>'RD T1'!E258</f>
        <v>6.4199859985534902E-2</v>
      </c>
      <c r="CI27" s="69">
        <f t="shared" si="48"/>
        <v>8.3450467328740063E-3</v>
      </c>
      <c r="CK27" t="str">
        <f t="shared" si="49"/>
        <v>63 Community and civil enforcement occupations</v>
      </c>
      <c r="CL27" s="69">
        <v>5.1843614415493795E-2</v>
      </c>
      <c r="CM27" s="69">
        <v>3.8056035525395174E-2</v>
      </c>
      <c r="CN27" s="69">
        <v>5.084627792030582E-2</v>
      </c>
      <c r="CO27" s="69">
        <v>2.8182423969345581E-2</v>
      </c>
      <c r="CP27" s="69">
        <v>2.3099611903324827E-2</v>
      </c>
      <c r="CQ27" s="69"/>
      <c r="CR27" s="69">
        <f t="shared" si="50"/>
        <v>-2.7746666016980993E-2</v>
      </c>
      <c r="CS27" s="69">
        <f>'RD T1'!E287</f>
        <v>6.8489854153946416E-3</v>
      </c>
      <c r="CT27" s="69">
        <f t="shared" si="51"/>
        <v>-2.0897680601586352E-2</v>
      </c>
    </row>
    <row r="28" spans="1:98" x14ac:dyDescent="0.2">
      <c r="A28" s="10" t="str">
        <f>name!D24</f>
        <v>71 Sales occupations</v>
      </c>
      <c r="B28" s="69">
        <v>0.12295871545573302</v>
      </c>
      <c r="C28" s="69">
        <v>0.14353133887714223</v>
      </c>
      <c r="D28" s="69">
        <v>0.1326629109271476</v>
      </c>
      <c r="E28" s="69">
        <v>0.14506609471580301</v>
      </c>
      <c r="F28" s="69">
        <v>0.18413464525197959</v>
      </c>
      <c r="G28" s="11"/>
      <c r="H28" s="69">
        <f t="shared" si="26"/>
        <v>5.1471734324831986E-2</v>
      </c>
      <c r="I28" s="69">
        <f>'RD T1'!E56</f>
        <v>7.2772586420721777E-2</v>
      </c>
      <c r="J28" s="69">
        <f t="shared" si="27"/>
        <v>0.12424432074555376</v>
      </c>
      <c r="L28" t="str">
        <f t="shared" si="28"/>
        <v>71 Sales occupations</v>
      </c>
      <c r="M28" s="69">
        <v>1.6831827876426964</v>
      </c>
      <c r="N28" s="69">
        <v>2.0227620376525604</v>
      </c>
      <c r="O28" s="69">
        <v>2.225237084781392</v>
      </c>
      <c r="P28" s="69">
        <v>2.5165880647122343</v>
      </c>
      <c r="Q28" s="69">
        <v>3.4989087465260442</v>
      </c>
      <c r="R28" s="11"/>
      <c r="S28" s="69">
        <f t="shared" si="29"/>
        <v>1.2736716617446522</v>
      </c>
      <c r="T28" s="69">
        <f>'RD T1'!E85</f>
        <v>1.3469421355193139</v>
      </c>
      <c r="U28" s="69">
        <f t="shared" si="30"/>
        <v>2.620613797263966</v>
      </c>
      <c r="W28" t="str">
        <f t="shared" si="31"/>
        <v>71 Sales occupations</v>
      </c>
      <c r="X28" s="69">
        <v>6.7100992173798337</v>
      </c>
      <c r="Y28" s="69">
        <v>7.5085463028296466</v>
      </c>
      <c r="Z28" s="69">
        <v>7.752454582361799</v>
      </c>
      <c r="AA28" s="69">
        <v>8.1771379087462428</v>
      </c>
      <c r="AB28" s="69">
        <v>10.213742510824178</v>
      </c>
      <c r="AC28" s="69"/>
      <c r="AD28" s="69">
        <f t="shared" si="32"/>
        <v>2.4612879284623785</v>
      </c>
      <c r="AE28" s="69">
        <f>'RD T1'!E114</f>
        <v>4.6483660333898049</v>
      </c>
      <c r="AF28" s="69">
        <f t="shared" si="33"/>
        <v>7.1096539618521835</v>
      </c>
      <c r="AH28" t="str">
        <f t="shared" si="34"/>
        <v>71 Sales occupations</v>
      </c>
      <c r="AI28" s="69">
        <v>2.2258985667427749</v>
      </c>
      <c r="AJ28" s="69">
        <v>2.3098650477723646</v>
      </c>
      <c r="AK28" s="69">
        <v>2.3874505690921342</v>
      </c>
      <c r="AL28" s="69">
        <v>2.3618741194482364</v>
      </c>
      <c r="AM28" s="69">
        <v>2.762874365736935</v>
      </c>
      <c r="AN28" s="69"/>
      <c r="AO28" s="69">
        <f t="shared" si="35"/>
        <v>0.37542379664480086</v>
      </c>
      <c r="AP28" s="69">
        <f>'RD T1'!E143</f>
        <v>1.305856015383825</v>
      </c>
      <c r="AQ28" s="69">
        <f t="shared" si="36"/>
        <v>1.6812798120286259</v>
      </c>
      <c r="AS28" t="str">
        <f t="shared" si="37"/>
        <v>71 Sales occupations</v>
      </c>
      <c r="AT28" s="69">
        <v>1.9152197608219104</v>
      </c>
      <c r="AU28" s="69">
        <v>1.9508959892493978</v>
      </c>
      <c r="AV28" s="69">
        <v>1.9909475020918532</v>
      </c>
      <c r="AW28" s="69">
        <v>1.9056967781501295</v>
      </c>
      <c r="AX28" s="69">
        <v>2.2090782102004858</v>
      </c>
      <c r="AY28" s="69"/>
      <c r="AZ28" s="69">
        <f t="shared" si="38"/>
        <v>0.21813070810863255</v>
      </c>
      <c r="BA28" s="69">
        <f>'RD T1'!E172</f>
        <v>0.90694595642505715</v>
      </c>
      <c r="BB28" s="69">
        <f t="shared" si="39"/>
        <v>1.1250766645336898</v>
      </c>
      <c r="BD28" t="str">
        <f t="shared" si="40"/>
        <v>71 Sales occupations</v>
      </c>
      <c r="BE28" s="69">
        <v>14.091813027664337</v>
      </c>
      <c r="BF28" s="69">
        <v>13.297414632065465</v>
      </c>
      <c r="BG28" s="69">
        <v>14.653201128242111</v>
      </c>
      <c r="BH28" s="69">
        <v>13.645371488907536</v>
      </c>
      <c r="BI28" s="69">
        <v>14.090909777929303</v>
      </c>
      <c r="BJ28" s="69"/>
      <c r="BK28" s="69">
        <f t="shared" si="41"/>
        <v>-0.56229135031280819</v>
      </c>
      <c r="BL28" s="69">
        <f>'RD T1'!E201</f>
        <v>6.1039606300991078</v>
      </c>
      <c r="BM28" s="69">
        <f t="shared" si="42"/>
        <v>5.5416692797862996</v>
      </c>
      <c r="BO28" t="str">
        <f t="shared" si="43"/>
        <v>71 Sales occupations</v>
      </c>
      <c r="BP28" s="69">
        <v>14.184791831258952</v>
      </c>
      <c r="BQ28" s="69">
        <v>12.734618148716773</v>
      </c>
      <c r="BR28" s="69">
        <v>12.217946838354633</v>
      </c>
      <c r="BS28" s="69">
        <v>10.651389253900357</v>
      </c>
      <c r="BT28" s="69">
        <v>8.3643711145357074</v>
      </c>
      <c r="BU28" s="69"/>
      <c r="BV28" s="69">
        <f t="shared" si="44"/>
        <v>-3.8535757238189259</v>
      </c>
      <c r="BW28" s="69">
        <f>'RD T1'!E230</f>
        <v>4.2460635540822089</v>
      </c>
      <c r="BX28" s="69">
        <f t="shared" si="45"/>
        <v>0.39248783026328304</v>
      </c>
      <c r="BZ28" t="str">
        <f t="shared" si="46"/>
        <v>71 Sales occupations</v>
      </c>
      <c r="CA28" s="69">
        <v>9.5674667698255096</v>
      </c>
      <c r="CB28" s="69">
        <v>8.8259106106935068</v>
      </c>
      <c r="CC28" s="69">
        <v>7.7865397022609129</v>
      </c>
      <c r="CD28" s="69">
        <v>6.3267381484341545</v>
      </c>
      <c r="CE28" s="69">
        <v>2.6048502682943955</v>
      </c>
      <c r="CF28" s="69"/>
      <c r="CG28" s="69">
        <f t="shared" si="47"/>
        <v>-5.1816894339665174</v>
      </c>
      <c r="CH28" s="69">
        <f>'RD T1'!E259</f>
        <v>1.740985014902491</v>
      </c>
      <c r="CI28" s="69">
        <f t="shared" si="48"/>
        <v>-3.4407044190640264</v>
      </c>
      <c r="CK28" t="str">
        <f t="shared" si="49"/>
        <v>71 Sales occupations</v>
      </c>
      <c r="CL28" s="69">
        <v>3.1978701358208355</v>
      </c>
      <c r="CM28" s="69">
        <v>3.1144556204398763</v>
      </c>
      <c r="CN28" s="69">
        <v>2.7768821083789788</v>
      </c>
      <c r="CO28" s="69">
        <v>2.404182765071897</v>
      </c>
      <c r="CP28" s="69">
        <v>1.8737801319600358</v>
      </c>
      <c r="CQ28" s="69"/>
      <c r="CR28" s="69">
        <f t="shared" si="50"/>
        <v>-0.90310197641894296</v>
      </c>
      <c r="CS28" s="69">
        <f>'RD T1'!E288</f>
        <v>0.54899260492040902</v>
      </c>
      <c r="CT28" s="69">
        <f t="shared" si="51"/>
        <v>-0.35410937149853394</v>
      </c>
    </row>
    <row r="29" spans="1:98" x14ac:dyDescent="0.2">
      <c r="A29" s="10" t="str">
        <f>name!D25</f>
        <v>72 Customer service occupations</v>
      </c>
      <c r="B29" s="69">
        <v>4.0759480603874507E-2</v>
      </c>
      <c r="C29" s="69">
        <v>4.8024319917781326E-2</v>
      </c>
      <c r="D29" s="69">
        <v>5.5695603689059264E-2</v>
      </c>
      <c r="E29" s="69">
        <v>8.2730583156610485E-2</v>
      </c>
      <c r="F29" s="69">
        <v>0.11590610360605406</v>
      </c>
      <c r="G29" s="11"/>
      <c r="H29" s="69">
        <f>F29-D29</f>
        <v>6.02104999169948E-2</v>
      </c>
      <c r="I29" s="69">
        <f>'RD T1'!E57</f>
        <v>4.1392485385824129E-2</v>
      </c>
      <c r="J29" s="69">
        <f t="shared" si="27"/>
        <v>0.10160298530281893</v>
      </c>
      <c r="L29" t="str">
        <f t="shared" si="28"/>
        <v>72 Customer service occupations</v>
      </c>
      <c r="M29" s="69">
        <v>0.47061621355395483</v>
      </c>
      <c r="N29" s="69">
        <v>0.61533797408258539</v>
      </c>
      <c r="O29" s="69">
        <v>0.64680441411450429</v>
      </c>
      <c r="P29" s="69">
        <v>0.97907185278183773</v>
      </c>
      <c r="Q29" s="69">
        <v>1.377821623699047</v>
      </c>
      <c r="R29" s="11"/>
      <c r="S29" s="69">
        <f t="shared" si="29"/>
        <v>0.73101720958454275</v>
      </c>
      <c r="T29" s="69">
        <f>'RD T1'!E86</f>
        <v>0.53160800008254738</v>
      </c>
      <c r="U29" s="69">
        <f t="shared" si="30"/>
        <v>1.2626252096670902</v>
      </c>
      <c r="W29" t="str">
        <f t="shared" si="31"/>
        <v>72 Customer service occupations</v>
      </c>
      <c r="X29" s="69">
        <v>1.9732915162940841</v>
      </c>
      <c r="Y29" s="69">
        <v>2.3615433598440601</v>
      </c>
      <c r="Z29" s="69">
        <v>2.4243235560344814</v>
      </c>
      <c r="AA29" s="69">
        <v>3.3001770157790373</v>
      </c>
      <c r="AB29" s="69">
        <v>4.3441007338363287</v>
      </c>
      <c r="AC29" s="69"/>
      <c r="AD29" s="69">
        <f t="shared" si="32"/>
        <v>1.9197771778018473</v>
      </c>
      <c r="AE29" s="69">
        <f>'RD T1'!E115</f>
        <v>1.8292826552836829</v>
      </c>
      <c r="AF29" s="69">
        <f t="shared" si="33"/>
        <v>3.7490598330855303</v>
      </c>
      <c r="AH29" t="str">
        <f t="shared" si="34"/>
        <v>72 Customer service occupations</v>
      </c>
      <c r="AI29" s="69">
        <v>0.64183193911627656</v>
      </c>
      <c r="AJ29" s="69">
        <v>0.79802775436249507</v>
      </c>
      <c r="AK29" s="69">
        <v>0.8851822700007278</v>
      </c>
      <c r="AL29" s="69">
        <v>1.2047594400356751</v>
      </c>
      <c r="AM29" s="69">
        <v>1.5310357157648917</v>
      </c>
      <c r="AN29" s="69"/>
      <c r="AO29" s="69">
        <f t="shared" si="35"/>
        <v>0.64585344576416392</v>
      </c>
      <c r="AP29" s="69">
        <f>'RD T1'!E144</f>
        <v>0.69560717343696488</v>
      </c>
      <c r="AQ29" s="69">
        <f t="shared" si="36"/>
        <v>1.3414606192011287</v>
      </c>
      <c r="AS29" t="str">
        <f t="shared" si="37"/>
        <v>72 Customer service occupations</v>
      </c>
      <c r="AT29" s="69">
        <v>0.75116548690815965</v>
      </c>
      <c r="AU29" s="69">
        <v>0.87037322314111853</v>
      </c>
      <c r="AV29" s="69">
        <v>0.88547620994639364</v>
      </c>
      <c r="AW29" s="69">
        <v>1.1334381517745007</v>
      </c>
      <c r="AX29" s="69">
        <v>1.3418334246880597</v>
      </c>
      <c r="AY29" s="69"/>
      <c r="AZ29" s="69">
        <f t="shared" si="38"/>
        <v>0.45635721474166602</v>
      </c>
      <c r="BA29" s="69">
        <f>'RD T1'!E173</f>
        <v>0.59367554093730446</v>
      </c>
      <c r="BB29" s="69">
        <f t="shared" si="39"/>
        <v>1.0500327556789704</v>
      </c>
      <c r="BD29" t="str">
        <f t="shared" si="40"/>
        <v>72 Customer service occupations</v>
      </c>
      <c r="BE29" s="69">
        <v>3.061874528670733</v>
      </c>
      <c r="BF29" s="69">
        <v>3.1294307186550601</v>
      </c>
      <c r="BG29" s="69">
        <v>3.3922689308412215</v>
      </c>
      <c r="BH29" s="69">
        <v>4.0435119770350125</v>
      </c>
      <c r="BI29" s="69">
        <v>4.5043478934672825</v>
      </c>
      <c r="BJ29" s="69"/>
      <c r="BK29" s="69">
        <f t="shared" si="41"/>
        <v>1.112078962626061</v>
      </c>
      <c r="BL29" s="69">
        <f>'RD T1'!E202</f>
        <v>1.8631560444325592</v>
      </c>
      <c r="BM29" s="69">
        <f t="shared" si="42"/>
        <v>2.97523500705862</v>
      </c>
      <c r="BO29" t="str">
        <f t="shared" si="43"/>
        <v>72 Customer service occupations</v>
      </c>
      <c r="BP29" s="69">
        <v>3.2962633941055826</v>
      </c>
      <c r="BQ29" s="69">
        <v>3.3341182985016715</v>
      </c>
      <c r="BR29" s="69">
        <v>3.2888638877710905</v>
      </c>
      <c r="BS29" s="69">
        <v>4.0598442037991767</v>
      </c>
      <c r="BT29" s="69">
        <v>3.8786173697015425</v>
      </c>
      <c r="BU29" s="69"/>
      <c r="BV29" s="69">
        <f t="shared" si="44"/>
        <v>0.58975348193045196</v>
      </c>
      <c r="BW29" s="69">
        <f>'RD T1'!E231</f>
        <v>1.7700543964852531</v>
      </c>
      <c r="BX29" s="69">
        <f t="shared" si="45"/>
        <v>2.3598078784157051</v>
      </c>
      <c r="BZ29" t="str">
        <f t="shared" si="46"/>
        <v>72 Customer service occupations</v>
      </c>
      <c r="CA29" s="69">
        <v>1.6562448944628587</v>
      </c>
      <c r="CB29" s="69">
        <v>1.560526244604338</v>
      </c>
      <c r="CC29" s="69">
        <v>1.4301578749067418</v>
      </c>
      <c r="CD29" s="69">
        <v>1.6496377026200006</v>
      </c>
      <c r="CE29" s="69">
        <v>1.5002420043739793</v>
      </c>
      <c r="CF29" s="69"/>
      <c r="CG29" s="69">
        <f t="shared" si="47"/>
        <v>7.008412946723741E-2</v>
      </c>
      <c r="CH29" s="69">
        <f>'RD T1'!E260</f>
        <v>0.51704398806557117</v>
      </c>
      <c r="CI29" s="69">
        <f t="shared" si="48"/>
        <v>0.58712811753280858</v>
      </c>
      <c r="CK29" t="str">
        <f t="shared" si="49"/>
        <v>72 Customer service occupations</v>
      </c>
      <c r="CL29" s="69">
        <v>0.37600052387926919</v>
      </c>
      <c r="CM29" s="69">
        <v>0.50074638290175766</v>
      </c>
      <c r="CN29" s="69">
        <v>0.50017358856657135</v>
      </c>
      <c r="CO29" s="69">
        <v>0.79746765121334573</v>
      </c>
      <c r="CP29" s="69">
        <v>0.98569489839448288</v>
      </c>
      <c r="CQ29" s="69"/>
      <c r="CR29" s="69">
        <f t="shared" si="50"/>
        <v>0.48552130982791153</v>
      </c>
      <c r="CS29" s="69">
        <f>'RD T1'!E289</f>
        <v>0.23248727961586921</v>
      </c>
      <c r="CT29" s="69">
        <f t="shared" si="51"/>
        <v>0.71800858944378076</v>
      </c>
    </row>
    <row r="30" spans="1:98" x14ac:dyDescent="0.2">
      <c r="A30" s="10" t="str">
        <f>name!D26</f>
        <v>81 Process, plant and machine operatives</v>
      </c>
      <c r="B30" s="69">
        <v>2.9728842776614226E-2</v>
      </c>
      <c r="C30" s="69">
        <v>4.0082959821898023E-2</v>
      </c>
      <c r="D30" s="69">
        <v>3.7970288045815107E-2</v>
      </c>
      <c r="E30" s="69">
        <v>5.522749766744544E-2</v>
      </c>
      <c r="F30" s="69">
        <v>8.6821995404039939E-2</v>
      </c>
      <c r="G30" s="11"/>
      <c r="H30" s="69">
        <f t="shared" si="26"/>
        <v>4.8851707358224833E-2</v>
      </c>
      <c r="I30" s="69">
        <f>'RD T1'!E58</f>
        <v>3.1991339422977036E-2</v>
      </c>
      <c r="J30" s="69">
        <f t="shared" si="27"/>
        <v>8.0843046781201869E-2</v>
      </c>
      <c r="L30" t="str">
        <f t="shared" si="28"/>
        <v>81 Process, plant and machine operatives</v>
      </c>
      <c r="M30" s="69">
        <v>0.17222999057057495</v>
      </c>
      <c r="N30" s="69">
        <v>0.22955188513025188</v>
      </c>
      <c r="O30" s="69">
        <v>0.23099085930847207</v>
      </c>
      <c r="P30" s="69">
        <v>0.35814540326756722</v>
      </c>
      <c r="Q30" s="69">
        <v>0.58175611067047051</v>
      </c>
      <c r="R30" s="11"/>
      <c r="S30" s="69">
        <f t="shared" si="29"/>
        <v>0.35076525136199843</v>
      </c>
      <c r="T30" s="69">
        <f>'RD T1'!E87</f>
        <v>0.1945476020974839</v>
      </c>
      <c r="U30" s="69">
        <f t="shared" si="30"/>
        <v>0.54531285345948233</v>
      </c>
      <c r="W30" t="str">
        <f t="shared" si="31"/>
        <v>81 Process, plant and machine operatives</v>
      </c>
      <c r="X30" s="69">
        <v>0.49628950967426894</v>
      </c>
      <c r="Y30" s="69">
        <v>0.538485468273874</v>
      </c>
      <c r="Z30" s="69">
        <v>0.50251481160405265</v>
      </c>
      <c r="AA30" s="69">
        <v>0.76508674337240345</v>
      </c>
      <c r="AB30" s="69">
        <v>1.179532491578567</v>
      </c>
      <c r="AC30" s="69"/>
      <c r="AD30" s="69">
        <f t="shared" si="32"/>
        <v>0.67701767997451434</v>
      </c>
      <c r="AE30" s="69">
        <f>'RD T1'!E116</f>
        <v>0.41937995945790046</v>
      </c>
      <c r="AF30" s="69">
        <f t="shared" si="33"/>
        <v>1.0963976394324149</v>
      </c>
      <c r="AH30" t="str">
        <f t="shared" si="34"/>
        <v>81 Process, plant and machine operatives</v>
      </c>
      <c r="AI30" s="69">
        <v>0.2276705120893224</v>
      </c>
      <c r="AJ30" s="69">
        <v>0.26839750334573703</v>
      </c>
      <c r="AK30" s="69">
        <v>0.2529202735738702</v>
      </c>
      <c r="AL30" s="69">
        <v>0.37868723271413135</v>
      </c>
      <c r="AM30" s="69">
        <v>0.58823060968924368</v>
      </c>
      <c r="AN30" s="69"/>
      <c r="AO30" s="69">
        <f t="shared" si="35"/>
        <v>0.33531033611537348</v>
      </c>
      <c r="AP30" s="69">
        <f>'RD T1'!E145</f>
        <v>0.2105632139684859</v>
      </c>
      <c r="AQ30" s="69">
        <f t="shared" si="36"/>
        <v>0.5458735500838594</v>
      </c>
      <c r="AS30" t="str">
        <f t="shared" si="37"/>
        <v>81 Process, plant and machine operatives</v>
      </c>
      <c r="AT30" s="69">
        <v>0.56226830158193608</v>
      </c>
      <c r="AU30" s="69">
        <v>0.650077563287486</v>
      </c>
      <c r="AV30" s="69">
        <v>0.59841140610943178</v>
      </c>
      <c r="AW30" s="69">
        <v>0.84381891108590545</v>
      </c>
      <c r="AX30" s="69">
        <v>1.120842955564527</v>
      </c>
      <c r="AY30" s="69"/>
      <c r="AZ30" s="69">
        <f t="shared" si="38"/>
        <v>0.52243154945509518</v>
      </c>
      <c r="BA30" s="69">
        <f>'RD T1'!E174</f>
        <v>0.43595078688411626</v>
      </c>
      <c r="BB30" s="69">
        <f t="shared" si="39"/>
        <v>0.95838233633921144</v>
      </c>
      <c r="BD30" t="str">
        <f t="shared" si="40"/>
        <v>81 Process, plant and machine operatives</v>
      </c>
      <c r="BE30" s="69">
        <v>3.2744962720631894</v>
      </c>
      <c r="BF30" s="69">
        <v>3.3313900720721348</v>
      </c>
      <c r="BG30" s="69">
        <v>3.2106498775215231</v>
      </c>
      <c r="BH30" s="69">
        <v>4.224459019584776</v>
      </c>
      <c r="BI30" s="69">
        <v>4.9757936116489256</v>
      </c>
      <c r="BJ30" s="69"/>
      <c r="BK30" s="69">
        <f t="shared" si="41"/>
        <v>1.7651437341274026</v>
      </c>
      <c r="BL30" s="69">
        <f>'RD T1'!E203</f>
        <v>1.5907494262350175</v>
      </c>
      <c r="BM30" s="69">
        <f t="shared" si="42"/>
        <v>3.3558931603624202</v>
      </c>
      <c r="BO30" t="str">
        <f t="shared" si="43"/>
        <v>81 Process, plant and machine operatives</v>
      </c>
      <c r="BP30" s="69">
        <v>4.0069541792620882</v>
      </c>
      <c r="BQ30" s="69">
        <v>4.5871171514758196</v>
      </c>
      <c r="BR30" s="69">
        <v>3.763933860128581</v>
      </c>
      <c r="BS30" s="69">
        <v>4.9365936026136223</v>
      </c>
      <c r="BT30" s="69">
        <v>4.9874704674694819</v>
      </c>
      <c r="BU30" s="69"/>
      <c r="BV30" s="69">
        <f t="shared" si="44"/>
        <v>1.2235366073409009</v>
      </c>
      <c r="BW30" s="69">
        <f>'RD T1'!E232</f>
        <v>1.834214133398498</v>
      </c>
      <c r="BX30" s="69">
        <f t="shared" si="45"/>
        <v>3.0577507407393991</v>
      </c>
      <c r="BZ30" t="str">
        <f t="shared" si="46"/>
        <v>81 Process, plant and machine operatives</v>
      </c>
      <c r="CA30" s="69">
        <v>3.6597015896097651</v>
      </c>
      <c r="CB30" s="69">
        <v>3.15836849947424</v>
      </c>
      <c r="CC30" s="69">
        <v>2.7368495358249132</v>
      </c>
      <c r="CD30" s="69">
        <v>3.0021643814632273</v>
      </c>
      <c r="CE30" s="69">
        <v>1.3124412251527635</v>
      </c>
      <c r="CF30" s="69"/>
      <c r="CG30" s="69">
        <f t="shared" si="47"/>
        <v>-1.4244083106721497</v>
      </c>
      <c r="CH30" s="69">
        <f>'RD T1'!E261</f>
        <v>0.79086831442973649</v>
      </c>
      <c r="CI30" s="69">
        <f t="shared" si="48"/>
        <v>-0.63353999624241319</v>
      </c>
      <c r="CK30" t="str">
        <f t="shared" si="49"/>
        <v>81 Process, plant and machine operatives</v>
      </c>
      <c r="CL30" s="69">
        <v>1.3100234801382797</v>
      </c>
      <c r="CM30" s="69">
        <v>1.1473395975570013</v>
      </c>
      <c r="CN30" s="69">
        <v>0.9224278591336017</v>
      </c>
      <c r="CO30" s="69">
        <v>0.62552185735085331</v>
      </c>
      <c r="CP30" s="69">
        <v>0.46295267297667686</v>
      </c>
      <c r="CQ30" s="69"/>
      <c r="CR30" s="69">
        <f t="shared" si="50"/>
        <v>-0.45947518615692484</v>
      </c>
      <c r="CS30" s="69">
        <f>'RD T1'!E290</f>
        <v>0.13818308782251643</v>
      </c>
      <c r="CT30" s="69">
        <f t="shared" si="51"/>
        <v>-0.32129209833440842</v>
      </c>
    </row>
    <row r="31" spans="1:98" x14ac:dyDescent="0.2">
      <c r="A31" s="10" t="str">
        <f>name!D27</f>
        <v>82 Transport and mobile machine drivers and operatives</v>
      </c>
      <c r="B31" s="69">
        <v>6.4605319027225355E-2</v>
      </c>
      <c r="C31" s="69">
        <v>9.3881106922534929E-2</v>
      </c>
      <c r="D31" s="69">
        <v>8.1961975665695033E-2</v>
      </c>
      <c r="E31" s="69">
        <v>0.11279252614790596</v>
      </c>
      <c r="F31" s="69">
        <v>0.16119242599792866</v>
      </c>
      <c r="G31" s="11"/>
      <c r="H31" s="69">
        <f t="shared" si="26"/>
        <v>7.9230450332233623E-2</v>
      </c>
      <c r="I31" s="69">
        <f>'RD T1'!E59</f>
        <v>8.2275800104713914E-2</v>
      </c>
      <c r="J31" s="69">
        <f t="shared" si="27"/>
        <v>0.16150625043694755</v>
      </c>
      <c r="L31" t="str">
        <f t="shared" si="28"/>
        <v>82 Transport and mobile machine drivers and operatives</v>
      </c>
      <c r="M31" s="69">
        <v>0.4636950311738936</v>
      </c>
      <c r="N31" s="69">
        <v>0.68170249836178798</v>
      </c>
      <c r="O31" s="69">
        <v>0.64817792483897074</v>
      </c>
      <c r="P31" s="69">
        <v>0.79277059804791927</v>
      </c>
      <c r="Q31" s="69">
        <v>1.1109974068143074</v>
      </c>
      <c r="R31" s="11"/>
      <c r="S31" s="69">
        <f t="shared" si="29"/>
        <v>0.46281948197533662</v>
      </c>
      <c r="T31" s="69">
        <f>'RD T1'!E88</f>
        <v>0.56434422526259131</v>
      </c>
      <c r="U31" s="69">
        <f t="shared" si="30"/>
        <v>1.027163707237928</v>
      </c>
      <c r="W31" t="str">
        <f t="shared" si="31"/>
        <v>82 Transport and mobile machine drivers and operatives</v>
      </c>
      <c r="X31" s="69">
        <v>1.4133474980983303</v>
      </c>
      <c r="Y31" s="69">
        <v>1.9424068532534198</v>
      </c>
      <c r="Z31" s="69">
        <v>1.6574529204555313</v>
      </c>
      <c r="AA31" s="69">
        <v>1.9101158995110727</v>
      </c>
      <c r="AB31" s="69">
        <v>2.5192397619113565</v>
      </c>
      <c r="AC31" s="69"/>
      <c r="AD31" s="69">
        <f t="shared" si="32"/>
        <v>0.86178684145582518</v>
      </c>
      <c r="AE31" s="69">
        <f>'RD T1'!E117</f>
        <v>1.3924539160296185</v>
      </c>
      <c r="AF31" s="69">
        <f t="shared" si="33"/>
        <v>2.2542407574854435</v>
      </c>
      <c r="AH31" t="str">
        <f t="shared" si="34"/>
        <v>82 Transport and mobile machine drivers and operatives</v>
      </c>
      <c r="AI31" s="69">
        <v>0.64086396314876382</v>
      </c>
      <c r="AJ31" s="69">
        <v>0.88633005386693786</v>
      </c>
      <c r="AK31" s="69">
        <v>0.75030715768383605</v>
      </c>
      <c r="AL31" s="69">
        <v>0.8736305987227162</v>
      </c>
      <c r="AM31" s="69">
        <v>1.0761246475495834</v>
      </c>
      <c r="AN31" s="69"/>
      <c r="AO31" s="69">
        <f t="shared" si="35"/>
        <v>0.32581748986574732</v>
      </c>
      <c r="AP31" s="69">
        <f>'RD T1'!E146</f>
        <v>0.62364454442214046</v>
      </c>
      <c r="AQ31" s="69">
        <f t="shared" si="36"/>
        <v>0.94946203428788778</v>
      </c>
      <c r="AS31" t="str">
        <f t="shared" si="37"/>
        <v>82 Transport and mobile machine drivers and operatives</v>
      </c>
      <c r="AT31" s="69">
        <v>1.1057927540529442</v>
      </c>
      <c r="AU31" s="69">
        <v>1.4419967194997763</v>
      </c>
      <c r="AV31" s="69">
        <v>1.3013500974224113</v>
      </c>
      <c r="AW31" s="69">
        <v>1.4660632027099996</v>
      </c>
      <c r="AX31" s="69">
        <v>1.7460865677573485</v>
      </c>
      <c r="AY31" s="69"/>
      <c r="AZ31" s="69">
        <f t="shared" si="38"/>
        <v>0.44473647033493724</v>
      </c>
      <c r="BA31" s="69">
        <f>'RD T1'!E175</f>
        <v>1.0492640599073326</v>
      </c>
      <c r="BB31" s="69">
        <f t="shared" si="39"/>
        <v>1.4940005302422699</v>
      </c>
      <c r="BD31" t="str">
        <f t="shared" si="40"/>
        <v>82 Transport and mobile machine drivers and operatives</v>
      </c>
      <c r="BE31" s="69">
        <v>5.949000846568639</v>
      </c>
      <c r="BF31" s="69">
        <v>6.4574872821516571</v>
      </c>
      <c r="BG31" s="69">
        <v>5.9500445049526736</v>
      </c>
      <c r="BH31" s="69">
        <v>6.5923739523005231</v>
      </c>
      <c r="BI31" s="69">
        <v>7.452128298320515</v>
      </c>
      <c r="BJ31" s="69"/>
      <c r="BK31" s="69">
        <f t="shared" si="41"/>
        <v>1.5020837933678415</v>
      </c>
      <c r="BL31" s="69">
        <f>'RD T1'!E204</f>
        <v>3.4619952175256765</v>
      </c>
      <c r="BM31" s="69">
        <f t="shared" si="42"/>
        <v>4.964079010893518</v>
      </c>
      <c r="BO31" t="str">
        <f t="shared" si="43"/>
        <v>82 Transport and mobile machine drivers and operatives</v>
      </c>
      <c r="BP31" s="69">
        <v>8.5311213356640767</v>
      </c>
      <c r="BQ31" s="69">
        <v>10.172476834531022</v>
      </c>
      <c r="BR31" s="69">
        <v>7.7363636825480784</v>
      </c>
      <c r="BS31" s="69">
        <v>8.3589049153456738</v>
      </c>
      <c r="BT31" s="69">
        <v>7.9892207159132456</v>
      </c>
      <c r="BU31" s="69"/>
      <c r="BV31" s="69">
        <f t="shared" si="44"/>
        <v>0.25285703336516718</v>
      </c>
      <c r="BW31" s="69">
        <f>'RD T1'!E233</f>
        <v>4.3697585677403357</v>
      </c>
      <c r="BX31" s="69">
        <f t="shared" si="45"/>
        <v>4.6226156011055028</v>
      </c>
      <c r="BZ31" t="str">
        <f t="shared" si="46"/>
        <v>82 Transport and mobile machine drivers and operatives</v>
      </c>
      <c r="CA31" s="69">
        <v>8.641289543643774</v>
      </c>
      <c r="CB31" s="69">
        <v>8.0213868825582697</v>
      </c>
      <c r="CC31" s="69">
        <v>6.0607286627823518</v>
      </c>
      <c r="CD31" s="69">
        <v>5.9484829562926791</v>
      </c>
      <c r="CE31" s="69">
        <v>4.464315125669696</v>
      </c>
      <c r="CF31" s="69"/>
      <c r="CG31" s="69">
        <f t="shared" si="47"/>
        <v>-1.5964135371126558</v>
      </c>
      <c r="CH31" s="69">
        <f>'RD T1'!E262</f>
        <v>2.4589816072620736</v>
      </c>
      <c r="CI31" s="69">
        <f t="shared" si="48"/>
        <v>0.86256807014941783</v>
      </c>
      <c r="CK31" t="str">
        <f t="shared" si="49"/>
        <v>82 Transport and mobile machine drivers and operatives</v>
      </c>
      <c r="CL31" s="69">
        <v>2.8755785031197476</v>
      </c>
      <c r="CM31" s="69">
        <v>3.4468584277968328</v>
      </c>
      <c r="CN31" s="69">
        <v>2.6655031700911702</v>
      </c>
      <c r="CO31" s="69">
        <v>2.7326594680080323</v>
      </c>
      <c r="CP31" s="69">
        <v>2.0507592118995306</v>
      </c>
      <c r="CQ31" s="69"/>
      <c r="CR31" s="69">
        <f t="shared" si="50"/>
        <v>-0.61474395819163963</v>
      </c>
      <c r="CS31" s="69">
        <f>'RD T1'!E291</f>
        <v>0.93389420484142782</v>
      </c>
      <c r="CT31" s="69">
        <f t="shared" si="51"/>
        <v>0.31915024664978819</v>
      </c>
    </row>
    <row r="32" spans="1:98" x14ac:dyDescent="0.2">
      <c r="A32" s="10" t="str">
        <f>name!D28</f>
        <v>91 Elementary trades and related occupations</v>
      </c>
      <c r="B32" s="69">
        <v>8.9624310954428447E-4</v>
      </c>
      <c r="C32" s="69">
        <v>7.5133734499175178E-4</v>
      </c>
      <c r="D32" s="69">
        <v>7.5263807974557703E-4</v>
      </c>
      <c r="E32" s="69">
        <v>6.7108066588351294E-4</v>
      </c>
      <c r="F32" s="69">
        <v>7.7107009178537596E-4</v>
      </c>
      <c r="G32" s="11"/>
      <c r="H32" s="69">
        <f t="shared" si="26"/>
        <v>1.8432012039798929E-5</v>
      </c>
      <c r="I32" s="69">
        <f>'RD T1'!E60</f>
        <v>3.992002682157628E-4</v>
      </c>
      <c r="J32" s="69">
        <f t="shared" si="27"/>
        <v>4.1763228025556173E-4</v>
      </c>
      <c r="L32" t="str">
        <f t="shared" si="28"/>
        <v>91 Elementary trades and related occupations</v>
      </c>
      <c r="M32" s="69">
        <v>0.11893473678634688</v>
      </c>
      <c r="N32" s="69">
        <v>0.15167381027463295</v>
      </c>
      <c r="O32" s="69">
        <v>0.13837911172090753</v>
      </c>
      <c r="P32" s="69">
        <v>0.14380210495501905</v>
      </c>
      <c r="Q32" s="69">
        <v>0.20233857836732594</v>
      </c>
      <c r="R32" s="11"/>
      <c r="S32" s="69">
        <f t="shared" si="29"/>
        <v>6.3959466646418411E-2</v>
      </c>
      <c r="T32" s="69">
        <f>'RD T1'!E89</f>
        <v>7.6962356615709104E-2</v>
      </c>
      <c r="U32" s="69">
        <f t="shared" si="30"/>
        <v>0.14092182326212752</v>
      </c>
      <c r="W32" t="str">
        <f t="shared" si="31"/>
        <v>91 Elementary trades and related occupations</v>
      </c>
      <c r="X32" s="69">
        <v>0.50340596654649949</v>
      </c>
      <c r="Y32" s="69">
        <v>0.5315479362076142</v>
      </c>
      <c r="Z32" s="69">
        <v>0.45819505136407113</v>
      </c>
      <c r="AA32" s="69">
        <v>0.39982083872136115</v>
      </c>
      <c r="AB32" s="69">
        <v>0.44329719347697322</v>
      </c>
      <c r="AC32" s="69"/>
      <c r="AD32" s="69">
        <f t="shared" si="32"/>
        <v>-1.4897857887097909E-2</v>
      </c>
      <c r="AE32" s="69">
        <f>'RD T1'!E118</f>
        <v>0.23263951614244388</v>
      </c>
      <c r="AF32" s="69">
        <f t="shared" si="33"/>
        <v>0.21774165825534597</v>
      </c>
      <c r="AH32" t="str">
        <f t="shared" si="34"/>
        <v>91 Elementary trades and related occupations</v>
      </c>
      <c r="AI32" s="69">
        <v>0.37020416048998228</v>
      </c>
      <c r="AJ32" s="69">
        <v>0.41125322692389499</v>
      </c>
      <c r="AK32" s="69">
        <v>0.34728821050769698</v>
      </c>
      <c r="AL32" s="69">
        <v>0.33643346438548644</v>
      </c>
      <c r="AM32" s="69">
        <v>0.43743160448426155</v>
      </c>
      <c r="AN32" s="69"/>
      <c r="AO32" s="69">
        <f t="shared" si="35"/>
        <v>9.0143393976564568E-2</v>
      </c>
      <c r="AP32" s="69">
        <f>'RD T1'!E147</f>
        <v>0.19740440509756599</v>
      </c>
      <c r="AQ32" s="69">
        <f t="shared" si="36"/>
        <v>0.28754779907413053</v>
      </c>
      <c r="AS32" t="str">
        <f t="shared" si="37"/>
        <v>91 Elementary trades and related occupations</v>
      </c>
      <c r="AT32" s="69">
        <v>0.45745187924981673</v>
      </c>
      <c r="AU32" s="69">
        <v>0.45955028926259506</v>
      </c>
      <c r="AV32" s="69">
        <v>0.45582312471087683</v>
      </c>
      <c r="AW32" s="69">
        <v>0.40174394631131999</v>
      </c>
      <c r="AX32" s="69">
        <v>0.44731038075169</v>
      </c>
      <c r="AY32" s="69"/>
      <c r="AZ32" s="69">
        <f t="shared" si="38"/>
        <v>-8.5127439591868304E-3</v>
      </c>
      <c r="BA32" s="69">
        <f>'RD T1'!E176</f>
        <v>0.20399956356264107</v>
      </c>
      <c r="BB32" s="69">
        <f t="shared" si="39"/>
        <v>0.19548681960345424</v>
      </c>
      <c r="BD32" t="str">
        <f t="shared" si="40"/>
        <v>91 Elementary trades and related occupations</v>
      </c>
      <c r="BE32" s="69">
        <v>2.1918369132171103</v>
      </c>
      <c r="BF32" s="69">
        <v>1.9158571604675847</v>
      </c>
      <c r="BG32" s="69">
        <v>1.8742376541860222</v>
      </c>
      <c r="BH32" s="69">
        <v>1.7628515463530035</v>
      </c>
      <c r="BI32" s="69">
        <v>2.0458978799086833</v>
      </c>
      <c r="BJ32" s="69"/>
      <c r="BK32" s="69">
        <f t="shared" si="41"/>
        <v>0.17166022572266115</v>
      </c>
      <c r="BL32" s="69">
        <f>'RD T1'!E205</f>
        <v>0.63096501289458218</v>
      </c>
      <c r="BM32" s="69">
        <f t="shared" si="42"/>
        <v>0.80262523861724333</v>
      </c>
      <c r="BO32" t="str">
        <f t="shared" si="43"/>
        <v>91 Elementary trades and related occupations</v>
      </c>
      <c r="BP32" s="69">
        <v>3.2791693372786277</v>
      </c>
      <c r="BQ32" s="69">
        <v>3.1317411443742467</v>
      </c>
      <c r="BR32" s="69">
        <v>2.668212424386549</v>
      </c>
      <c r="BS32" s="69">
        <v>2.2545086782196209</v>
      </c>
      <c r="BT32" s="69">
        <v>2.1107631437920928</v>
      </c>
      <c r="BU32" s="69"/>
      <c r="BV32" s="69">
        <f t="shared" si="44"/>
        <v>-0.5574492805944562</v>
      </c>
      <c r="BW32" s="69">
        <f>'RD T1'!E234</f>
        <v>0.7989906419256132</v>
      </c>
      <c r="BX32" s="69">
        <f t="shared" si="45"/>
        <v>0.241541361331157</v>
      </c>
      <c r="BZ32" t="str">
        <f t="shared" si="46"/>
        <v>91 Elementary trades and related occupations</v>
      </c>
      <c r="CA32" s="69">
        <v>4.1796900808931978</v>
      </c>
      <c r="CB32" s="69">
        <v>3.3168800685725452</v>
      </c>
      <c r="CC32" s="69">
        <v>2.8578692734376849</v>
      </c>
      <c r="CD32" s="69">
        <v>2.2872580513866096</v>
      </c>
      <c r="CE32" s="69">
        <v>1.6697854593403028</v>
      </c>
      <c r="CF32" s="69"/>
      <c r="CG32" s="69">
        <f t="shared" si="47"/>
        <v>-1.1880838140973822</v>
      </c>
      <c r="CH32" s="69">
        <f>'RD T1'!E263</f>
        <v>0.73350834560076339</v>
      </c>
      <c r="CI32" s="69">
        <f t="shared" si="48"/>
        <v>-0.45457546849661878</v>
      </c>
      <c r="CK32" t="str">
        <f t="shared" si="49"/>
        <v>91 Elementary trades and related occupations</v>
      </c>
      <c r="CL32" s="69">
        <v>1.6386120938217767</v>
      </c>
      <c r="CM32" s="69">
        <v>1.4059889881765499</v>
      </c>
      <c r="CN32" s="69">
        <v>1.302591890393872</v>
      </c>
      <c r="CO32" s="69">
        <v>0.97835806900706102</v>
      </c>
      <c r="CP32" s="69">
        <v>0.75643106089502199</v>
      </c>
      <c r="CQ32" s="69"/>
      <c r="CR32" s="69">
        <f t="shared" si="50"/>
        <v>-0.54616082949885003</v>
      </c>
      <c r="CS32" s="69">
        <f>'RD T1'!E292</f>
        <v>0.2682749579865788</v>
      </c>
      <c r="CT32" s="69">
        <f t="shared" si="51"/>
        <v>-0.27788587151227123</v>
      </c>
    </row>
    <row r="33" spans="1:98" x14ac:dyDescent="0.2">
      <c r="A33" s="10" t="str">
        <f>name!D29</f>
        <v>92 Elementary administration and service occupations</v>
      </c>
      <c r="B33" s="69">
        <v>5.5891301642068625E-2</v>
      </c>
      <c r="C33" s="69">
        <v>6.6321992895190585E-2</v>
      </c>
      <c r="D33" s="69">
        <v>7.1268353659526551E-2</v>
      </c>
      <c r="E33" s="69">
        <v>8.637060995034658E-2</v>
      </c>
      <c r="F33" s="69">
        <v>0.10887137067024603</v>
      </c>
      <c r="G33" s="11"/>
      <c r="H33" s="69">
        <f t="shared" ref="H33" si="52">F33-D33</f>
        <v>3.7603017010719483E-2</v>
      </c>
      <c r="I33" s="69">
        <f>'RD T1'!E61</f>
        <v>5.1963681503466433E-2</v>
      </c>
      <c r="J33" s="69">
        <f t="shared" ref="J33" si="53">SUM(H33:I33)</f>
        <v>8.9566698514185916E-2</v>
      </c>
      <c r="L33" t="str">
        <f t="shared" ref="L33" si="54">A33</f>
        <v>92 Elementary administration and service occupations</v>
      </c>
      <c r="M33" s="69">
        <v>1.4922581012725915</v>
      </c>
      <c r="N33" s="69">
        <v>2.0681663191974731</v>
      </c>
      <c r="O33" s="69">
        <v>2.2316656501548855</v>
      </c>
      <c r="P33" s="69">
        <v>2.9003256083786457</v>
      </c>
      <c r="Q33" s="69">
        <v>4.1986594370195469</v>
      </c>
      <c r="R33" s="11"/>
      <c r="S33" s="69">
        <f t="shared" ref="S33" si="55">Q33-O33</f>
        <v>1.9669937868646614</v>
      </c>
      <c r="T33" s="69">
        <f>'RD T1'!E90</f>
        <v>1.8512407680360541</v>
      </c>
      <c r="U33" s="69">
        <f t="shared" ref="U33" si="56">SUM(S33:T33)</f>
        <v>3.8182345549007155</v>
      </c>
      <c r="W33" t="str">
        <f t="shared" ref="W33" si="57">A33</f>
        <v>92 Elementary administration and service occupations</v>
      </c>
      <c r="X33" s="69">
        <v>5.7070830419191161</v>
      </c>
      <c r="Y33" s="69">
        <v>7.2516937399054457</v>
      </c>
      <c r="Z33" s="69">
        <v>7.0949968781245198</v>
      </c>
      <c r="AA33" s="69">
        <v>8.4320482362433253</v>
      </c>
      <c r="AB33" s="69">
        <v>11.134355119549749</v>
      </c>
      <c r="AC33" s="69"/>
      <c r="AD33" s="69">
        <f t="shared" ref="AD33" si="58">AB33-Z33</f>
        <v>4.0393582414252291</v>
      </c>
      <c r="AE33" s="69">
        <f>'RD T1'!E119</f>
        <v>5.7750069316072823</v>
      </c>
      <c r="AF33" s="69">
        <f t="shared" ref="AF33" si="59">SUM(AD33:AE33)</f>
        <v>9.8143651730325114</v>
      </c>
      <c r="AH33" t="str">
        <f t="shared" ref="AH33" si="60">L33</f>
        <v>92 Elementary administration and service occupations</v>
      </c>
      <c r="AI33" s="69">
        <v>2.899311502273104</v>
      </c>
      <c r="AJ33" s="69">
        <v>3.7171792315624956</v>
      </c>
      <c r="AK33" s="69">
        <v>3.6881049377651376</v>
      </c>
      <c r="AL33" s="69">
        <v>4.3160214373445926</v>
      </c>
      <c r="AM33" s="69">
        <v>5.743228678731862</v>
      </c>
      <c r="AN33" s="69"/>
      <c r="AO33" s="69">
        <f t="shared" ref="AO33" si="61">AM33-AK33</f>
        <v>2.0551237409667245</v>
      </c>
      <c r="AP33" s="69">
        <f>'RD T1'!E148</f>
        <v>2.8860762076647957</v>
      </c>
      <c r="AQ33" s="69">
        <f t="shared" ref="AQ33" si="62">SUM(AO33:AP33)</f>
        <v>4.9411999486315201</v>
      </c>
      <c r="AS33" t="str">
        <f t="shared" ref="AS33" si="63">W33</f>
        <v>92 Elementary administration and service occupations</v>
      </c>
      <c r="AT33" s="69">
        <v>2.7254625949523161</v>
      </c>
      <c r="AU33" s="69">
        <v>3.2680911012205729</v>
      </c>
      <c r="AV33" s="69">
        <v>3.3618766414079295</v>
      </c>
      <c r="AW33" s="69">
        <v>3.8908954718082911</v>
      </c>
      <c r="AX33" s="69">
        <v>5.1329233290991425</v>
      </c>
      <c r="AY33" s="69"/>
      <c r="AZ33" s="69">
        <f t="shared" ref="AZ33" si="64">AX33-AV33</f>
        <v>1.771046687691213</v>
      </c>
      <c r="BA33" s="69">
        <f>'RD T1'!E177</f>
        <v>2.5714422642256864</v>
      </c>
      <c r="BB33" s="69">
        <f t="shared" ref="BB33" si="65">SUM(AZ33:BA33)</f>
        <v>4.3424889519168994</v>
      </c>
      <c r="BD33" t="str">
        <f t="shared" ref="BD33" si="66">AH33</f>
        <v>92 Elementary administration and service occupations</v>
      </c>
      <c r="BE33" s="69">
        <v>16.626168484254784</v>
      </c>
      <c r="BF33" s="69">
        <v>15.546498591485832</v>
      </c>
      <c r="BG33" s="69">
        <v>15.622386675026627</v>
      </c>
      <c r="BH33" s="69">
        <v>15.315197879401554</v>
      </c>
      <c r="BI33" s="69">
        <v>15.204531975365605</v>
      </c>
      <c r="BJ33" s="69"/>
      <c r="BK33" s="69">
        <f t="shared" ref="BK33" si="67">BI33-BG33</f>
        <v>-0.41785469966102262</v>
      </c>
      <c r="BL33" s="69">
        <f>'RD T1'!E206</f>
        <v>7.7318130149909043</v>
      </c>
      <c r="BM33" s="69">
        <f t="shared" ref="BM33" si="68">SUM(BK33:BL33)</f>
        <v>7.3139583153298817</v>
      </c>
      <c r="BO33" t="str">
        <f t="shared" ref="BO33" si="69">AS33</f>
        <v>92 Elementary administration and service occupations</v>
      </c>
      <c r="BP33" s="69">
        <v>24.544213422881814</v>
      </c>
      <c r="BQ33" s="69">
        <v>25.244444888782823</v>
      </c>
      <c r="BR33" s="69">
        <v>22.290146354363596</v>
      </c>
      <c r="BS33" s="69">
        <v>23.365647444275517</v>
      </c>
      <c r="BT33" s="69">
        <v>21.096581488311447</v>
      </c>
      <c r="BU33" s="69"/>
      <c r="BV33" s="69">
        <f t="shared" ref="BV33" si="70">BT33-BR33</f>
        <v>-1.1935648660521494</v>
      </c>
      <c r="BW33" s="69">
        <f>'RD T1'!E235</f>
        <v>10.384787527313339</v>
      </c>
      <c r="BX33" s="69">
        <f t="shared" ref="BX33" si="71">SUM(BV33:BW33)</f>
        <v>9.1912226612611896</v>
      </c>
      <c r="BZ33" t="str">
        <f t="shared" ref="BZ33" si="72">BD33</f>
        <v>92 Elementary administration and service occupations</v>
      </c>
      <c r="CA33" s="69">
        <v>22.766051707084763</v>
      </c>
      <c r="CB33" s="69">
        <v>21.909479008340341</v>
      </c>
      <c r="CC33" s="69">
        <v>18.427732995824137</v>
      </c>
      <c r="CD33" s="69">
        <v>18.911023728988862</v>
      </c>
      <c r="CE33" s="69">
        <v>13.377766326137744</v>
      </c>
      <c r="CF33" s="69"/>
      <c r="CG33" s="69">
        <f t="shared" ref="CG33" si="73">CE33-CC33</f>
        <v>-5.049966669686393</v>
      </c>
      <c r="CH33" s="69">
        <f>'RD T1'!E264</f>
        <v>6.7213263182907745</v>
      </c>
      <c r="CI33" s="69">
        <f t="shared" ref="CI33" si="74">SUM(CG33:CH33)</f>
        <v>1.6713596486043816</v>
      </c>
      <c r="CK33" t="str">
        <f t="shared" ref="CK33" si="75">BO33</f>
        <v>92 Elementary administration and service occupations</v>
      </c>
      <c r="CL33" s="69">
        <v>8.9364045261969363</v>
      </c>
      <c r="CM33" s="69">
        <v>8.0657199988215726</v>
      </c>
      <c r="CN33" s="69">
        <v>6.8196621865101079</v>
      </c>
      <c r="CO33" s="69">
        <v>5.1030259718739428</v>
      </c>
      <c r="CP33" s="69">
        <v>3.8075043224918734</v>
      </c>
      <c r="CQ33" s="69"/>
      <c r="CR33" s="69">
        <f t="shared" ref="CR33" si="76">CP33-CN33</f>
        <v>-3.0121578640182345</v>
      </c>
      <c r="CS33" s="69">
        <f>'RD T1'!E293</f>
        <v>1.180315658481323</v>
      </c>
      <c r="CT33" s="69">
        <f t="shared" ref="CT33" si="77">SUM(CR33:CS33)</f>
        <v>-1.8318422055369115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10.665221531494474</v>
      </c>
      <c r="C35" s="67">
        <f t="shared" ref="C35:F35" si="78">SUM(C8:C33)</f>
        <v>13.420789430778552</v>
      </c>
      <c r="D35" s="67">
        <f t="shared" si="78"/>
        <v>14.337125994603539</v>
      </c>
      <c r="E35" s="67">
        <f t="shared" si="78"/>
        <v>16.59248489605233</v>
      </c>
      <c r="F35" s="67">
        <f t="shared" si="78"/>
        <v>21.168196000653275</v>
      </c>
      <c r="G35" s="11"/>
      <c r="H35" s="67">
        <f>F35-D35</f>
        <v>6.8310700060497354</v>
      </c>
      <c r="I35" s="67">
        <f>SUM(I8:I33)</f>
        <v>8.7468757125690555</v>
      </c>
      <c r="J35" s="67">
        <f>SUM(H35:I35)</f>
        <v>15.577945718618791</v>
      </c>
      <c r="L35" s="24" t="str">
        <f>A35</f>
        <v>All occupations</v>
      </c>
      <c r="M35" s="67">
        <f>SUM(M8:M33)</f>
        <v>76.078903715668332</v>
      </c>
      <c r="N35" s="67">
        <f t="shared" ref="N35:Q35" si="79">SUM(N8:N33)</f>
        <v>96.379988065185771</v>
      </c>
      <c r="O35" s="67">
        <f t="shared" si="79"/>
        <v>102.98043073349977</v>
      </c>
      <c r="P35" s="67">
        <f t="shared" si="79"/>
        <v>119.40867531620671</v>
      </c>
      <c r="Q35" s="67">
        <f t="shared" si="79"/>
        <v>152.346929895823</v>
      </c>
      <c r="R35" s="11"/>
      <c r="S35" s="67">
        <f t="shared" si="29"/>
        <v>49.366499162323223</v>
      </c>
      <c r="T35" s="67">
        <f>SUM(T8:T33)</f>
        <v>66.278085445861265</v>
      </c>
      <c r="U35" s="67">
        <f>SUM(S35:T35)</f>
        <v>115.64458460818449</v>
      </c>
      <c r="W35" s="24" t="str">
        <f>A35</f>
        <v>All occupations</v>
      </c>
      <c r="X35" s="67">
        <f>SUM(X8:X33)</f>
        <v>162.4746572960054</v>
      </c>
      <c r="Y35" s="67">
        <f t="shared" ref="Y35:AB35" si="80">SUM(Y8:Y33)</f>
        <v>184.67282965775769</v>
      </c>
      <c r="Z35" s="67">
        <f t="shared" si="80"/>
        <v>183.02127295644482</v>
      </c>
      <c r="AA35" s="67">
        <f t="shared" si="80"/>
        <v>196.5652108213005</v>
      </c>
      <c r="AB35" s="67">
        <f t="shared" si="80"/>
        <v>227.50592719585916</v>
      </c>
      <c r="AC35" s="69"/>
      <c r="AD35" s="67">
        <f t="shared" ref="AD35" si="81">AB35-Z35</f>
        <v>44.48465423941434</v>
      </c>
      <c r="AE35" s="67">
        <f>SUM(AE8:AE33)</f>
        <v>111.05632511400094</v>
      </c>
      <c r="AF35" s="67">
        <f>SUM(AD35:AE35)</f>
        <v>155.54097935341528</v>
      </c>
      <c r="AH35" s="24" t="str">
        <f>L35</f>
        <v>All occupations</v>
      </c>
      <c r="AI35" s="67">
        <f>SUM(AI8:AI33)</f>
        <v>49.137132181278474</v>
      </c>
      <c r="AJ35" s="67">
        <f t="shared" ref="AJ35:AM35" si="82">SUM(AJ8:AJ33)</f>
        <v>52.558932027733881</v>
      </c>
      <c r="AK35" s="67">
        <f t="shared" si="82"/>
        <v>51.880647007027342</v>
      </c>
      <c r="AL35" s="67">
        <f t="shared" si="82"/>
        <v>51.983312218587969</v>
      </c>
      <c r="AM35" s="67">
        <f t="shared" si="82"/>
        <v>57.957495815027023</v>
      </c>
      <c r="AN35" s="69"/>
      <c r="AO35" s="67">
        <f t="shared" ref="AO35" si="83">AM35-AK35</f>
        <v>6.0768488079996814</v>
      </c>
      <c r="AP35" s="67">
        <f>SUM(AP8:AP33)</f>
        <v>28.740327758529315</v>
      </c>
      <c r="AQ35" s="67">
        <f>SUM(AO35:AP35)</f>
        <v>34.817176566529</v>
      </c>
      <c r="AS35" s="24" t="str">
        <f>W35</f>
        <v>All occupations</v>
      </c>
      <c r="AT35" s="67">
        <f>SUM(AT8:AT33)</f>
        <v>46.946725353092681</v>
      </c>
      <c r="AU35" s="67">
        <f t="shared" ref="AU35:AX35" si="84">SUM(AU8:AU33)</f>
        <v>53.088324690826369</v>
      </c>
      <c r="AV35" s="67">
        <f t="shared" si="84"/>
        <v>52.867670341012058</v>
      </c>
      <c r="AW35" s="67">
        <f t="shared" si="84"/>
        <v>54.665628498759453</v>
      </c>
      <c r="AX35" s="67">
        <f t="shared" si="84"/>
        <v>62.697180462769104</v>
      </c>
      <c r="AY35" s="69"/>
      <c r="AZ35" s="67">
        <f t="shared" ref="AZ35" si="85">AX35-AV35</f>
        <v>9.8295101217570462</v>
      </c>
      <c r="BA35" s="67">
        <f>SUM(BA8:BA33)</f>
        <v>29.904583593046738</v>
      </c>
      <c r="BB35" s="67">
        <f>SUM(AZ35:BA35)</f>
        <v>39.734093714803784</v>
      </c>
      <c r="BD35" s="24" t="str">
        <f>AH35</f>
        <v>All occupations</v>
      </c>
      <c r="BE35" s="67">
        <f>SUM(BE8:BE33)</f>
        <v>172.29192597867586</v>
      </c>
      <c r="BF35" s="67">
        <f t="shared" ref="BF35:BI35" si="86">SUM(BF8:BF33)</f>
        <v>169.44455895443465</v>
      </c>
      <c r="BG35" s="67">
        <f t="shared" si="86"/>
        <v>176.00293226603821</v>
      </c>
      <c r="BH35" s="67">
        <f t="shared" si="86"/>
        <v>173.88714936365412</v>
      </c>
      <c r="BI35" s="67">
        <f t="shared" si="86"/>
        <v>174.80333704193581</v>
      </c>
      <c r="BJ35" s="69"/>
      <c r="BK35" s="67">
        <f t="shared" ref="BK35" si="87">BI35-BG35</f>
        <v>-1.1995952241024099</v>
      </c>
      <c r="BL35" s="67">
        <f>SUM(BL8:BL33)</f>
        <v>79.233165009614069</v>
      </c>
      <c r="BM35" s="67">
        <f>SUM(BK35:BL35)</f>
        <v>78.033569785511659</v>
      </c>
      <c r="BO35" s="24" t="str">
        <f>AS35</f>
        <v>All occupations</v>
      </c>
      <c r="BP35" s="67">
        <f>SUM(BP8:BP33)</f>
        <v>166.5574895005438</v>
      </c>
      <c r="BQ35" s="67">
        <f t="shared" ref="BQ35:BT35" si="88">SUM(BQ8:BQ33)</f>
        <v>167.01453292025371</v>
      </c>
      <c r="BR35" s="67">
        <f t="shared" si="88"/>
        <v>152.08068709291064</v>
      </c>
      <c r="BS35" s="67">
        <f t="shared" si="88"/>
        <v>149.58463987942753</v>
      </c>
      <c r="BT35" s="67">
        <f t="shared" si="88"/>
        <v>127.88534268791709</v>
      </c>
      <c r="BU35" s="69"/>
      <c r="BV35" s="67">
        <f t="shared" ref="BV35" si="89">BT35-BR35</f>
        <v>-24.195344404993548</v>
      </c>
      <c r="BW35" s="67">
        <f>SUM(BW8:BW33)</f>
        <v>62.204073788353469</v>
      </c>
      <c r="BX35" s="67">
        <f>SUM(BV35:BW35)</f>
        <v>38.00872938335992</v>
      </c>
      <c r="BZ35" s="24" t="str">
        <f>BD35</f>
        <v>All occupations</v>
      </c>
      <c r="CA35" s="67">
        <f>SUM(CA8:CA33)</f>
        <v>114.27826432188016</v>
      </c>
      <c r="CB35" s="67">
        <f t="shared" ref="CB35:CE35" si="90">SUM(CB8:CB33)</f>
        <v>104.85210947845444</v>
      </c>
      <c r="CC35" s="67">
        <f t="shared" si="90"/>
        <v>90.88135520881977</v>
      </c>
      <c r="CD35" s="67">
        <f t="shared" si="90"/>
        <v>86.248308356878042</v>
      </c>
      <c r="CE35" s="67">
        <f t="shared" si="90"/>
        <v>59.080636982675202</v>
      </c>
      <c r="CF35" s="69"/>
      <c r="CG35" s="67">
        <f t="shared" ref="CG35" si="91">CE35-CC35</f>
        <v>-31.800718226144568</v>
      </c>
      <c r="CH35" s="67">
        <f>SUM(CH8:CH33)</f>
        <v>29.911965155514721</v>
      </c>
      <c r="CI35" s="67">
        <f>SUM(CG35:CH35)</f>
        <v>-1.8887530706298463</v>
      </c>
      <c r="CK35" s="24" t="str">
        <f>BO35</f>
        <v>All occupations</v>
      </c>
      <c r="CL35" s="67">
        <f>SUM(CL8:CL33)</f>
        <v>32.68068012136068</v>
      </c>
      <c r="CM35" s="67">
        <f t="shared" ref="CM35:CP35" si="92">SUM(CM8:CM33)</f>
        <v>33.498934774575147</v>
      </c>
      <c r="CN35" s="67">
        <f t="shared" si="92"/>
        <v>28.9078783996437</v>
      </c>
      <c r="CO35" s="67">
        <f t="shared" si="92"/>
        <v>27.229590649133456</v>
      </c>
      <c r="CP35" s="67">
        <f t="shared" si="92"/>
        <v>25.42595391734039</v>
      </c>
      <c r="CQ35" s="69"/>
      <c r="CR35" s="67">
        <f t="shared" ref="CR35" si="93">CP35-CN35</f>
        <v>-3.4819244823033095</v>
      </c>
      <c r="CS35" s="67">
        <f>SUM(CS8:CS33)</f>
        <v>7.7269270798906149</v>
      </c>
      <c r="CT35" s="67">
        <f>SUM(CR35:CS35)</f>
        <v>4.2450025975873054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Kent and Medway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Kent and Medway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Kent and Medway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Kent and Medway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Kent and Medway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Kent and Medway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Kent and Medway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Kent and Medway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Kent and Medway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7.7566806099141186</v>
      </c>
      <c r="C45" s="18">
        <f t="shared" si="104"/>
        <v>7.7944632709901036</v>
      </c>
      <c r="D45" s="18">
        <f t="shared" si="104"/>
        <v>8.135267004501209</v>
      </c>
      <c r="E45" s="18">
        <f t="shared" si="104"/>
        <v>7.3694382412321291</v>
      </c>
      <c r="F45" s="18">
        <f t="shared" si="104"/>
        <v>7.6191876200904494</v>
      </c>
      <c r="H45" s="68">
        <f t="shared" ref="H45:H70" si="105">IF(D8&gt;0,(H8/D8)*100,0)</f>
        <v>38.279755508107442</v>
      </c>
      <c r="I45" s="69">
        <f t="shared" ref="I45:I70" si="106">IF(D8&gt;0,I8/D8*100,0)</f>
        <v>61.884662224073253</v>
      </c>
      <c r="J45" s="69">
        <f t="shared" ref="J45:J70" si="107">IF(D8&gt;0,(J8/D8)*100,0)</f>
        <v>100.16441773218069</v>
      </c>
      <c r="L45" t="str">
        <f>A45</f>
        <v>11 Corporate managers and directors</v>
      </c>
      <c r="M45" s="18">
        <f t="shared" ref="M45:Q54" si="108">M8/M$35*100</f>
        <v>9.1231737016858077</v>
      </c>
      <c r="N45" s="18">
        <f t="shared" si="108"/>
        <v>9.7516971987954442</v>
      </c>
      <c r="O45" s="18">
        <f t="shared" si="108"/>
        <v>9.92059215244198</v>
      </c>
      <c r="P45" s="18">
        <f t="shared" si="108"/>
        <v>8.8474194374629835</v>
      </c>
      <c r="Q45" s="18">
        <f t="shared" si="108"/>
        <v>9.0402603603011542</v>
      </c>
      <c r="S45" s="68">
        <f t="shared" ref="S45:S70" si="109">IF(O8&gt;0,(S8/O8)*100,0)</f>
        <v>34.810073494071212</v>
      </c>
      <c r="T45" s="69">
        <f t="shared" ref="T45:T70" si="110">IF(O8&gt;0,T8/O8*100,0)</f>
        <v>61.097975938024852</v>
      </c>
      <c r="U45" s="69">
        <f t="shared" ref="U45:U70" si="111">IF(O8&gt;0,(U8/O8)*100,0)</f>
        <v>95.908049432096078</v>
      </c>
      <c r="W45" t="str">
        <f>A45</f>
        <v>11 Corporate managers and directors</v>
      </c>
      <c r="X45" s="18">
        <f t="shared" ref="X45:AB54" si="112">X8/X$35*100</f>
        <v>10.831343942321849</v>
      </c>
      <c r="Y45" s="18">
        <f t="shared" si="112"/>
        <v>11.790527705386653</v>
      </c>
      <c r="Z45" s="18">
        <f t="shared" si="112"/>
        <v>11.615236669521414</v>
      </c>
      <c r="AA45" s="18">
        <f t="shared" si="112"/>
        <v>10.427447695099362</v>
      </c>
      <c r="AB45" s="18">
        <f t="shared" si="112"/>
        <v>10.444515747262958</v>
      </c>
      <c r="AD45" s="68">
        <f t="shared" ref="AD45:AD70" si="113">IF(Z8&gt;0,(AD8/Z8)*100,0)</f>
        <v>11.776727310834865</v>
      </c>
      <c r="AE45" s="69">
        <f t="shared" ref="AE45:AE70" si="114">IF(Z8&gt;0,AE8/Z8*100,0)</f>
        <v>58.388805609635853</v>
      </c>
      <c r="AF45" s="69">
        <f t="shared" ref="AF45:AF70" si="115">IF(Z8&gt;0,(AF8/Z8)*100,0)</f>
        <v>70.165532920470724</v>
      </c>
      <c r="AH45" t="str">
        <f>L45</f>
        <v>11 Corporate managers and directors</v>
      </c>
      <c r="AI45" s="18">
        <f t="shared" ref="AI45:AM54" si="116">AI8/AI$35*100</f>
        <v>7.1791152634781561</v>
      </c>
      <c r="AJ45" s="18">
        <f t="shared" si="116"/>
        <v>8.0870785481702914</v>
      </c>
      <c r="AK45" s="18">
        <f t="shared" si="116"/>
        <v>8.2858901700793499</v>
      </c>
      <c r="AL45" s="18">
        <f t="shared" si="116"/>
        <v>7.5635276127646369</v>
      </c>
      <c r="AM45" s="18">
        <f t="shared" si="116"/>
        <v>7.4649901405639572</v>
      </c>
      <c r="AO45" s="68">
        <f t="shared" ref="AO45:AO70" si="117">IF(AK8&gt;0,(AO8/AK8)*100,0)</f>
        <v>0.64548453713871545</v>
      </c>
      <c r="AP45" s="69">
        <f t="shared" ref="AP45:AP70" si="118">IF(AK8&gt;0,AP8/AK8*100,0)</f>
        <v>50.621162121364371</v>
      </c>
      <c r="AQ45" s="69">
        <f t="shared" ref="AQ45:AQ70" si="119">IF(AK8&gt;0,(AQ8/AK8)*100,0)</f>
        <v>51.266646658503092</v>
      </c>
      <c r="AS45" t="str">
        <f>W45</f>
        <v>11 Corporate managers and directors</v>
      </c>
      <c r="AT45" s="18">
        <f t="shared" ref="AT45:AX54" si="120">AT8/AT$35*100</f>
        <v>10.955325013751173</v>
      </c>
      <c r="AU45" s="18">
        <f t="shared" si="120"/>
        <v>11.740243311164416</v>
      </c>
      <c r="AV45" s="18">
        <f t="shared" si="120"/>
        <v>11.823448842829745</v>
      </c>
      <c r="AW45" s="18">
        <f t="shared" si="120"/>
        <v>10.321529769025407</v>
      </c>
      <c r="AX45" s="18">
        <f t="shared" si="120"/>
        <v>10.101295751391003</v>
      </c>
      <c r="AZ45" s="68">
        <f t="shared" ref="AZ45:AZ70" si="121">IF(AV8&gt;0,(AZ8/AV8)*100,0)</f>
        <v>1.318965686648246</v>
      </c>
      <c r="BA45" s="69">
        <f t="shared" ref="BA45:BA70" si="122">IF(AV8&gt;0,BA8/AV8*100,0)</f>
        <v>50.362783691440974</v>
      </c>
      <c r="BB45" s="69">
        <f t="shared" ref="BB45:BB70" si="123">IF(AV8&gt;0,(BB8/AV8)*100,0)</f>
        <v>51.681749378089215</v>
      </c>
      <c r="BD45" t="str">
        <f>AH45</f>
        <v>11 Corporate managers and directors</v>
      </c>
      <c r="BE45" s="18">
        <f t="shared" ref="BE45:BI54" si="124">BE8/BE$35*100</f>
        <v>6.6430075779847542</v>
      </c>
      <c r="BF45" s="18">
        <f t="shared" si="124"/>
        <v>7.2759701265546841</v>
      </c>
      <c r="BG45" s="18">
        <f t="shared" si="124"/>
        <v>7.6337396006085507</v>
      </c>
      <c r="BH45" s="18">
        <f t="shared" si="124"/>
        <v>6.7914426187458297</v>
      </c>
      <c r="BI45" s="18">
        <f t="shared" si="124"/>
        <v>7.2611178803071388</v>
      </c>
      <c r="BK45" s="68">
        <f t="shared" ref="BK45:BK70" si="125">IF(BG8&gt;0,(BK8/BG8)*100,0)</f>
        <v>-5.5295548471073461</v>
      </c>
      <c r="BL45" s="69">
        <f t="shared" ref="BL45:BL70" si="126">IF(BG8&gt;0,BL8/BG8*100,0)</f>
        <v>40.180916222604921</v>
      </c>
      <c r="BM45" s="69">
        <f t="shared" ref="BM45:BM70" si="127">IF(BG8&gt;0,(BM8/BG8)*100,0)</f>
        <v>34.651361375497572</v>
      </c>
      <c r="BO45" t="str">
        <f>AS45</f>
        <v>11 Corporate managers and directors</v>
      </c>
      <c r="BP45" s="18">
        <f t="shared" ref="BP45:BT54" si="128">BP8/BP$35*100</f>
        <v>5.4603373069098158</v>
      </c>
      <c r="BQ45" s="18">
        <f t="shared" si="128"/>
        <v>6.0513617389768877</v>
      </c>
      <c r="BR45" s="18">
        <f t="shared" si="128"/>
        <v>6.255973390988359</v>
      </c>
      <c r="BS45" s="18">
        <f t="shared" si="128"/>
        <v>5.5380900905057642</v>
      </c>
      <c r="BT45" s="18">
        <f t="shared" si="128"/>
        <v>5.3808060988082733</v>
      </c>
      <c r="BV45" s="68">
        <f t="shared" ref="BV45:BV70" si="129">IF(BR8&gt;0,(BV8/BR8)*100,0)</f>
        <v>-27.673215952513775</v>
      </c>
      <c r="BW45" s="69">
        <f t="shared" ref="BW45:BW70" si="130">IF(BR8&gt;0,BW8/BR8*100,0)</f>
        <v>37.423200857870256</v>
      </c>
      <c r="BX45" s="69">
        <f t="shared" ref="BX45:BX70" si="131">IF(BR8&gt;0,(BX8/BR8)*100,0)</f>
        <v>9.7499849053564809</v>
      </c>
      <c r="BZ45" t="str">
        <f>BD45</f>
        <v>11 Corporate managers and directors</v>
      </c>
      <c r="CA45" s="18">
        <f t="shared" ref="CA45:CE54" si="132">CA8/CA$35*100</f>
        <v>5.5268731022435365</v>
      </c>
      <c r="CB45" s="18">
        <f t="shared" si="132"/>
        <v>6.1631975865790798</v>
      </c>
      <c r="CC45" s="18">
        <f t="shared" si="132"/>
        <v>6.9658194082620959</v>
      </c>
      <c r="CD45" s="18">
        <f t="shared" si="132"/>
        <v>7.1117392680672564</v>
      </c>
      <c r="CE45" s="18">
        <f t="shared" si="132"/>
        <v>8.1196058538648739</v>
      </c>
      <c r="CG45" s="68">
        <f t="shared" ref="CG45:CG70" si="133">IF(CC8&gt;0,(CG8/CC8)*100,0)</f>
        <v>-24.223749597675884</v>
      </c>
      <c r="CH45" s="69">
        <f t="shared" ref="CH45:CH70" si="134">IF(CC8&gt;0,CH8/CC8*100,0)</f>
        <v>38.632510952473673</v>
      </c>
      <c r="CI45" s="69">
        <f t="shared" ref="CI45:CI70" si="135">IF(CC8&gt;0,(CI8/CC8)*100,0)</f>
        <v>14.40876135479779</v>
      </c>
      <c r="CK45" t="str">
        <f>BO45</f>
        <v>11 Corporate managers and directors</v>
      </c>
      <c r="CL45" s="18">
        <f t="shared" ref="CL45:CP54" si="136">CL8/CL$35*100</f>
        <v>3.1002892761497449</v>
      </c>
      <c r="CM45" s="18">
        <f t="shared" si="136"/>
        <v>3.7707763241835757</v>
      </c>
      <c r="CN45" s="18">
        <f t="shared" si="136"/>
        <v>3.979609573683391</v>
      </c>
      <c r="CO45" s="18">
        <f t="shared" si="136"/>
        <v>4.3401664956208297</v>
      </c>
      <c r="CP45" s="18">
        <f t="shared" si="136"/>
        <v>5.6874617735275788</v>
      </c>
      <c r="CR45" s="68">
        <f t="shared" ref="CR45:CR70" si="137">IF(CN8&gt;0,(CR8/CN8)*100,0)</f>
        <v>25.701094756284267</v>
      </c>
      <c r="CS45" s="69">
        <f t="shared" ref="CS45:CS70" si="138">IF(CN8&gt;0,CS8/CN8*100,0)</f>
        <v>32.79067416999797</v>
      </c>
      <c r="CT45" s="69">
        <f t="shared" ref="CT45:CT70" si="139">IF(CN8&gt;0,(CT8/CN8)*100,0)</f>
        <v>58.491768926282241</v>
      </c>
    </row>
    <row r="46" spans="1:98" x14ac:dyDescent="0.2">
      <c r="A46" t="str">
        <f t="shared" si="103"/>
        <v>12 Other managers and proprietors</v>
      </c>
      <c r="B46" s="18">
        <f t="shared" si="104"/>
        <v>2.9795430969136718</v>
      </c>
      <c r="C46" s="18">
        <f t="shared" si="104"/>
        <v>3.1815399593105482</v>
      </c>
      <c r="D46" s="18">
        <f t="shared" si="104"/>
        <v>3.0114816746247466</v>
      </c>
      <c r="E46" s="18">
        <f t="shared" si="104"/>
        <v>3.6361830690755483</v>
      </c>
      <c r="F46" s="18">
        <f t="shared" si="104"/>
        <v>3.9575450391994713</v>
      </c>
      <c r="H46" s="68">
        <f t="shared" si="105"/>
        <v>94.029331587868796</v>
      </c>
      <c r="I46" s="69">
        <f t="shared" si="106"/>
        <v>95.295211880919183</v>
      </c>
      <c r="J46" s="69">
        <f t="shared" si="107"/>
        <v>189.32454346878797</v>
      </c>
      <c r="L46" t="str">
        <f t="shared" ref="L46:L69" si="140">A46</f>
        <v>12 Other managers and proprietors</v>
      </c>
      <c r="M46" s="18">
        <f t="shared" si="108"/>
        <v>3.6275043428712328</v>
      </c>
      <c r="N46" s="18">
        <f t="shared" si="108"/>
        <v>3.6512539423648791</v>
      </c>
      <c r="O46" s="18">
        <f t="shared" si="108"/>
        <v>3.690189030941053</v>
      </c>
      <c r="P46" s="18">
        <f t="shared" si="108"/>
        <v>4.4775597646692482</v>
      </c>
      <c r="Q46" s="18">
        <f t="shared" si="108"/>
        <v>4.9563775411254012</v>
      </c>
      <c r="S46" s="68">
        <f t="shared" si="109"/>
        <v>98.698582783566152</v>
      </c>
      <c r="T46" s="69">
        <f t="shared" si="110"/>
        <v>95.221308673031928</v>
      </c>
      <c r="U46" s="69">
        <f t="shared" si="111"/>
        <v>193.91989145659809</v>
      </c>
      <c r="W46" t="str">
        <f t="shared" ref="W46:W69" si="141">A46</f>
        <v>12 Other managers and proprietors</v>
      </c>
      <c r="X46" s="18">
        <f t="shared" si="112"/>
        <v>4.0137014472326138</v>
      </c>
      <c r="Y46" s="18">
        <f t="shared" si="112"/>
        <v>4.0191195335967453</v>
      </c>
      <c r="Z46" s="18">
        <f t="shared" si="112"/>
        <v>3.9053645606190091</v>
      </c>
      <c r="AA46" s="18">
        <f t="shared" si="112"/>
        <v>4.7170526553199315</v>
      </c>
      <c r="AB46" s="18">
        <f t="shared" si="112"/>
        <v>5.0884591552449852</v>
      </c>
      <c r="AD46" s="68">
        <f t="shared" si="113"/>
        <v>61.963016233498855</v>
      </c>
      <c r="AE46" s="69">
        <f t="shared" si="114"/>
        <v>87.941052725236545</v>
      </c>
      <c r="AF46" s="69">
        <f t="shared" si="115"/>
        <v>149.90406895873539</v>
      </c>
      <c r="AH46" t="str">
        <f t="shared" ref="AH46:AH69" si="142">L46</f>
        <v>12 Other managers and proprietors</v>
      </c>
      <c r="AI46" s="18">
        <f t="shared" si="116"/>
        <v>3.889248474172776</v>
      </c>
      <c r="AJ46" s="18">
        <f t="shared" si="116"/>
        <v>4.2744942976774363</v>
      </c>
      <c r="AK46" s="18">
        <f t="shared" si="116"/>
        <v>4.3936379268567824</v>
      </c>
      <c r="AL46" s="18">
        <f t="shared" si="116"/>
        <v>5.3822577021214606</v>
      </c>
      <c r="AM46" s="18">
        <f t="shared" si="116"/>
        <v>5.9780281687589687</v>
      </c>
      <c r="AO46" s="68">
        <f t="shared" si="117"/>
        <v>51.998016829257487</v>
      </c>
      <c r="AP46" s="69">
        <f t="shared" si="118"/>
        <v>84.585322707964721</v>
      </c>
      <c r="AQ46" s="69">
        <f t="shared" si="119"/>
        <v>136.5833395372222</v>
      </c>
      <c r="AS46" t="str">
        <f t="shared" ref="AS46:AS69" si="143">W46</f>
        <v>12 Other managers and proprietors</v>
      </c>
      <c r="AT46" s="18">
        <f t="shared" si="120"/>
        <v>4.5450276916584906</v>
      </c>
      <c r="AU46" s="18">
        <f t="shared" si="120"/>
        <v>4.4815224607420507</v>
      </c>
      <c r="AV46" s="18">
        <f t="shared" si="120"/>
        <v>4.4555903416544282</v>
      </c>
      <c r="AW46" s="18">
        <f t="shared" si="120"/>
        <v>5.4643607112528958</v>
      </c>
      <c r="AX46" s="18">
        <f t="shared" si="120"/>
        <v>5.7618574450529874</v>
      </c>
      <c r="AZ46" s="68">
        <f t="shared" si="121"/>
        <v>53.361056859795198</v>
      </c>
      <c r="BA46" s="69">
        <f t="shared" si="122"/>
        <v>80.456224579746205</v>
      </c>
      <c r="BB46" s="69">
        <f t="shared" si="123"/>
        <v>133.8172814395414</v>
      </c>
      <c r="BD46" t="str">
        <f t="shared" ref="BD46:BD69" si="144">AH46</f>
        <v>12 Other managers and proprietors</v>
      </c>
      <c r="BE46" s="18">
        <f t="shared" si="124"/>
        <v>3.2009089826748411</v>
      </c>
      <c r="BF46" s="18">
        <f t="shared" si="124"/>
        <v>2.9801022398614636</v>
      </c>
      <c r="BG46" s="18">
        <f t="shared" si="124"/>
        <v>3.0313919607285942</v>
      </c>
      <c r="BH46" s="18">
        <f t="shared" si="124"/>
        <v>3.5206675135493892</v>
      </c>
      <c r="BI46" s="18">
        <f t="shared" si="124"/>
        <v>3.7588203476814304</v>
      </c>
      <c r="BK46" s="68">
        <f t="shared" si="125"/>
        <v>23.151382173486805</v>
      </c>
      <c r="BL46" s="69">
        <f t="shared" si="126"/>
        <v>56.201615493697467</v>
      </c>
      <c r="BM46" s="69">
        <f t="shared" si="127"/>
        <v>79.352997667184283</v>
      </c>
      <c r="BO46" t="str">
        <f t="shared" ref="BO46:BO69" si="145">AS46</f>
        <v>12 Other managers and proprietors</v>
      </c>
      <c r="BP46" s="18">
        <f t="shared" si="128"/>
        <v>3.2277376908183602</v>
      </c>
      <c r="BQ46" s="18">
        <f t="shared" si="128"/>
        <v>3.2423307350959663</v>
      </c>
      <c r="BR46" s="18">
        <f t="shared" si="128"/>
        <v>3.3739366604435537</v>
      </c>
      <c r="BS46" s="18">
        <f t="shared" si="128"/>
        <v>4.2169355289158545</v>
      </c>
      <c r="BT46" s="18">
        <f t="shared" si="128"/>
        <v>4.8838034343138919</v>
      </c>
      <c r="BV46" s="68">
        <f t="shared" si="129"/>
        <v>21.721685166632845</v>
      </c>
      <c r="BW46" s="69">
        <f t="shared" si="130"/>
        <v>64.356187207637589</v>
      </c>
      <c r="BX46" s="69">
        <f t="shared" si="131"/>
        <v>86.077872374270413</v>
      </c>
      <c r="BZ46" t="str">
        <f t="shared" ref="BZ46:BZ69" si="146">BD46</f>
        <v>12 Other managers and proprietors</v>
      </c>
      <c r="CA46" s="18">
        <f t="shared" si="132"/>
        <v>2.9742523056483194</v>
      </c>
      <c r="CB46" s="18">
        <f t="shared" si="132"/>
        <v>2.9710418784560657</v>
      </c>
      <c r="CC46" s="18">
        <f t="shared" si="132"/>
        <v>2.9543882240210744</v>
      </c>
      <c r="CD46" s="18">
        <f t="shared" si="132"/>
        <v>3.6481872155833663</v>
      </c>
      <c r="CE46" s="18">
        <f t="shared" si="132"/>
        <v>4.2247389738655681</v>
      </c>
      <c r="CG46" s="68">
        <f t="shared" si="133"/>
        <v>-7.0385921856989011</v>
      </c>
      <c r="CH46" s="69">
        <f t="shared" si="134"/>
        <v>48.044184292527852</v>
      </c>
      <c r="CI46" s="69">
        <f t="shared" si="135"/>
        <v>41.005592106828956</v>
      </c>
      <c r="CK46" t="str">
        <f t="shared" ref="CK46:CK69" si="147">BO46</f>
        <v>12 Other managers and proprietors</v>
      </c>
      <c r="CL46" s="18">
        <f t="shared" si="136"/>
        <v>3.0257767148257058</v>
      </c>
      <c r="CM46" s="18">
        <f t="shared" si="136"/>
        <v>3.101871374172426</v>
      </c>
      <c r="CN46" s="18">
        <f t="shared" si="136"/>
        <v>3.1230969886584474</v>
      </c>
      <c r="CO46" s="18">
        <f t="shared" si="136"/>
        <v>4.8333786357462767</v>
      </c>
      <c r="CP46" s="18">
        <f t="shared" si="136"/>
        <v>6.8158342944616033</v>
      </c>
      <c r="CR46" s="68">
        <f t="shared" si="137"/>
        <v>91.952860383598633</v>
      </c>
      <c r="CS46" s="69">
        <f t="shared" si="138"/>
        <v>52.534733200614959</v>
      </c>
      <c r="CT46" s="69">
        <f t="shared" si="139"/>
        <v>144.48759358421356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20.383142062183314</v>
      </c>
      <c r="C47" s="18">
        <f t="shared" si="104"/>
        <v>20.530811389624436</v>
      </c>
      <c r="D47" s="18">
        <f t="shared" si="104"/>
        <v>20.356653901441256</v>
      </c>
      <c r="E47" s="18">
        <f t="shared" si="104"/>
        <v>20.013318070659228</v>
      </c>
      <c r="F47" s="18">
        <f t="shared" si="104"/>
        <v>19.894127479481689</v>
      </c>
      <c r="H47" s="68">
        <f t="shared" si="105"/>
        <v>44.291334422841039</v>
      </c>
      <c r="I47" s="69">
        <f t="shared" si="106"/>
        <v>46.840482637375494</v>
      </c>
      <c r="J47" s="69">
        <f t="shared" si="107"/>
        <v>91.131817060216548</v>
      </c>
      <c r="L47" t="str">
        <f t="shared" si="140"/>
        <v>21 Science, research, engineering and technology professionals</v>
      </c>
      <c r="M47" s="18">
        <f t="shared" si="108"/>
        <v>10.910286575391444</v>
      </c>
      <c r="N47" s="18">
        <f t="shared" si="108"/>
        <v>10.984789580653961</v>
      </c>
      <c r="O47" s="18">
        <f t="shared" si="108"/>
        <v>11.590576420608638</v>
      </c>
      <c r="P47" s="18">
        <f t="shared" si="108"/>
        <v>11.878089609672582</v>
      </c>
      <c r="Q47" s="18">
        <f t="shared" si="108"/>
        <v>12.290581991561437</v>
      </c>
      <c r="S47" s="68">
        <f t="shared" si="109"/>
        <v>56.872355000191298</v>
      </c>
      <c r="T47" s="69">
        <f t="shared" si="110"/>
        <v>52.615680245792007</v>
      </c>
      <c r="U47" s="69">
        <f t="shared" si="111"/>
        <v>109.4880352459833</v>
      </c>
      <c r="W47" t="str">
        <f t="shared" si="141"/>
        <v>21 Science, research, engineering and technology professionals</v>
      </c>
      <c r="X47" s="18">
        <f t="shared" si="112"/>
        <v>10.001363938963973</v>
      </c>
      <c r="Y47" s="18">
        <f t="shared" si="112"/>
        <v>9.6823486389122611</v>
      </c>
      <c r="Z47" s="18">
        <f t="shared" si="112"/>
        <v>9.6950440801023046</v>
      </c>
      <c r="AA47" s="18">
        <f t="shared" si="112"/>
        <v>9.4784633208598343</v>
      </c>
      <c r="AB47" s="18">
        <f t="shared" si="112"/>
        <v>8.7711399185023637</v>
      </c>
      <c r="AD47" s="68">
        <f t="shared" si="113"/>
        <v>12.459822865363945</v>
      </c>
      <c r="AE47" s="69">
        <f t="shared" si="114"/>
        <v>42.95064425809035</v>
      </c>
      <c r="AF47" s="69">
        <f t="shared" si="115"/>
        <v>55.410467123454296</v>
      </c>
      <c r="AH47" t="str">
        <f t="shared" si="142"/>
        <v>21 Science, research, engineering and technology professionals</v>
      </c>
      <c r="AI47" s="18">
        <f t="shared" si="116"/>
        <v>3.5184602254178228</v>
      </c>
      <c r="AJ47" s="18">
        <f t="shared" si="116"/>
        <v>3.5871446490665058</v>
      </c>
      <c r="AK47" s="18">
        <f t="shared" si="116"/>
        <v>3.7999394112932072</v>
      </c>
      <c r="AL47" s="18">
        <f t="shared" si="116"/>
        <v>3.9530108817529794</v>
      </c>
      <c r="AM47" s="18">
        <f t="shared" si="116"/>
        <v>4.0597859228978175</v>
      </c>
      <c r="AO47" s="68">
        <f t="shared" si="117"/>
        <v>19.352271895890759</v>
      </c>
      <c r="AP47" s="69">
        <f t="shared" si="118"/>
        <v>43.077869172646743</v>
      </c>
      <c r="AQ47" s="69">
        <f t="shared" si="119"/>
        <v>62.430141068537502</v>
      </c>
      <c r="AS47" t="str">
        <f t="shared" si="143"/>
        <v>21 Science, research, engineering and technology professionals</v>
      </c>
      <c r="AT47" s="18">
        <f t="shared" si="120"/>
        <v>9.2544067918409265</v>
      </c>
      <c r="AU47" s="18">
        <f t="shared" si="120"/>
        <v>9.0029676086496142</v>
      </c>
      <c r="AV47" s="18">
        <f t="shared" si="120"/>
        <v>8.9670611407211318</v>
      </c>
      <c r="AW47" s="18">
        <f t="shared" si="120"/>
        <v>8.2802387816895084</v>
      </c>
      <c r="AX47" s="18">
        <f t="shared" si="120"/>
        <v>7.2654574025773231</v>
      </c>
      <c r="AZ47" s="68">
        <f t="shared" si="121"/>
        <v>-3.911665158581644</v>
      </c>
      <c r="BA47" s="69">
        <f t="shared" si="122"/>
        <v>35.336637306678895</v>
      </c>
      <c r="BB47" s="69">
        <f t="shared" si="123"/>
        <v>31.424972148097257</v>
      </c>
      <c r="BD47" t="str">
        <f t="shared" si="144"/>
        <v>21 Science, research, engineering and technology professionals</v>
      </c>
      <c r="BE47" s="18">
        <f t="shared" si="124"/>
        <v>3.47854562384182</v>
      </c>
      <c r="BF47" s="18">
        <f t="shared" si="124"/>
        <v>3.5403984511306317</v>
      </c>
      <c r="BG47" s="18">
        <f t="shared" si="124"/>
        <v>3.7818048323576567</v>
      </c>
      <c r="BH47" s="18">
        <f t="shared" si="124"/>
        <v>3.6404189904035511</v>
      </c>
      <c r="BI47" s="18">
        <f t="shared" si="124"/>
        <v>3.5740910232830054</v>
      </c>
      <c r="BK47" s="68">
        <f t="shared" si="125"/>
        <v>-6.1365933996739104</v>
      </c>
      <c r="BL47" s="69">
        <f t="shared" si="126"/>
        <v>26.926190689993852</v>
      </c>
      <c r="BM47" s="69">
        <f t="shared" si="127"/>
        <v>20.789597290319943</v>
      </c>
      <c r="BO47" t="str">
        <f t="shared" si="145"/>
        <v>21 Science, research, engineering and technology professionals</v>
      </c>
      <c r="BP47" s="18">
        <f t="shared" si="128"/>
        <v>2.5779714691172071</v>
      </c>
      <c r="BQ47" s="18">
        <f t="shared" si="128"/>
        <v>2.8025290366938571</v>
      </c>
      <c r="BR47" s="18">
        <f t="shared" si="128"/>
        <v>2.9565001571125928</v>
      </c>
      <c r="BS47" s="18">
        <f t="shared" si="128"/>
        <v>3.0344395341161174</v>
      </c>
      <c r="BT47" s="18">
        <f t="shared" si="128"/>
        <v>3.2077451788395739</v>
      </c>
      <c r="BV47" s="68">
        <f t="shared" si="129"/>
        <v>-8.7634908607619355</v>
      </c>
      <c r="BW47" s="69">
        <f t="shared" si="130"/>
        <v>31.686254462828689</v>
      </c>
      <c r="BX47" s="69">
        <f t="shared" si="131"/>
        <v>22.922763602066755</v>
      </c>
      <c r="BZ47" t="str">
        <f t="shared" si="146"/>
        <v>21 Science, research, engineering and technology professionals</v>
      </c>
      <c r="CA47" s="18">
        <f t="shared" si="132"/>
        <v>2.3063085244329651</v>
      </c>
      <c r="CB47" s="18">
        <f t="shared" si="132"/>
        <v>2.3671603517531707</v>
      </c>
      <c r="CC47" s="18">
        <f t="shared" si="132"/>
        <v>2.6249215788214615</v>
      </c>
      <c r="CD47" s="18">
        <f t="shared" si="132"/>
        <v>2.8948667888659596</v>
      </c>
      <c r="CE47" s="18">
        <f t="shared" si="132"/>
        <v>2.7857720607177363</v>
      </c>
      <c r="CG47" s="68">
        <f t="shared" si="133"/>
        <v>-31.007859415209101</v>
      </c>
      <c r="CH47" s="69">
        <f t="shared" si="134"/>
        <v>27.563065600807718</v>
      </c>
      <c r="CI47" s="69">
        <f t="shared" si="135"/>
        <v>-3.4447938144013825</v>
      </c>
      <c r="CK47" t="str">
        <f t="shared" si="147"/>
        <v>21 Science, research, engineering and technology professionals</v>
      </c>
      <c r="CL47" s="18">
        <f t="shared" si="136"/>
        <v>1.4089557715408105</v>
      </c>
      <c r="CM47" s="18">
        <f t="shared" si="136"/>
        <v>1.8281220687004722</v>
      </c>
      <c r="CN47" s="18">
        <f t="shared" si="136"/>
        <v>2.1177235340157718</v>
      </c>
      <c r="CO47" s="18">
        <f t="shared" si="136"/>
        <v>3.1613188410121777</v>
      </c>
      <c r="CP47" s="18">
        <f t="shared" si="136"/>
        <v>5.0463217220413332</v>
      </c>
      <c r="CR47" s="68">
        <f t="shared" si="137"/>
        <v>109.58814235854035</v>
      </c>
      <c r="CS47" s="69">
        <f t="shared" si="138"/>
        <v>45.534292087952785</v>
      </c>
      <c r="CT47" s="69">
        <f t="shared" si="139"/>
        <v>155.12243444649314</v>
      </c>
    </row>
    <row r="48" spans="1:98" x14ac:dyDescent="0.2">
      <c r="A48" t="str">
        <f t="shared" si="103"/>
        <v>22 Health professionals</v>
      </c>
      <c r="B48" s="18">
        <f t="shared" si="104"/>
        <v>14.577858876530289</v>
      </c>
      <c r="C48" s="18">
        <f t="shared" si="104"/>
        <v>15.922640342354121</v>
      </c>
      <c r="D48" s="18">
        <f t="shared" si="104"/>
        <v>15.616306681031963</v>
      </c>
      <c r="E48" s="18">
        <f t="shared" si="104"/>
        <v>16.054667394602156</v>
      </c>
      <c r="F48" s="18">
        <f t="shared" si="104"/>
        <v>15.311470196730603</v>
      </c>
      <c r="H48" s="68">
        <f t="shared" si="105"/>
        <v>44.763911876692397</v>
      </c>
      <c r="I48" s="69">
        <f t="shared" si="106"/>
        <v>63.679905117522885</v>
      </c>
      <c r="J48" s="69">
        <f t="shared" si="107"/>
        <v>108.44381699421528</v>
      </c>
      <c r="L48" t="str">
        <f t="shared" si="140"/>
        <v>22 Health professionals</v>
      </c>
      <c r="M48" s="18">
        <f t="shared" si="108"/>
        <v>6.4232481873915805</v>
      </c>
      <c r="N48" s="18">
        <f t="shared" si="108"/>
        <v>7.0068807471596397</v>
      </c>
      <c r="O48" s="18">
        <f t="shared" si="108"/>
        <v>6.8971330992873057</v>
      </c>
      <c r="P48" s="18">
        <f t="shared" si="108"/>
        <v>6.9717889729158262</v>
      </c>
      <c r="Q48" s="18">
        <f t="shared" si="108"/>
        <v>6.4630179693162715</v>
      </c>
      <c r="S48" s="68">
        <f t="shared" si="109"/>
        <v>38.62634062149273</v>
      </c>
      <c r="T48" s="69">
        <f t="shared" si="110"/>
        <v>66.61402510357037</v>
      </c>
      <c r="U48" s="69">
        <f t="shared" si="111"/>
        <v>105.2403657250631</v>
      </c>
      <c r="W48" t="str">
        <f t="shared" si="141"/>
        <v>22 Health professionals</v>
      </c>
      <c r="X48" s="18">
        <f t="shared" si="112"/>
        <v>6.6921071956702951</v>
      </c>
      <c r="Y48" s="18">
        <f t="shared" si="112"/>
        <v>7.341378985930243</v>
      </c>
      <c r="Z48" s="18">
        <f t="shared" si="112"/>
        <v>7.2779909291785767</v>
      </c>
      <c r="AA48" s="18">
        <f t="shared" si="112"/>
        <v>7.4421577583920806</v>
      </c>
      <c r="AB48" s="18">
        <f t="shared" si="112"/>
        <v>7.0227215725920171</v>
      </c>
      <c r="AD48" s="68">
        <f t="shared" si="113"/>
        <v>19.945810827523974</v>
      </c>
      <c r="AE48" s="69">
        <f t="shared" si="114"/>
        <v>64.18056006045056</v>
      </c>
      <c r="AF48" s="69">
        <f t="shared" si="115"/>
        <v>84.126370887974545</v>
      </c>
      <c r="AH48" t="str">
        <f t="shared" si="142"/>
        <v>22 Health professionals</v>
      </c>
      <c r="AI48" s="18">
        <f t="shared" si="116"/>
        <v>11.493141106958724</v>
      </c>
      <c r="AJ48" s="18">
        <f t="shared" si="116"/>
        <v>9.1785406091664559</v>
      </c>
      <c r="AK48" s="18">
        <f t="shared" si="116"/>
        <v>8.1829834488056346</v>
      </c>
      <c r="AL48" s="18">
        <f t="shared" si="116"/>
        <v>4.8804490367981712</v>
      </c>
      <c r="AM48" s="18">
        <f t="shared" si="116"/>
        <v>1.6197796155382564</v>
      </c>
      <c r="AO48" s="68">
        <f t="shared" si="117"/>
        <v>-77.886958274359245</v>
      </c>
      <c r="AP48" s="69">
        <f t="shared" si="118"/>
        <v>19.895467568495466</v>
      </c>
      <c r="AQ48" s="69">
        <f t="shared" si="119"/>
        <v>-57.991490705863768</v>
      </c>
      <c r="AS48" t="str">
        <f t="shared" si="143"/>
        <v>22 Health professionals</v>
      </c>
      <c r="AT48" s="18">
        <f t="shared" si="120"/>
        <v>1.6504689343814278</v>
      </c>
      <c r="AU48" s="18">
        <f t="shared" si="120"/>
        <v>1.7585874807377895</v>
      </c>
      <c r="AV48" s="18">
        <f t="shared" si="120"/>
        <v>1.9601288795107183</v>
      </c>
      <c r="AW48" s="18">
        <f t="shared" si="120"/>
        <v>1.9498595662548472</v>
      </c>
      <c r="AX48" s="18">
        <f t="shared" si="120"/>
        <v>1.8261650359214974</v>
      </c>
      <c r="AZ48" s="68">
        <f t="shared" si="121"/>
        <v>10.487522035765668</v>
      </c>
      <c r="BA48" s="69">
        <f t="shared" si="122"/>
        <v>54.126933315139624</v>
      </c>
      <c r="BB48" s="69">
        <f t="shared" si="123"/>
        <v>64.614455350905303</v>
      </c>
      <c r="BD48" t="str">
        <f t="shared" si="144"/>
        <v>22 Health professionals</v>
      </c>
      <c r="BE48" s="18">
        <f t="shared" si="124"/>
        <v>1.673038251417823</v>
      </c>
      <c r="BF48" s="18">
        <f t="shared" si="124"/>
        <v>2.0362573853208898</v>
      </c>
      <c r="BG48" s="18">
        <f t="shared" si="124"/>
        <v>2.1221086438164267</v>
      </c>
      <c r="BH48" s="18">
        <f t="shared" si="124"/>
        <v>2.2608863382309123</v>
      </c>
      <c r="BI48" s="18">
        <f t="shared" si="124"/>
        <v>2.4356416866614774</v>
      </c>
      <c r="BK48" s="68">
        <f t="shared" si="125"/>
        <v>13.992321932613045</v>
      </c>
      <c r="BL48" s="69">
        <f t="shared" si="126"/>
        <v>61.801382092334563</v>
      </c>
      <c r="BM48" s="69">
        <f t="shared" si="127"/>
        <v>75.793704024947615</v>
      </c>
      <c r="BO48" t="str">
        <f t="shared" si="145"/>
        <v>22 Health professionals</v>
      </c>
      <c r="BP48" s="18">
        <f t="shared" si="128"/>
        <v>1.2803212538307482</v>
      </c>
      <c r="BQ48" s="18">
        <f t="shared" si="128"/>
        <v>1.4255214863438852</v>
      </c>
      <c r="BR48" s="18">
        <f t="shared" si="128"/>
        <v>1.5646776439311574</v>
      </c>
      <c r="BS48" s="18">
        <f t="shared" si="128"/>
        <v>1.6075829101573249</v>
      </c>
      <c r="BT48" s="18">
        <f t="shared" si="128"/>
        <v>1.495099815428558</v>
      </c>
      <c r="BV48" s="68">
        <f t="shared" si="129"/>
        <v>-19.648864949377266</v>
      </c>
      <c r="BW48" s="69">
        <f t="shared" si="130"/>
        <v>44.612302306384812</v>
      </c>
      <c r="BX48" s="69">
        <f t="shared" si="131"/>
        <v>24.963437357007546</v>
      </c>
      <c r="BZ48" t="str">
        <f t="shared" si="146"/>
        <v>22 Health professionals</v>
      </c>
      <c r="CA48" s="18">
        <f t="shared" si="132"/>
        <v>1.1034679729693959</v>
      </c>
      <c r="CB48" s="18">
        <f t="shared" si="132"/>
        <v>1.4539307095227212</v>
      </c>
      <c r="CC48" s="18">
        <f t="shared" si="132"/>
        <v>1.3729319541327147</v>
      </c>
      <c r="CD48" s="18">
        <f t="shared" si="132"/>
        <v>1.5385702667867982</v>
      </c>
      <c r="CE48" s="18">
        <f t="shared" si="132"/>
        <v>1.4205708034654208</v>
      </c>
      <c r="CG48" s="68">
        <f t="shared" si="133"/>
        <v>-32.735759015995214</v>
      </c>
      <c r="CH48" s="69">
        <f t="shared" si="134"/>
        <v>40.118004151729863</v>
      </c>
      <c r="CI48" s="69">
        <f t="shared" si="135"/>
        <v>7.3822451357346495</v>
      </c>
      <c r="CK48" t="str">
        <f t="shared" si="147"/>
        <v>22 Health professionals</v>
      </c>
      <c r="CL48" s="18">
        <f t="shared" si="136"/>
        <v>0.33429626012781605</v>
      </c>
      <c r="CM48" s="18">
        <f t="shared" si="136"/>
        <v>0.5308958369586283</v>
      </c>
      <c r="CN48" s="18">
        <f t="shared" si="136"/>
        <v>0.62615529179079765</v>
      </c>
      <c r="CO48" s="18">
        <f t="shared" si="136"/>
        <v>1.1901399546935456</v>
      </c>
      <c r="CP48" s="18">
        <f t="shared" si="136"/>
        <v>2.5794213208860781</v>
      </c>
      <c r="CR48" s="68">
        <f t="shared" si="137"/>
        <v>262.32747406142516</v>
      </c>
      <c r="CS48" s="69">
        <f t="shared" si="138"/>
        <v>84.910063629593651</v>
      </c>
      <c r="CT48" s="69">
        <f t="shared" si="139"/>
        <v>347.23753769101882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27.584772500577259</v>
      </c>
      <c r="C49" s="18">
        <f t="shared" si="104"/>
        <v>26.010033944399623</v>
      </c>
      <c r="D49" s="18">
        <f t="shared" si="104"/>
        <v>25.33778523008413</v>
      </c>
      <c r="E49" s="18">
        <f t="shared" si="104"/>
        <v>24.380224693382178</v>
      </c>
      <c r="F49" s="18">
        <f t="shared" si="104"/>
        <v>22.576713608784853</v>
      </c>
      <c r="H49" s="68">
        <f t="shared" si="105"/>
        <v>31.556957030174061</v>
      </c>
      <c r="I49" s="69">
        <f t="shared" si="106"/>
        <v>59.386270912426156</v>
      </c>
      <c r="J49" s="69">
        <f t="shared" si="107"/>
        <v>90.943227942600217</v>
      </c>
      <c r="L49" t="str">
        <f t="shared" si="140"/>
        <v>23 Teaching and other educational professionals</v>
      </c>
      <c r="M49" s="18">
        <f t="shared" si="108"/>
        <v>22.36395202858704</v>
      </c>
      <c r="N49" s="18">
        <f t="shared" si="108"/>
        <v>21.396908646068347</v>
      </c>
      <c r="O49" s="18">
        <f t="shared" si="108"/>
        <v>20.225543697602617</v>
      </c>
      <c r="P49" s="18">
        <f t="shared" si="108"/>
        <v>19.273963419665797</v>
      </c>
      <c r="Q49" s="18">
        <f t="shared" si="108"/>
        <v>17.526823475983129</v>
      </c>
      <c r="S49" s="68">
        <f t="shared" si="109"/>
        <v>28.198224472422396</v>
      </c>
      <c r="T49" s="69">
        <f t="shared" si="110"/>
        <v>61.650627656762822</v>
      </c>
      <c r="U49" s="69">
        <f t="shared" si="111"/>
        <v>89.848852129185204</v>
      </c>
      <c r="W49" t="str">
        <f t="shared" si="141"/>
        <v>23 Teaching and other educational professionals</v>
      </c>
      <c r="X49" s="18">
        <f t="shared" si="112"/>
        <v>7.6421365645921284</v>
      </c>
      <c r="Y49" s="18">
        <f t="shared" si="112"/>
        <v>6.5125048186366037</v>
      </c>
      <c r="Z49" s="18">
        <f t="shared" si="112"/>
        <v>6.3155561476921456</v>
      </c>
      <c r="AA49" s="18">
        <f t="shared" si="112"/>
        <v>5.245063823134517</v>
      </c>
      <c r="AB49" s="18">
        <f t="shared" si="112"/>
        <v>4.0056022513857963</v>
      </c>
      <c r="AD49" s="68">
        <f t="shared" si="113"/>
        <v>-21.159863759930985</v>
      </c>
      <c r="AE49" s="69">
        <f t="shared" si="114"/>
        <v>45.32666852681907</v>
      </c>
      <c r="AF49" s="69">
        <f t="shared" si="115"/>
        <v>24.166804766888085</v>
      </c>
      <c r="AH49" t="str">
        <f t="shared" si="142"/>
        <v>23 Teaching and other educational professionals</v>
      </c>
      <c r="AI49" s="18">
        <f t="shared" si="116"/>
        <v>3.3476694491387486</v>
      </c>
      <c r="AJ49" s="18">
        <f t="shared" si="116"/>
        <v>1.9784374439148138</v>
      </c>
      <c r="AK49" s="18">
        <f t="shared" si="116"/>
        <v>1.7431818200269309</v>
      </c>
      <c r="AL49" s="18">
        <f t="shared" si="116"/>
        <v>1.219880852922989</v>
      </c>
      <c r="AM49" s="18">
        <f t="shared" si="116"/>
        <v>1.109286038530414</v>
      </c>
      <c r="AO49" s="68">
        <f t="shared" si="117"/>
        <v>-28.910560833533992</v>
      </c>
      <c r="AP49" s="69">
        <f t="shared" si="118"/>
        <v>22.494571604470508</v>
      </c>
      <c r="AQ49" s="69">
        <f t="shared" si="119"/>
        <v>-6.4159892290634817</v>
      </c>
      <c r="AS49" t="str">
        <f t="shared" si="143"/>
        <v>23 Teaching and other educational professionals</v>
      </c>
      <c r="AT49" s="18">
        <f t="shared" si="120"/>
        <v>0.94115849003743501</v>
      </c>
      <c r="AU49" s="18">
        <f t="shared" si="120"/>
        <v>0.86063657441776598</v>
      </c>
      <c r="AV49" s="18">
        <f t="shared" si="120"/>
        <v>0.87395248255090552</v>
      </c>
      <c r="AW49" s="18">
        <f t="shared" si="120"/>
        <v>0.72257637939635755</v>
      </c>
      <c r="AX49" s="18">
        <f t="shared" si="120"/>
        <v>0.58500741283403979</v>
      </c>
      <c r="AZ49" s="68">
        <f t="shared" si="121"/>
        <v>-20.616291003849494</v>
      </c>
      <c r="BA49" s="69">
        <f t="shared" si="122"/>
        <v>41.40156760570094</v>
      </c>
      <c r="BB49" s="69">
        <f t="shared" si="123"/>
        <v>20.785276601851447</v>
      </c>
      <c r="BD49" t="str">
        <f t="shared" si="144"/>
        <v>23 Teaching and other educational professionals</v>
      </c>
      <c r="BE49" s="18">
        <f t="shared" si="124"/>
        <v>0.88300893085140308</v>
      </c>
      <c r="BF49" s="18">
        <f t="shared" si="124"/>
        <v>0.87619694633938294</v>
      </c>
      <c r="BG49" s="18">
        <f t="shared" si="124"/>
        <v>0.94445383620138312</v>
      </c>
      <c r="BH49" s="18">
        <f t="shared" si="124"/>
        <v>0.99838125241454956</v>
      </c>
      <c r="BI49" s="18">
        <f t="shared" si="124"/>
        <v>1.1922967597147387</v>
      </c>
      <c r="BK49" s="68">
        <f t="shared" si="125"/>
        <v>25.381495182319807</v>
      </c>
      <c r="BL49" s="69">
        <f t="shared" si="126"/>
        <v>46.284928081457657</v>
      </c>
      <c r="BM49" s="69">
        <f t="shared" si="127"/>
        <v>71.666423263777475</v>
      </c>
      <c r="BO49" t="str">
        <f t="shared" si="145"/>
        <v>23 Teaching and other educational professionals</v>
      </c>
      <c r="BP49" s="18">
        <f t="shared" si="128"/>
        <v>0.74710802976600399</v>
      </c>
      <c r="BQ49" s="18">
        <f t="shared" si="128"/>
        <v>0.73013304341374918</v>
      </c>
      <c r="BR49" s="18">
        <f t="shared" si="128"/>
        <v>0.80000200065055405</v>
      </c>
      <c r="BS49" s="18">
        <f t="shared" si="128"/>
        <v>0.78916489399632161</v>
      </c>
      <c r="BT49" s="18">
        <f t="shared" si="128"/>
        <v>0.84820889084361029</v>
      </c>
      <c r="BV49" s="68">
        <f t="shared" si="129"/>
        <v>-10.842382850558394</v>
      </c>
      <c r="BW49" s="69">
        <f t="shared" si="130"/>
        <v>42.962489842413973</v>
      </c>
      <c r="BX49" s="69">
        <f t="shared" si="131"/>
        <v>32.120106991855586</v>
      </c>
      <c r="BZ49" t="str">
        <f t="shared" si="146"/>
        <v>23 Teaching and other educational professionals</v>
      </c>
      <c r="CA49" s="18">
        <f t="shared" si="132"/>
        <v>0.70577018155491855</v>
      </c>
      <c r="CB49" s="18">
        <f t="shared" si="132"/>
        <v>0.75913690880176576</v>
      </c>
      <c r="CC49" s="18">
        <f t="shared" si="132"/>
        <v>0.81153758712717605</v>
      </c>
      <c r="CD49" s="18">
        <f t="shared" si="132"/>
        <v>0.95626004857115343</v>
      </c>
      <c r="CE49" s="18">
        <f t="shared" si="132"/>
        <v>1.2471885604337369</v>
      </c>
      <c r="CG49" s="68">
        <f t="shared" si="133"/>
        <v>-9.3474894367670827E-2</v>
      </c>
      <c r="CH49" s="69">
        <f t="shared" si="134"/>
        <v>45.967589521024635</v>
      </c>
      <c r="CI49" s="69">
        <f t="shared" si="135"/>
        <v>45.874114626656969</v>
      </c>
      <c r="CK49" t="str">
        <f t="shared" si="147"/>
        <v>23 Teaching and other educational professionals</v>
      </c>
      <c r="CL49" s="18">
        <f t="shared" si="136"/>
        <v>0.3454452671126827</v>
      </c>
      <c r="CM49" s="18">
        <f t="shared" si="136"/>
        <v>0.47156837318245187</v>
      </c>
      <c r="CN49" s="18">
        <f t="shared" si="136"/>
        <v>0.59375872340233793</v>
      </c>
      <c r="CO49" s="18">
        <f t="shared" si="136"/>
        <v>0.90009975884242055</v>
      </c>
      <c r="CP49" s="18">
        <f t="shared" si="136"/>
        <v>1.2058233441477451</v>
      </c>
      <c r="CR49" s="68">
        <f t="shared" si="137"/>
        <v>78.621906483779696</v>
      </c>
      <c r="CS49" s="69">
        <f t="shared" si="138"/>
        <v>51.445714260447858</v>
      </c>
      <c r="CT49" s="69">
        <f t="shared" si="139"/>
        <v>130.06762074422758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7.548436631367152</v>
      </c>
      <c r="C50" s="18">
        <f t="shared" si="104"/>
        <v>7.7581064059720388</v>
      </c>
      <c r="D50" s="18">
        <f t="shared" si="104"/>
        <v>8.2957484428859232</v>
      </c>
      <c r="E50" s="18">
        <f t="shared" si="104"/>
        <v>9.082632972424415</v>
      </c>
      <c r="F50" s="18">
        <f t="shared" si="104"/>
        <v>9.7261945784896842</v>
      </c>
      <c r="H50" s="68">
        <f t="shared" si="105"/>
        <v>73.104806041830315</v>
      </c>
      <c r="I50" s="69">
        <f t="shared" si="106"/>
        <v>68.812499584224398</v>
      </c>
      <c r="J50" s="69">
        <f t="shared" si="107"/>
        <v>141.91730562605471</v>
      </c>
      <c r="L50" t="str">
        <f t="shared" si="140"/>
        <v>24 Business, media and public service professionals</v>
      </c>
      <c r="M50" s="18">
        <f t="shared" si="108"/>
        <v>13.178818238362858</v>
      </c>
      <c r="N50" s="18">
        <f t="shared" si="108"/>
        <v>13.601756672892812</v>
      </c>
      <c r="O50" s="18">
        <f t="shared" si="108"/>
        <v>13.793449602050817</v>
      </c>
      <c r="P50" s="18">
        <f t="shared" si="108"/>
        <v>14.230651639354452</v>
      </c>
      <c r="Q50" s="18">
        <f t="shared" si="108"/>
        <v>14.045164578341756</v>
      </c>
      <c r="S50" s="68">
        <f t="shared" si="109"/>
        <v>50.637445676293765</v>
      </c>
      <c r="T50" s="69">
        <f t="shared" si="110"/>
        <v>63.924332772091631</v>
      </c>
      <c r="U50" s="69">
        <f t="shared" si="111"/>
        <v>114.56177844838543</v>
      </c>
      <c r="W50" t="str">
        <f t="shared" si="141"/>
        <v>24 Business, media and public service professionals</v>
      </c>
      <c r="X50" s="18">
        <f t="shared" si="112"/>
        <v>11.440929033861565</v>
      </c>
      <c r="Y50" s="18">
        <f t="shared" si="112"/>
        <v>11.591676364475271</v>
      </c>
      <c r="Z50" s="18">
        <f t="shared" si="112"/>
        <v>12.111829968932012</v>
      </c>
      <c r="AA50" s="18">
        <f t="shared" si="112"/>
        <v>12.522660847060099</v>
      </c>
      <c r="AB50" s="18">
        <f t="shared" si="112"/>
        <v>12.023602356232203</v>
      </c>
      <c r="AD50" s="68">
        <f t="shared" si="113"/>
        <v>23.400234105817287</v>
      </c>
      <c r="AE50" s="69">
        <f t="shared" si="114"/>
        <v>58.52654643881133</v>
      </c>
      <c r="AF50" s="69">
        <f t="shared" si="115"/>
        <v>81.926780544628613</v>
      </c>
      <c r="AH50" t="str">
        <f t="shared" si="142"/>
        <v>24 Business, media and public service professionals</v>
      </c>
      <c r="AI50" s="18">
        <f t="shared" si="116"/>
        <v>4.2869172901354009</v>
      </c>
      <c r="AJ50" s="18">
        <f t="shared" si="116"/>
        <v>4.1039313312673666</v>
      </c>
      <c r="AK50" s="18">
        <f t="shared" si="116"/>
        <v>4.4391976777820714</v>
      </c>
      <c r="AL50" s="18">
        <f t="shared" si="116"/>
        <v>4.311581284260261</v>
      </c>
      <c r="AM50" s="18">
        <f t="shared" si="116"/>
        <v>4.2235763870472169</v>
      </c>
      <c r="AO50" s="68">
        <f t="shared" si="117"/>
        <v>6.2869873879745626</v>
      </c>
      <c r="AP50" s="69">
        <f t="shared" si="118"/>
        <v>38.201430385800698</v>
      </c>
      <c r="AQ50" s="69">
        <f t="shared" si="119"/>
        <v>44.488417773775261</v>
      </c>
      <c r="AS50" t="str">
        <f t="shared" si="143"/>
        <v>24 Business, media and public service professionals</v>
      </c>
      <c r="AT50" s="18">
        <f t="shared" si="120"/>
        <v>6.5574705683073997</v>
      </c>
      <c r="AU50" s="18">
        <f t="shared" si="120"/>
        <v>6.517194980112845</v>
      </c>
      <c r="AV50" s="18">
        <f t="shared" si="120"/>
        <v>6.8062559675973935</v>
      </c>
      <c r="AW50" s="18">
        <f t="shared" si="120"/>
        <v>7.1551676755154299</v>
      </c>
      <c r="AX50" s="18">
        <f t="shared" si="120"/>
        <v>7.0431180754105638</v>
      </c>
      <c r="AZ50" s="68">
        <f t="shared" si="121"/>
        <v>22.71976891956114</v>
      </c>
      <c r="BA50" s="69">
        <f t="shared" si="122"/>
        <v>54.730090519031258</v>
      </c>
      <c r="BB50" s="69">
        <f t="shared" si="123"/>
        <v>77.449859438592412</v>
      </c>
      <c r="BD50" t="str">
        <f t="shared" si="144"/>
        <v>24 Business, media and public service professionals</v>
      </c>
      <c r="BE50" s="18">
        <f t="shared" si="124"/>
        <v>3.7511842347839086</v>
      </c>
      <c r="BF50" s="18">
        <f t="shared" si="124"/>
        <v>4.042731523364564</v>
      </c>
      <c r="BG50" s="18">
        <f t="shared" si="124"/>
        <v>4.4822684474561996</v>
      </c>
      <c r="BH50" s="18">
        <f t="shared" si="124"/>
        <v>4.9488547282215967</v>
      </c>
      <c r="BI50" s="18">
        <f t="shared" si="124"/>
        <v>5.3394172676158513</v>
      </c>
      <c r="BK50" s="68">
        <f t="shared" si="125"/>
        <v>18.311187700877571</v>
      </c>
      <c r="BL50" s="69">
        <f t="shared" si="126"/>
        <v>45.867728643634919</v>
      </c>
      <c r="BM50" s="69">
        <f t="shared" si="127"/>
        <v>64.178916344512487</v>
      </c>
      <c r="BO50" t="str">
        <f t="shared" si="145"/>
        <v>24 Business, media and public service professionals</v>
      </c>
      <c r="BP50" s="18">
        <f t="shared" si="128"/>
        <v>2.7724844555306367</v>
      </c>
      <c r="BQ50" s="18">
        <f t="shared" si="128"/>
        <v>2.9723527761154793</v>
      </c>
      <c r="BR50" s="18">
        <f t="shared" si="128"/>
        <v>3.2143746359796976</v>
      </c>
      <c r="BS50" s="18">
        <f t="shared" si="128"/>
        <v>3.4101300786455404</v>
      </c>
      <c r="BT50" s="18">
        <f t="shared" si="128"/>
        <v>3.5229305963668121</v>
      </c>
      <c r="BV50" s="68">
        <f t="shared" si="129"/>
        <v>-7.8374886195495277</v>
      </c>
      <c r="BW50" s="69">
        <f t="shared" si="130"/>
        <v>39.706166073672371</v>
      </c>
      <c r="BX50" s="69">
        <f t="shared" si="131"/>
        <v>31.868677454122846</v>
      </c>
      <c r="BZ50" t="str">
        <f t="shared" si="146"/>
        <v>24 Business, media and public service professionals</v>
      </c>
      <c r="CA50" s="18">
        <f t="shared" si="132"/>
        <v>2.5108463019832339</v>
      </c>
      <c r="CB50" s="18">
        <f t="shared" si="132"/>
        <v>2.8454302399310532</v>
      </c>
      <c r="CC50" s="18">
        <f t="shared" si="132"/>
        <v>3.214370148432693</v>
      </c>
      <c r="CD50" s="18">
        <f t="shared" si="132"/>
        <v>3.6362295373412374</v>
      </c>
      <c r="CE50" s="18">
        <f t="shared" si="132"/>
        <v>3.7351831280452683</v>
      </c>
      <c r="CG50" s="68">
        <f t="shared" si="133"/>
        <v>-24.458363747085372</v>
      </c>
      <c r="CH50" s="69">
        <f t="shared" si="134"/>
        <v>35.935290011613496</v>
      </c>
      <c r="CI50" s="69">
        <f t="shared" si="135"/>
        <v>11.476926264528126</v>
      </c>
      <c r="CK50" t="str">
        <f t="shared" si="147"/>
        <v>24 Business, media and public service professionals</v>
      </c>
      <c r="CL50" s="18">
        <f t="shared" si="136"/>
        <v>1.5393556245627285</v>
      </c>
      <c r="CM50" s="18">
        <f t="shared" si="136"/>
        <v>1.9184068982175291</v>
      </c>
      <c r="CN50" s="18">
        <f t="shared" si="136"/>
        <v>2.2499753190412175</v>
      </c>
      <c r="CO50" s="18">
        <f t="shared" si="136"/>
        <v>3.1765639549701228</v>
      </c>
      <c r="CP50" s="18">
        <f t="shared" si="136"/>
        <v>5.0290123962343145</v>
      </c>
      <c r="CR50" s="68">
        <f t="shared" si="137"/>
        <v>96.592066705787062</v>
      </c>
      <c r="CS50" s="69">
        <f t="shared" si="138"/>
        <v>47.520918457509758</v>
      </c>
      <c r="CT50" s="69">
        <f t="shared" si="139"/>
        <v>144.11298516329683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2.214852106010635</v>
      </c>
      <c r="C51" s="18">
        <f t="shared" si="104"/>
        <v>2.5061426145682888</v>
      </c>
      <c r="D51" s="18">
        <f t="shared" si="104"/>
        <v>2.6052822807063962</v>
      </c>
      <c r="E51" s="18">
        <f t="shared" si="104"/>
        <v>2.4321445411297016</v>
      </c>
      <c r="F51" s="18">
        <f t="shared" si="104"/>
        <v>2.7563401903265849</v>
      </c>
      <c r="H51" s="68">
        <f t="shared" si="105"/>
        <v>56.206743337824726</v>
      </c>
      <c r="I51" s="69">
        <f t="shared" si="106"/>
        <v>58.589026102824782</v>
      </c>
      <c r="J51" s="69">
        <f t="shared" si="107"/>
        <v>114.79576944064951</v>
      </c>
      <c r="L51" t="str">
        <f t="shared" si="140"/>
        <v>31 Science, engineering and technology associate professionals</v>
      </c>
      <c r="M51" s="18">
        <f t="shared" si="108"/>
        <v>1.7858884424931516</v>
      </c>
      <c r="N51" s="18">
        <f t="shared" si="108"/>
        <v>1.8747065657034865</v>
      </c>
      <c r="O51" s="18">
        <f t="shared" si="108"/>
        <v>2.0737925074124299</v>
      </c>
      <c r="P51" s="18">
        <f t="shared" si="108"/>
        <v>1.7347382015076092</v>
      </c>
      <c r="Q51" s="18">
        <f t="shared" si="108"/>
        <v>1.764882494833097</v>
      </c>
      <c r="S51" s="68">
        <f t="shared" si="109"/>
        <v>25.901092068585658</v>
      </c>
      <c r="T51" s="69">
        <f t="shared" si="110"/>
        <v>47.460273359175972</v>
      </c>
      <c r="U51" s="69">
        <f t="shared" si="111"/>
        <v>73.361365427761626</v>
      </c>
      <c r="W51" t="str">
        <f t="shared" si="141"/>
        <v>31 Science, engineering and technology associate professionals</v>
      </c>
      <c r="X51" s="18">
        <f t="shared" si="112"/>
        <v>2.0037849241376913</v>
      </c>
      <c r="Y51" s="18">
        <f t="shared" si="112"/>
        <v>2.1321256672795621</v>
      </c>
      <c r="Z51" s="18">
        <f t="shared" si="112"/>
        <v>2.2158610883849885</v>
      </c>
      <c r="AA51" s="18">
        <f t="shared" si="112"/>
        <v>1.8775027676321492</v>
      </c>
      <c r="AB51" s="18">
        <f t="shared" si="112"/>
        <v>1.8071767150246654</v>
      </c>
      <c r="AD51" s="68">
        <f t="shared" si="113"/>
        <v>1.3792876266083454</v>
      </c>
      <c r="AE51" s="69">
        <f t="shared" si="114"/>
        <v>43.145071658095461</v>
      </c>
      <c r="AF51" s="69">
        <f t="shared" si="115"/>
        <v>44.524359284703799</v>
      </c>
      <c r="AH51" t="str">
        <f t="shared" si="142"/>
        <v>31 Science, engineering and technology associate professionals</v>
      </c>
      <c r="AI51" s="18">
        <f t="shared" si="116"/>
        <v>1.1606087328601722</v>
      </c>
      <c r="AJ51" s="18">
        <f t="shared" si="116"/>
        <v>1.3425376411503374</v>
      </c>
      <c r="AK51" s="18">
        <f t="shared" si="116"/>
        <v>1.4977408415961668</v>
      </c>
      <c r="AL51" s="18">
        <f t="shared" si="116"/>
        <v>1.4950091259343974</v>
      </c>
      <c r="AM51" s="18">
        <f t="shared" si="116"/>
        <v>1.7342547339748882</v>
      </c>
      <c r="AO51" s="68">
        <f t="shared" si="117"/>
        <v>29.354173372924702</v>
      </c>
      <c r="AP51" s="69">
        <f t="shared" si="118"/>
        <v>52.899610005180762</v>
      </c>
      <c r="AQ51" s="69">
        <f t="shared" si="119"/>
        <v>82.253783378105467</v>
      </c>
      <c r="AS51" t="str">
        <f t="shared" si="143"/>
        <v>31 Science, engineering and technology associate professionals</v>
      </c>
      <c r="AT51" s="18">
        <f t="shared" si="120"/>
        <v>3.2029646571350683</v>
      </c>
      <c r="AU51" s="18">
        <f t="shared" si="120"/>
        <v>3.2531722614273444</v>
      </c>
      <c r="AV51" s="18">
        <f t="shared" si="120"/>
        <v>3.3853817338249113</v>
      </c>
      <c r="AW51" s="18">
        <f t="shared" si="120"/>
        <v>2.7084759326500327</v>
      </c>
      <c r="AX51" s="18">
        <f t="shared" si="120"/>
        <v>2.381890093207629</v>
      </c>
      <c r="AZ51" s="68">
        <f t="shared" si="121"/>
        <v>-16.560458501940296</v>
      </c>
      <c r="BA51" s="69">
        <f t="shared" si="122"/>
        <v>32.893842040642646</v>
      </c>
      <c r="BB51" s="69">
        <f t="shared" si="123"/>
        <v>16.333383538702346</v>
      </c>
      <c r="BD51" t="str">
        <f t="shared" si="144"/>
        <v>31 Science, engineering and technology associate professionals</v>
      </c>
      <c r="BE51" s="18">
        <f t="shared" si="124"/>
        <v>1.35481481875025</v>
      </c>
      <c r="BF51" s="18">
        <f t="shared" si="124"/>
        <v>1.3659763400608114</v>
      </c>
      <c r="BG51" s="18">
        <f t="shared" si="124"/>
        <v>1.5369871738096623</v>
      </c>
      <c r="BH51" s="18">
        <f t="shared" si="124"/>
        <v>1.1485834809167539</v>
      </c>
      <c r="BI51" s="18">
        <f t="shared" si="124"/>
        <v>0.89998139310734826</v>
      </c>
      <c r="BK51" s="68">
        <f t="shared" si="125"/>
        <v>-41.844190791014093</v>
      </c>
      <c r="BL51" s="69">
        <f t="shared" si="126"/>
        <v>24.915066850741059</v>
      </c>
      <c r="BM51" s="69">
        <f t="shared" si="127"/>
        <v>-16.929123940273033</v>
      </c>
      <c r="BO51" t="str">
        <f t="shared" si="145"/>
        <v>31 Science, engineering and technology associate professionals</v>
      </c>
      <c r="BP51" s="18">
        <f t="shared" si="128"/>
        <v>1.0179287316825463</v>
      </c>
      <c r="BQ51" s="18">
        <f t="shared" si="128"/>
        <v>1.1726209316240517</v>
      </c>
      <c r="BR51" s="18">
        <f t="shared" si="128"/>
        <v>1.3191808641000125</v>
      </c>
      <c r="BS51" s="18">
        <f t="shared" si="128"/>
        <v>1.1545668328471161</v>
      </c>
      <c r="BT51" s="18">
        <f t="shared" si="128"/>
        <v>1.2581539260499879</v>
      </c>
      <c r="BV51" s="68">
        <f t="shared" si="129"/>
        <v>-19.79967284090035</v>
      </c>
      <c r="BW51" s="69">
        <f t="shared" si="130"/>
        <v>32.167710049297213</v>
      </c>
      <c r="BX51" s="69">
        <f t="shared" si="131"/>
        <v>12.368037208396867</v>
      </c>
      <c r="BZ51" t="str">
        <f t="shared" si="146"/>
        <v>31 Science, engineering and technology associate professionals</v>
      </c>
      <c r="CA51" s="18">
        <f t="shared" si="132"/>
        <v>1.1565249054968372</v>
      </c>
      <c r="CB51" s="18">
        <f t="shared" si="132"/>
        <v>1.3091673422979155</v>
      </c>
      <c r="CC51" s="18">
        <f t="shared" si="132"/>
        <v>1.5938039188889994</v>
      </c>
      <c r="CD51" s="18">
        <f t="shared" si="132"/>
        <v>1.5243297843981356</v>
      </c>
      <c r="CE51" s="18">
        <f t="shared" si="132"/>
        <v>1.9156328095966395</v>
      </c>
      <c r="CG51" s="68">
        <f t="shared" si="133"/>
        <v>-21.864615996436363</v>
      </c>
      <c r="CH51" s="69">
        <f t="shared" si="134"/>
        <v>29.759648351495972</v>
      </c>
      <c r="CI51" s="69">
        <f t="shared" si="135"/>
        <v>7.8950323550596027</v>
      </c>
      <c r="CK51" t="str">
        <f t="shared" si="147"/>
        <v>31 Science, engineering and technology associate professionals</v>
      </c>
      <c r="CL51" s="18">
        <f t="shared" si="136"/>
        <v>0.60956403520496705</v>
      </c>
      <c r="CM51" s="18">
        <f t="shared" si="136"/>
        <v>0.8514511823738099</v>
      </c>
      <c r="CN51" s="18">
        <f t="shared" si="136"/>
        <v>1.1646053445701867</v>
      </c>
      <c r="CO51" s="18">
        <f t="shared" si="136"/>
        <v>1.5765761787620105</v>
      </c>
      <c r="CP51" s="18">
        <f t="shared" si="136"/>
        <v>3.0319447275940168</v>
      </c>
      <c r="CR51" s="68">
        <f t="shared" si="137"/>
        <v>128.98315627592939</v>
      </c>
      <c r="CS51" s="69">
        <f t="shared" si="138"/>
        <v>54.150377328434118</v>
      </c>
      <c r="CT51" s="69">
        <f t="shared" si="139"/>
        <v>183.13353360436349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0.61874363196228055</v>
      </c>
      <c r="C52" s="18">
        <f t="shared" si="104"/>
        <v>0.62557655836481685</v>
      </c>
      <c r="D52" s="18">
        <f t="shared" si="104"/>
        <v>0.57726227560612409</v>
      </c>
      <c r="E52" s="18">
        <f t="shared" si="104"/>
        <v>0.63208294149137312</v>
      </c>
      <c r="F52" s="18">
        <f t="shared" si="104"/>
        <v>0.66771140314897737</v>
      </c>
      <c r="H52" s="68">
        <f t="shared" si="105"/>
        <v>70.780138865516463</v>
      </c>
      <c r="I52" s="69">
        <f t="shared" si="106"/>
        <v>84.421651960063528</v>
      </c>
      <c r="J52" s="69">
        <f t="shared" si="107"/>
        <v>155.20179082557999</v>
      </c>
      <c r="L52" t="str">
        <f t="shared" si="140"/>
        <v>32 Health and social care associate professionals</v>
      </c>
      <c r="M52" s="18">
        <f t="shared" si="108"/>
        <v>1.6963934917908892</v>
      </c>
      <c r="N52" s="18">
        <f t="shared" si="108"/>
        <v>1.8164452554475539</v>
      </c>
      <c r="O52" s="18">
        <f t="shared" si="108"/>
        <v>1.7986477388651536</v>
      </c>
      <c r="P52" s="18">
        <f t="shared" si="108"/>
        <v>1.8101440630677894</v>
      </c>
      <c r="Q52" s="18">
        <f t="shared" si="108"/>
        <v>1.8036482042989705</v>
      </c>
      <c r="S52" s="68">
        <f t="shared" si="109"/>
        <v>48.349033216060029</v>
      </c>
      <c r="T52" s="69">
        <f t="shared" si="110"/>
        <v>73.976326313580259</v>
      </c>
      <c r="U52" s="69">
        <f t="shared" si="111"/>
        <v>122.32535952964029</v>
      </c>
      <c r="W52" t="str">
        <f t="shared" si="141"/>
        <v>32 Health and social care associate professionals</v>
      </c>
      <c r="X52" s="18">
        <f t="shared" si="112"/>
        <v>2.4375366395141191</v>
      </c>
      <c r="Y52" s="18">
        <f t="shared" si="112"/>
        <v>2.6435730555394992</v>
      </c>
      <c r="Z52" s="18">
        <f t="shared" si="112"/>
        <v>2.6962503860931872</v>
      </c>
      <c r="AA52" s="18">
        <f t="shared" si="112"/>
        <v>2.7247199626205485</v>
      </c>
      <c r="AB52" s="18">
        <f t="shared" si="112"/>
        <v>2.7320939279384637</v>
      </c>
      <c r="AD52" s="68">
        <f t="shared" si="113"/>
        <v>25.95823021358737</v>
      </c>
      <c r="AE52" s="69">
        <f t="shared" si="114"/>
        <v>71.133282411660247</v>
      </c>
      <c r="AF52" s="69">
        <f t="shared" si="115"/>
        <v>97.091512625247631</v>
      </c>
      <c r="AH52" t="str">
        <f t="shared" si="142"/>
        <v>32 Health and social care associate professionals</v>
      </c>
      <c r="AI52" s="18">
        <f t="shared" si="116"/>
        <v>5.4834859983100985</v>
      </c>
      <c r="AJ52" s="18">
        <f t="shared" si="116"/>
        <v>4.725547951228843</v>
      </c>
      <c r="AK52" s="18">
        <f t="shared" si="116"/>
        <v>4.5623612762871941</v>
      </c>
      <c r="AL52" s="18">
        <f t="shared" si="116"/>
        <v>3.2631200337465902</v>
      </c>
      <c r="AM52" s="18">
        <f t="shared" si="116"/>
        <v>1.7589104976703924</v>
      </c>
      <c r="AO52" s="68">
        <f t="shared" si="117"/>
        <v>-56.931643685514565</v>
      </c>
      <c r="AP52" s="69">
        <f t="shared" si="118"/>
        <v>28.079971166220393</v>
      </c>
      <c r="AQ52" s="69">
        <f t="shared" si="119"/>
        <v>-28.85167251929418</v>
      </c>
      <c r="AS52" t="str">
        <f t="shared" si="143"/>
        <v>32 Health and social care associate professionals</v>
      </c>
      <c r="AT52" s="18">
        <f t="shared" si="120"/>
        <v>1.3277388399577734</v>
      </c>
      <c r="AU52" s="18">
        <f t="shared" si="120"/>
        <v>1.3587130820818223</v>
      </c>
      <c r="AV52" s="18">
        <f t="shared" si="120"/>
        <v>1.5309357136068376</v>
      </c>
      <c r="AW52" s="18">
        <f t="shared" si="120"/>
        <v>1.3996477909378719</v>
      </c>
      <c r="AX52" s="18">
        <f t="shared" si="120"/>
        <v>1.3171492487219307</v>
      </c>
      <c r="AZ52" s="68">
        <f t="shared" si="121"/>
        <v>2.0318759397971138</v>
      </c>
      <c r="BA52" s="69">
        <f t="shared" si="122"/>
        <v>55.613528935135207</v>
      </c>
      <c r="BB52" s="69">
        <f t="shared" si="123"/>
        <v>57.645404874932318</v>
      </c>
      <c r="BD52" t="str">
        <f t="shared" si="144"/>
        <v>32 Health and social care associate professionals</v>
      </c>
      <c r="BE52" s="18">
        <f t="shared" si="124"/>
        <v>1.3260825979044704</v>
      </c>
      <c r="BF52" s="18">
        <f t="shared" si="124"/>
        <v>1.584951247861919</v>
      </c>
      <c r="BG52" s="18">
        <f t="shared" si="124"/>
        <v>1.6849005195720406</v>
      </c>
      <c r="BH52" s="18">
        <f t="shared" si="124"/>
        <v>1.6651140141420688</v>
      </c>
      <c r="BI52" s="18">
        <f t="shared" si="124"/>
        <v>1.891850771144244</v>
      </c>
      <c r="BK52" s="68">
        <f t="shared" si="125"/>
        <v>11.517346728423375</v>
      </c>
      <c r="BL52" s="69">
        <f t="shared" si="126"/>
        <v>61.002126084240295</v>
      </c>
      <c r="BM52" s="69">
        <f t="shared" si="127"/>
        <v>72.519472812663665</v>
      </c>
      <c r="BO52" t="str">
        <f t="shared" si="145"/>
        <v>32 Health and social care associate professionals</v>
      </c>
      <c r="BP52" s="18">
        <f t="shared" si="128"/>
        <v>1.0870019718850832</v>
      </c>
      <c r="BQ52" s="18">
        <f t="shared" si="128"/>
        <v>1.1608238335412535</v>
      </c>
      <c r="BR52" s="18">
        <f t="shared" si="128"/>
        <v>1.2867451301832966</v>
      </c>
      <c r="BS52" s="18">
        <f t="shared" si="128"/>
        <v>1.2211019368613696</v>
      </c>
      <c r="BT52" s="18">
        <f t="shared" si="128"/>
        <v>1.169019661967664</v>
      </c>
      <c r="BV52" s="68">
        <f t="shared" si="129"/>
        <v>-23.603055726568186</v>
      </c>
      <c r="BW52" s="69">
        <f t="shared" si="130"/>
        <v>44.903891547303893</v>
      </c>
      <c r="BX52" s="69">
        <f t="shared" si="131"/>
        <v>21.30083582073571</v>
      </c>
      <c r="BZ52" t="str">
        <f t="shared" si="146"/>
        <v>32 Health and social care associate professionals</v>
      </c>
      <c r="CA52" s="18">
        <f t="shared" si="132"/>
        <v>0.64770832071110984</v>
      </c>
      <c r="CB52" s="18">
        <f t="shared" si="132"/>
        <v>0.66390086750261845</v>
      </c>
      <c r="CC52" s="18">
        <f t="shared" si="132"/>
        <v>0.64831301512592943</v>
      </c>
      <c r="CD52" s="18">
        <f t="shared" si="132"/>
        <v>0.62110726374580361</v>
      </c>
      <c r="CE52" s="18">
        <f t="shared" si="132"/>
        <v>0.57076403907266082</v>
      </c>
      <c r="CG52" s="68">
        <f t="shared" si="133"/>
        <v>-42.767563273450591</v>
      </c>
      <c r="CH52" s="69">
        <f t="shared" si="134"/>
        <v>34.817893447287467</v>
      </c>
      <c r="CI52" s="69">
        <f t="shared" si="135"/>
        <v>-7.9496698261631265</v>
      </c>
      <c r="CK52" t="str">
        <f t="shared" si="147"/>
        <v>32 Health and social care associate professionals</v>
      </c>
      <c r="CL52" s="18">
        <f t="shared" si="136"/>
        <v>0.25468358535799357</v>
      </c>
      <c r="CM52" s="18">
        <f t="shared" si="136"/>
        <v>0.3187887517914072</v>
      </c>
      <c r="CN52" s="18">
        <f t="shared" si="136"/>
        <v>0.38800109707953678</v>
      </c>
      <c r="CO52" s="18">
        <f t="shared" si="136"/>
        <v>0.61103134315610019</v>
      </c>
      <c r="CP52" s="18">
        <f t="shared" si="136"/>
        <v>1.2597443622844355</v>
      </c>
      <c r="CR52" s="68">
        <f t="shared" si="137"/>
        <v>185.5686353642632</v>
      </c>
      <c r="CS52" s="69">
        <f t="shared" si="138"/>
        <v>72.427344019343536</v>
      </c>
      <c r="CT52" s="69">
        <f t="shared" si="139"/>
        <v>257.99597938360671</v>
      </c>
    </row>
    <row r="53" spans="1:98" x14ac:dyDescent="0.2">
      <c r="A53" t="str">
        <f t="shared" si="103"/>
        <v>33 Protective service occupations</v>
      </c>
      <c r="B53" s="18">
        <f t="shared" si="104"/>
        <v>0.29782200206730691</v>
      </c>
      <c r="C53" s="18">
        <f t="shared" si="104"/>
        <v>0.2547021490275988</v>
      </c>
      <c r="D53" s="18">
        <f t="shared" si="104"/>
        <v>0.27215892268490544</v>
      </c>
      <c r="E53" s="18">
        <f t="shared" si="104"/>
        <v>0.33455066129599537</v>
      </c>
      <c r="F53" s="18">
        <f t="shared" si="104"/>
        <v>0.4055105822431383</v>
      </c>
      <c r="H53" s="68">
        <f t="shared" si="105"/>
        <v>119.98920039868241</v>
      </c>
      <c r="I53" s="69">
        <f t="shared" si="106"/>
        <v>58.433206954167701</v>
      </c>
      <c r="J53" s="69">
        <f t="shared" si="107"/>
        <v>178.42240735285012</v>
      </c>
      <c r="L53" t="str">
        <f t="shared" si="140"/>
        <v>33 Protective service occupations</v>
      </c>
      <c r="M53" s="18">
        <f t="shared" si="108"/>
        <v>0.77412365000440331</v>
      </c>
      <c r="N53" s="18">
        <f t="shared" si="108"/>
        <v>0.69588414235585971</v>
      </c>
      <c r="O53" s="18">
        <f t="shared" si="108"/>
        <v>0.80535842494138554</v>
      </c>
      <c r="P53" s="18">
        <f t="shared" si="108"/>
        <v>0.95368672565171675</v>
      </c>
      <c r="Q53" s="18">
        <f t="shared" si="108"/>
        <v>1.1626097672082789</v>
      </c>
      <c r="S53" s="68">
        <f t="shared" si="109"/>
        <v>113.56189393158253</v>
      </c>
      <c r="T53" s="69">
        <f t="shared" si="110"/>
        <v>52.89141432564314</v>
      </c>
      <c r="U53" s="69">
        <f t="shared" si="111"/>
        <v>166.45330825722567</v>
      </c>
      <c r="W53" t="str">
        <f t="shared" si="141"/>
        <v>33 Protective service occupations</v>
      </c>
      <c r="X53" s="18">
        <f t="shared" si="112"/>
        <v>1.6927220133159782</v>
      </c>
      <c r="Y53" s="18">
        <f t="shared" si="112"/>
        <v>1.6707025224580796</v>
      </c>
      <c r="Z53" s="18">
        <f t="shared" si="112"/>
        <v>1.8467244775995773</v>
      </c>
      <c r="AA53" s="18">
        <f t="shared" si="112"/>
        <v>2.2350614006346041</v>
      </c>
      <c r="AB53" s="18">
        <f t="shared" si="112"/>
        <v>2.6658353537207784</v>
      </c>
      <c r="AD53" s="68">
        <f t="shared" si="113"/>
        <v>79.441281310560925</v>
      </c>
      <c r="AE53" s="69">
        <f t="shared" si="114"/>
        <v>61.449520736072749</v>
      </c>
      <c r="AF53" s="69">
        <f t="shared" si="115"/>
        <v>140.89080204663369</v>
      </c>
      <c r="AH53" t="str">
        <f t="shared" si="142"/>
        <v>33 Protective service occupations</v>
      </c>
      <c r="AI53" s="18">
        <f t="shared" si="116"/>
        <v>1.5111475720732415</v>
      </c>
      <c r="AJ53" s="18">
        <f t="shared" si="116"/>
        <v>1.5211426501988428</v>
      </c>
      <c r="AK53" s="18">
        <f t="shared" si="116"/>
        <v>1.6890967153333598</v>
      </c>
      <c r="AL53" s="18">
        <f t="shared" si="116"/>
        <v>2.1053812624859827</v>
      </c>
      <c r="AM53" s="18">
        <f t="shared" si="116"/>
        <v>2.4873562683975226</v>
      </c>
      <c r="AO53" s="68">
        <f t="shared" si="117"/>
        <v>64.508258940414706</v>
      </c>
      <c r="AP53" s="69">
        <f t="shared" si="118"/>
        <v>51.576389275029619</v>
      </c>
      <c r="AQ53" s="69">
        <f t="shared" si="119"/>
        <v>116.08464821544435</v>
      </c>
      <c r="AS53" t="str">
        <f t="shared" si="143"/>
        <v>33 Protective service occupations</v>
      </c>
      <c r="AT53" s="18">
        <f t="shared" si="120"/>
        <v>1.5159321313418694</v>
      </c>
      <c r="AU53" s="18">
        <f t="shared" si="120"/>
        <v>1.2306636378372009</v>
      </c>
      <c r="AV53" s="18">
        <f t="shared" si="120"/>
        <v>1.3235544642873283</v>
      </c>
      <c r="AW53" s="18">
        <f t="shared" si="120"/>
        <v>1.4084709957047854</v>
      </c>
      <c r="AX53" s="18">
        <f t="shared" si="120"/>
        <v>1.3944149624327047</v>
      </c>
      <c r="AZ53" s="68">
        <f t="shared" si="121"/>
        <v>24.941885169057773</v>
      </c>
      <c r="BA53" s="69">
        <f t="shared" si="122"/>
        <v>42.352209988018842</v>
      </c>
      <c r="BB53" s="69">
        <f t="shared" si="123"/>
        <v>67.294095157076612</v>
      </c>
      <c r="BD53" t="str">
        <f t="shared" si="144"/>
        <v>33 Protective service occupations</v>
      </c>
      <c r="BE53" s="18">
        <f t="shared" si="124"/>
        <v>1.5017696393290483</v>
      </c>
      <c r="BF53" s="18">
        <f t="shared" si="124"/>
        <v>1.2519953499578267</v>
      </c>
      <c r="BG53" s="18">
        <f t="shared" si="124"/>
        <v>1.3352102808227282</v>
      </c>
      <c r="BH53" s="18">
        <f t="shared" si="124"/>
        <v>1.4997268312548213</v>
      </c>
      <c r="BI53" s="18">
        <f t="shared" si="124"/>
        <v>1.4671168415438278</v>
      </c>
      <c r="BK53" s="68">
        <f t="shared" si="125"/>
        <v>9.1301747645181806</v>
      </c>
      <c r="BL53" s="69">
        <f t="shared" si="126"/>
        <v>27.621969519077545</v>
      </c>
      <c r="BM53" s="69">
        <f t="shared" si="127"/>
        <v>36.752144283595726</v>
      </c>
      <c r="BO53" t="str">
        <f t="shared" si="145"/>
        <v>33 Protective service occupations</v>
      </c>
      <c r="BP53" s="18">
        <f t="shared" si="128"/>
        <v>1.6011000096899244</v>
      </c>
      <c r="BQ53" s="18">
        <f t="shared" si="128"/>
        <v>1.5200829975559629</v>
      </c>
      <c r="BR53" s="18">
        <f t="shared" si="128"/>
        <v>1.5908764896214795</v>
      </c>
      <c r="BS53" s="18">
        <f t="shared" si="128"/>
        <v>1.8079072642251552</v>
      </c>
      <c r="BT53" s="18">
        <f t="shared" si="128"/>
        <v>1.7808715152039916</v>
      </c>
      <c r="BV53" s="68">
        <f t="shared" si="129"/>
        <v>-5.8667985271900305</v>
      </c>
      <c r="BW53" s="69">
        <f t="shared" si="130"/>
        <v>30.684762258529911</v>
      </c>
      <c r="BX53" s="69">
        <f t="shared" si="131"/>
        <v>24.817963731339884</v>
      </c>
      <c r="BZ53" t="str">
        <f t="shared" si="146"/>
        <v>33 Protective service occupations</v>
      </c>
      <c r="CA53" s="18">
        <f t="shared" si="132"/>
        <v>1.3522616238405849</v>
      </c>
      <c r="CB53" s="18">
        <f t="shared" si="132"/>
        <v>1.2841617058553947</v>
      </c>
      <c r="CC53" s="18">
        <f t="shared" si="132"/>
        <v>1.4548754640438346</v>
      </c>
      <c r="CD53" s="18">
        <f t="shared" si="132"/>
        <v>1.7849996918349618</v>
      </c>
      <c r="CE53" s="18">
        <f t="shared" si="132"/>
        <v>2.024595385355866</v>
      </c>
      <c r="CG53" s="68">
        <f t="shared" si="133"/>
        <v>-9.5345396727348781</v>
      </c>
      <c r="CH53" s="69">
        <f t="shared" si="134"/>
        <v>38.421384049717361</v>
      </c>
      <c r="CI53" s="69">
        <f t="shared" si="135"/>
        <v>28.886844376982484</v>
      </c>
      <c r="CK53" t="str">
        <f t="shared" si="147"/>
        <v>33 Protective service occupations</v>
      </c>
      <c r="CL53" s="18">
        <f t="shared" si="136"/>
        <v>0.61442385461807603</v>
      </c>
      <c r="CM53" s="18">
        <f t="shared" si="136"/>
        <v>0.52543649334405007</v>
      </c>
      <c r="CN53" s="18">
        <f t="shared" si="136"/>
        <v>0.5836254383037125</v>
      </c>
      <c r="CO53" s="18">
        <f t="shared" si="136"/>
        <v>0.39966808154374711</v>
      </c>
      <c r="CP53" s="18">
        <f t="shared" si="136"/>
        <v>0.41807978250343969</v>
      </c>
      <c r="CR53" s="68">
        <f t="shared" si="137"/>
        <v>-36.993407965109235</v>
      </c>
      <c r="CS53" s="69">
        <f t="shared" si="138"/>
        <v>13.623563839137045</v>
      </c>
      <c r="CT53" s="69">
        <f t="shared" si="139"/>
        <v>-23.36984412597219</v>
      </c>
    </row>
    <row r="54" spans="1:98" x14ac:dyDescent="0.2">
      <c r="A54" t="str">
        <f t="shared" si="103"/>
        <v>34 Culture, media and sports occupations</v>
      </c>
      <c r="B54" s="18">
        <f t="shared" si="104"/>
        <v>1.8517765160688415</v>
      </c>
      <c r="C54" s="18">
        <f t="shared" si="104"/>
        <v>1.8776465559091393</v>
      </c>
      <c r="D54" s="18">
        <f t="shared" si="104"/>
        <v>1.8747857171766609</v>
      </c>
      <c r="E54" s="18">
        <f t="shared" si="104"/>
        <v>1.7877487418486357</v>
      </c>
      <c r="F54" s="18">
        <f t="shared" si="104"/>
        <v>1.7829319983972098</v>
      </c>
      <c r="H54" s="68">
        <f t="shared" si="105"/>
        <v>40.412214669135196</v>
      </c>
      <c r="I54" s="69">
        <f t="shared" si="106"/>
        <v>64.116489651074232</v>
      </c>
      <c r="J54" s="69">
        <f t="shared" si="107"/>
        <v>104.52870432020944</v>
      </c>
      <c r="L54" t="str">
        <f t="shared" si="140"/>
        <v>34 Culture, media and sports occupations</v>
      </c>
      <c r="M54" s="18">
        <f t="shared" si="108"/>
        <v>4.2220697068782531</v>
      </c>
      <c r="N54" s="18">
        <f t="shared" si="108"/>
        <v>3.5838462821827184</v>
      </c>
      <c r="O54" s="18">
        <f t="shared" si="108"/>
        <v>3.9223856109452866</v>
      </c>
      <c r="P54" s="18">
        <f t="shared" si="108"/>
        <v>3.7608411373209889</v>
      </c>
      <c r="Q54" s="18">
        <f t="shared" si="108"/>
        <v>3.7984126733607426</v>
      </c>
      <c r="S54" s="68">
        <f t="shared" si="109"/>
        <v>43.261951227229233</v>
      </c>
      <c r="T54" s="69">
        <f t="shared" si="110"/>
        <v>62.963145805485944</v>
      </c>
      <c r="U54" s="69">
        <f t="shared" si="111"/>
        <v>106.22509703271518</v>
      </c>
      <c r="W54" t="str">
        <f t="shared" si="141"/>
        <v>34 Culture, media and sports occupations</v>
      </c>
      <c r="X54" s="18">
        <f t="shared" si="112"/>
        <v>4.4795984413945469</v>
      </c>
      <c r="Y54" s="18">
        <f t="shared" si="112"/>
        <v>3.8371786238442849</v>
      </c>
      <c r="Z54" s="18">
        <f t="shared" si="112"/>
        <v>3.8502130119558045</v>
      </c>
      <c r="AA54" s="18">
        <f t="shared" si="112"/>
        <v>3.5832322387855031</v>
      </c>
      <c r="AB54" s="18">
        <f t="shared" si="112"/>
        <v>3.4362478386256021</v>
      </c>
      <c r="AD54" s="68">
        <f t="shared" si="113"/>
        <v>10.94069096163062</v>
      </c>
      <c r="AE54" s="69">
        <f t="shared" si="114"/>
        <v>50.338599886221971</v>
      </c>
      <c r="AF54" s="69">
        <f t="shared" si="115"/>
        <v>61.279290847852586</v>
      </c>
      <c r="AH54" t="str">
        <f t="shared" si="142"/>
        <v>34 Culture, media and sports occupations</v>
      </c>
      <c r="AI54" s="18">
        <f t="shared" si="116"/>
        <v>1.6860728101411298</v>
      </c>
      <c r="AJ54" s="18">
        <f t="shared" si="116"/>
        <v>1.5960350793072249</v>
      </c>
      <c r="AK54" s="18">
        <f t="shared" si="116"/>
        <v>1.8020970118217037</v>
      </c>
      <c r="AL54" s="18">
        <f t="shared" si="116"/>
        <v>1.7054936572171171</v>
      </c>
      <c r="AM54" s="18">
        <f t="shared" si="116"/>
        <v>1.8992255201796517</v>
      </c>
      <c r="AO54" s="68">
        <f t="shared" si="117"/>
        <v>17.734189868907567</v>
      </c>
      <c r="AP54" s="69">
        <f t="shared" si="118"/>
        <v>46.686585143556762</v>
      </c>
      <c r="AQ54" s="69">
        <f t="shared" si="119"/>
        <v>64.420775012464333</v>
      </c>
      <c r="AS54" t="str">
        <f t="shared" si="143"/>
        <v>34 Culture, media and sports occupations</v>
      </c>
      <c r="AT54" s="18">
        <f t="shared" si="120"/>
        <v>2.584736851727309</v>
      </c>
      <c r="AU54" s="18">
        <f t="shared" si="120"/>
        <v>2.1414504997935855</v>
      </c>
      <c r="AV54" s="18">
        <f t="shared" si="120"/>
        <v>2.088221034588071</v>
      </c>
      <c r="AW54" s="18">
        <f t="shared" si="120"/>
        <v>1.8393135266300726</v>
      </c>
      <c r="AX54" s="18">
        <f t="shared" si="120"/>
        <v>1.6169926163828712</v>
      </c>
      <c r="AZ54" s="68">
        <f t="shared" si="121"/>
        <v>-8.1689800041120595</v>
      </c>
      <c r="BA54" s="69">
        <f t="shared" si="122"/>
        <v>42.366618399281876</v>
      </c>
      <c r="BB54" s="69">
        <f t="shared" si="123"/>
        <v>34.197638395169818</v>
      </c>
      <c r="BD54" t="str">
        <f t="shared" si="144"/>
        <v>34 Culture, media and sports occupations</v>
      </c>
      <c r="BE54" s="18">
        <f t="shared" si="124"/>
        <v>1.6623447825707671</v>
      </c>
      <c r="BF54" s="18">
        <f t="shared" si="124"/>
        <v>1.3520590479776435</v>
      </c>
      <c r="BG54" s="18">
        <f t="shared" si="124"/>
        <v>1.425387981753333</v>
      </c>
      <c r="BH54" s="18">
        <f t="shared" si="124"/>
        <v>1.2882630087923868</v>
      </c>
      <c r="BI54" s="18">
        <f t="shared" si="124"/>
        <v>1.2800339016403646</v>
      </c>
      <c r="BK54" s="68">
        <f t="shared" si="125"/>
        <v>-10.809582843653446</v>
      </c>
      <c r="BL54" s="69">
        <f t="shared" si="126"/>
        <v>32.810329408632981</v>
      </c>
      <c r="BM54" s="69">
        <f t="shared" si="127"/>
        <v>22.000746564979536</v>
      </c>
      <c r="BO54" t="str">
        <f t="shared" si="145"/>
        <v>34 Culture, media and sports occupations</v>
      </c>
      <c r="BP54" s="18">
        <f t="shared" si="128"/>
        <v>1.0061551014688872</v>
      </c>
      <c r="BQ54" s="18">
        <f t="shared" si="128"/>
        <v>0.75518398502656303</v>
      </c>
      <c r="BR54" s="18">
        <f t="shared" si="128"/>
        <v>0.75162712162388623</v>
      </c>
      <c r="BS54" s="18">
        <f t="shared" si="128"/>
        <v>0.60389731423236936</v>
      </c>
      <c r="BT54" s="18">
        <f t="shared" si="128"/>
        <v>0.42481876057432355</v>
      </c>
      <c r="BV54" s="68">
        <f t="shared" si="129"/>
        <v>-52.472173894088371</v>
      </c>
      <c r="BW54" s="69">
        <f t="shared" si="130"/>
        <v>26.618698503197507</v>
      </c>
      <c r="BX54" s="69">
        <f t="shared" si="131"/>
        <v>-25.853475390890861</v>
      </c>
      <c r="BZ54" t="str">
        <f t="shared" si="146"/>
        <v>34 Culture, media and sports occupations</v>
      </c>
      <c r="CA54" s="18">
        <f t="shared" si="132"/>
        <v>1.1044202463768615</v>
      </c>
      <c r="CB54" s="18">
        <f t="shared" si="132"/>
        <v>0.99888537811166256</v>
      </c>
      <c r="CC54" s="18">
        <f t="shared" si="132"/>
        <v>1.028431895552564</v>
      </c>
      <c r="CD54" s="18">
        <f t="shared" si="132"/>
        <v>0.9623352598394932</v>
      </c>
      <c r="CE54" s="18">
        <f t="shared" si="132"/>
        <v>0.84880752661300951</v>
      </c>
      <c r="CG54" s="68">
        <f t="shared" si="133"/>
        <v>-46.345758571505854</v>
      </c>
      <c r="CH54" s="69">
        <f t="shared" si="134"/>
        <v>28.813739137241335</v>
      </c>
      <c r="CI54" s="69">
        <f t="shared" si="135"/>
        <v>-17.532019434264512</v>
      </c>
      <c r="CK54" t="str">
        <f t="shared" si="147"/>
        <v>34 Culture, media and sports occupations</v>
      </c>
      <c r="CL54" s="18">
        <f t="shared" si="136"/>
        <v>0.94868399377632873</v>
      </c>
      <c r="CM54" s="18">
        <f t="shared" si="136"/>
        <v>1.0151612137151982</v>
      </c>
      <c r="CN54" s="18">
        <f t="shared" si="136"/>
        <v>1.1195840506218813</v>
      </c>
      <c r="CO54" s="18">
        <f t="shared" si="136"/>
        <v>1.4359738698650946</v>
      </c>
      <c r="CP54" s="18">
        <f t="shared" si="136"/>
        <v>2.1793047765801745</v>
      </c>
      <c r="CR54" s="68">
        <f t="shared" si="137"/>
        <v>71.207310154939705</v>
      </c>
      <c r="CS54" s="69">
        <f t="shared" si="138"/>
        <v>39.734208620425925</v>
      </c>
      <c r="CT54" s="69">
        <f t="shared" si="139"/>
        <v>110.94151877536564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5.6996702873534035</v>
      </c>
      <c r="C55" s="18">
        <f t="shared" si="148"/>
        <v>5.4824949359011548</v>
      </c>
      <c r="D55" s="18">
        <f t="shared" si="148"/>
        <v>5.8380955887323482</v>
      </c>
      <c r="E55" s="18">
        <f t="shared" si="148"/>
        <v>5.7248506660152216</v>
      </c>
      <c r="F55" s="18">
        <f t="shared" si="148"/>
        <v>5.9891708726182529</v>
      </c>
      <c r="H55" s="68">
        <f t="shared" si="105"/>
        <v>51.466729628898101</v>
      </c>
      <c r="I55" s="69">
        <f t="shared" si="106"/>
        <v>60.575660229363514</v>
      </c>
      <c r="J55" s="69">
        <f t="shared" si="107"/>
        <v>112.04238985826163</v>
      </c>
      <c r="L55" t="str">
        <f t="shared" si="140"/>
        <v>35 Business and public service associate professionals</v>
      </c>
      <c r="M55" s="18">
        <f t="shared" ref="M55:Q64" si="149">M18/M$35*100</f>
        <v>8.311882763637616</v>
      </c>
      <c r="N55" s="18">
        <f t="shared" si="149"/>
        <v>8.067803761168566</v>
      </c>
      <c r="O55" s="18">
        <f t="shared" si="149"/>
        <v>8.1016420895862229</v>
      </c>
      <c r="P55" s="18">
        <f t="shared" si="149"/>
        <v>7.6685919028660594</v>
      </c>
      <c r="Q55" s="18">
        <f t="shared" si="149"/>
        <v>7.4653021471354259</v>
      </c>
      <c r="S55" s="68">
        <f t="shared" si="109"/>
        <v>36.318041952187286</v>
      </c>
      <c r="T55" s="69">
        <f t="shared" si="110"/>
        <v>58.097248186110839</v>
      </c>
      <c r="U55" s="69">
        <f t="shared" si="111"/>
        <v>94.415290138298118</v>
      </c>
      <c r="W55" t="str">
        <f t="shared" si="141"/>
        <v>35 Business and public service associate professionals</v>
      </c>
      <c r="X55" s="18">
        <f t="shared" ref="X55:AB64" si="150">X18/X$35*100</f>
        <v>8.8963579834369622</v>
      </c>
      <c r="Y55" s="18">
        <f t="shared" si="150"/>
        <v>8.6180542105030256</v>
      </c>
      <c r="Z55" s="18">
        <f t="shared" si="150"/>
        <v>8.6690930294468806</v>
      </c>
      <c r="AA55" s="18">
        <f t="shared" si="150"/>
        <v>7.9550298756519036</v>
      </c>
      <c r="AB55" s="18">
        <f t="shared" si="150"/>
        <v>7.3984282713913583</v>
      </c>
      <c r="AD55" s="68">
        <f t="shared" si="113"/>
        <v>6.08572489402182</v>
      </c>
      <c r="AE55" s="69">
        <f t="shared" si="114"/>
        <v>50.911250525373418</v>
      </c>
      <c r="AF55" s="69">
        <f t="shared" si="115"/>
        <v>56.996975419395234</v>
      </c>
      <c r="AH55" t="str">
        <f t="shared" si="142"/>
        <v>35 Business and public service associate professionals</v>
      </c>
      <c r="AI55" s="18">
        <f t="shared" ref="AI55:AM64" si="151">AI18/AI$35*100</f>
        <v>7.9524718495661064</v>
      </c>
      <c r="AJ55" s="18">
        <f t="shared" si="151"/>
        <v>8.309555283676465</v>
      </c>
      <c r="AK55" s="18">
        <f t="shared" si="151"/>
        <v>8.7221597837799525</v>
      </c>
      <c r="AL55" s="18">
        <f t="shared" si="151"/>
        <v>8.5330716931028103</v>
      </c>
      <c r="AM55" s="18">
        <f t="shared" si="151"/>
        <v>8.5106067315498795</v>
      </c>
      <c r="AO55" s="68">
        <f t="shared" si="117"/>
        <v>9.0035678196131901</v>
      </c>
      <c r="AP55" s="69">
        <f t="shared" si="118"/>
        <v>49.131736992629818</v>
      </c>
      <c r="AQ55" s="69">
        <f t="shared" si="119"/>
        <v>58.135304812243007</v>
      </c>
      <c r="AS55" t="str">
        <f t="shared" si="143"/>
        <v>35 Business and public service associate professionals</v>
      </c>
      <c r="AT55" s="18">
        <f t="shared" ref="AT55:AX64" si="152">AT18/AT$35*100</f>
        <v>7.695503700251316</v>
      </c>
      <c r="AU55" s="18">
        <f t="shared" si="152"/>
        <v>7.524662901811964</v>
      </c>
      <c r="AV55" s="18">
        <f t="shared" si="152"/>
        <v>7.728782752639245</v>
      </c>
      <c r="AW55" s="18">
        <f t="shared" si="152"/>
        <v>7.2402651654193448</v>
      </c>
      <c r="AX55" s="18">
        <f t="shared" si="152"/>
        <v>7.0222230579607743</v>
      </c>
      <c r="AZ55" s="68">
        <f t="shared" si="121"/>
        <v>7.7510120738348158</v>
      </c>
      <c r="BA55" s="69">
        <f t="shared" si="122"/>
        <v>48.238989585021955</v>
      </c>
      <c r="BB55" s="69">
        <f t="shared" si="123"/>
        <v>55.990001658856769</v>
      </c>
      <c r="BD55" t="str">
        <f t="shared" si="144"/>
        <v>35 Business and public service associate professionals</v>
      </c>
      <c r="BE55" s="18">
        <f t="shared" ref="BE55:BI64" si="153">BE18/BE$35*100</f>
        <v>5.8540411246442527</v>
      </c>
      <c r="BF55" s="18">
        <f t="shared" si="153"/>
        <v>5.7764538579933564</v>
      </c>
      <c r="BG55" s="18">
        <f t="shared" si="153"/>
        <v>6.1544550567094278</v>
      </c>
      <c r="BH55" s="18">
        <f t="shared" si="153"/>
        <v>5.6290836927242296</v>
      </c>
      <c r="BI55" s="18">
        <f t="shared" si="153"/>
        <v>5.4755658180778077</v>
      </c>
      <c r="BK55" s="68">
        <f t="shared" si="125"/>
        <v>-11.637251722677709</v>
      </c>
      <c r="BL55" s="69">
        <f t="shared" si="126"/>
        <v>38.805024269530655</v>
      </c>
      <c r="BM55" s="69">
        <f t="shared" si="127"/>
        <v>27.167772546852948</v>
      </c>
      <c r="BO55" t="str">
        <f t="shared" si="145"/>
        <v>35 Business and public service associate professionals</v>
      </c>
      <c r="BP55" s="18">
        <f t="shared" ref="BP55:BT64" si="154">BP18/BP$35*100</f>
        <v>4.937682574679549</v>
      </c>
      <c r="BQ55" s="18">
        <f t="shared" si="154"/>
        <v>4.9185636695744757</v>
      </c>
      <c r="BR55" s="18">
        <f t="shared" si="154"/>
        <v>5.2314241775565939</v>
      </c>
      <c r="BS55" s="18">
        <f t="shared" si="154"/>
        <v>4.8477334022430592</v>
      </c>
      <c r="BT55" s="18">
        <f t="shared" si="154"/>
        <v>4.859926321372261</v>
      </c>
      <c r="BV55" s="68">
        <f t="shared" si="129"/>
        <v>-21.88103950703298</v>
      </c>
      <c r="BW55" s="69">
        <f t="shared" si="130"/>
        <v>33.648432416810046</v>
      </c>
      <c r="BX55" s="69">
        <f t="shared" si="131"/>
        <v>11.767392909777067</v>
      </c>
      <c r="BZ55" t="str">
        <f t="shared" si="146"/>
        <v>35 Business and public service associate professionals</v>
      </c>
      <c r="CA55" s="18">
        <f t="shared" ref="CA55:CE64" si="155">CA18/CA$35*100</f>
        <v>4.4378396421480995</v>
      </c>
      <c r="CB55" s="18">
        <f t="shared" si="155"/>
        <v>4.5301533107539935</v>
      </c>
      <c r="CC55" s="18">
        <f t="shared" si="155"/>
        <v>4.8155402768099638</v>
      </c>
      <c r="CD55" s="18">
        <f t="shared" si="155"/>
        <v>4.5134046142280386</v>
      </c>
      <c r="CE55" s="18">
        <f t="shared" si="155"/>
        <v>4.1359264219831795</v>
      </c>
      <c r="CG55" s="68">
        <f t="shared" si="133"/>
        <v>-44.166074987775978</v>
      </c>
      <c r="CH55" s="69">
        <f t="shared" si="134"/>
        <v>27.487307388627436</v>
      </c>
      <c r="CI55" s="69">
        <f t="shared" si="135"/>
        <v>-16.678767599148543</v>
      </c>
      <c r="CK55" t="str">
        <f t="shared" si="147"/>
        <v>35 Business and public service associate professionals</v>
      </c>
      <c r="CL55" s="18">
        <f t="shared" ref="CL55:CP64" si="156">CL18/CL$35*100</f>
        <v>2.5267717478718899</v>
      </c>
      <c r="CM55" s="18">
        <f t="shared" si="156"/>
        <v>2.7748935954364766</v>
      </c>
      <c r="CN55" s="18">
        <f t="shared" si="156"/>
        <v>3.2119762078474188</v>
      </c>
      <c r="CO55" s="18">
        <f t="shared" si="156"/>
        <v>3.6839005788571155</v>
      </c>
      <c r="CP55" s="18">
        <f t="shared" si="156"/>
        <v>5.6590674037733404</v>
      </c>
      <c r="CR55" s="68">
        <f t="shared" si="137"/>
        <v>54.964986730611656</v>
      </c>
      <c r="CS55" s="69">
        <f t="shared" si="138"/>
        <v>35.687982378350057</v>
      </c>
      <c r="CT55" s="69">
        <f t="shared" si="139"/>
        <v>90.652969108961713</v>
      </c>
    </row>
    <row r="56" spans="1:98" x14ac:dyDescent="0.2">
      <c r="A56" t="str">
        <f t="shared" si="103"/>
        <v>41 Administrative occupations</v>
      </c>
      <c r="B56" s="18">
        <f t="shared" si="148"/>
        <v>3.2017134583583093</v>
      </c>
      <c r="C56" s="18">
        <f t="shared" si="148"/>
        <v>2.9491420212122335</v>
      </c>
      <c r="D56" s="18">
        <f t="shared" si="148"/>
        <v>3.3453823857426781</v>
      </c>
      <c r="E56" s="18">
        <f t="shared" si="148"/>
        <v>3.2897687902396124</v>
      </c>
      <c r="F56" s="18">
        <f t="shared" si="148"/>
        <v>3.5376631838781827</v>
      </c>
      <c r="H56" s="68">
        <f t="shared" si="105"/>
        <v>56.132193909639952</v>
      </c>
      <c r="I56" s="69">
        <f t="shared" si="106"/>
        <v>67.222096305693256</v>
      </c>
      <c r="J56" s="69">
        <f t="shared" si="107"/>
        <v>123.35429021533319</v>
      </c>
      <c r="L56" t="str">
        <f t="shared" si="140"/>
        <v>41 Administrative occupations</v>
      </c>
      <c r="M56" s="18">
        <f t="shared" si="149"/>
        <v>5.1450194988549569</v>
      </c>
      <c r="N56" s="18">
        <f t="shared" si="149"/>
        <v>4.8915087875058152</v>
      </c>
      <c r="O56" s="18">
        <f t="shared" si="149"/>
        <v>4.9686103655126566</v>
      </c>
      <c r="P56" s="18">
        <f t="shared" si="149"/>
        <v>4.7867926680611426</v>
      </c>
      <c r="Q56" s="18">
        <f t="shared" si="149"/>
        <v>4.799692407420717</v>
      </c>
      <c r="S56" s="68">
        <f t="shared" si="109"/>
        <v>42.90830486264025</v>
      </c>
      <c r="T56" s="69">
        <f t="shared" si="110"/>
        <v>65.217336137324438</v>
      </c>
      <c r="U56" s="69">
        <f t="shared" si="111"/>
        <v>108.12564099996469</v>
      </c>
      <c r="W56" t="str">
        <f t="shared" si="141"/>
        <v>41 Administrative occupations</v>
      </c>
      <c r="X56" s="18">
        <f t="shared" si="150"/>
        <v>8.170197779128042</v>
      </c>
      <c r="Y56" s="18">
        <f t="shared" si="150"/>
        <v>7.7289167591762995</v>
      </c>
      <c r="Z56" s="18">
        <f t="shared" si="150"/>
        <v>8.112914868208259</v>
      </c>
      <c r="AA56" s="18">
        <f t="shared" si="150"/>
        <v>7.719663636661636</v>
      </c>
      <c r="AB56" s="18">
        <f t="shared" si="150"/>
        <v>7.6504025408264242</v>
      </c>
      <c r="AD56" s="68">
        <f t="shared" si="113"/>
        <v>17.21913502735606</v>
      </c>
      <c r="AE56" s="69">
        <f t="shared" si="114"/>
        <v>59.083390986331963</v>
      </c>
      <c r="AF56" s="69">
        <f t="shared" si="115"/>
        <v>76.302526013688023</v>
      </c>
      <c r="AH56" t="str">
        <f t="shared" si="142"/>
        <v>41 Administrative occupations</v>
      </c>
      <c r="AI56" s="18">
        <f t="shared" si="151"/>
        <v>10.337734325782563</v>
      </c>
      <c r="AJ56" s="18">
        <f t="shared" si="151"/>
        <v>10.63893142796905</v>
      </c>
      <c r="AK56" s="18">
        <f t="shared" si="151"/>
        <v>11.42568565044078</v>
      </c>
      <c r="AL56" s="18">
        <f t="shared" si="151"/>
        <v>11.499392167403952</v>
      </c>
      <c r="AM56" s="18">
        <f t="shared" si="151"/>
        <v>11.622758969334933</v>
      </c>
      <c r="AO56" s="68">
        <f t="shared" si="117"/>
        <v>13.639990617800285</v>
      </c>
      <c r="AP56" s="69">
        <f t="shared" si="118"/>
        <v>60.963926098264118</v>
      </c>
      <c r="AQ56" s="69">
        <f t="shared" si="119"/>
        <v>74.603916716064418</v>
      </c>
      <c r="AS56" t="str">
        <f t="shared" si="143"/>
        <v>41 Administrative occupations</v>
      </c>
      <c r="AT56" s="18">
        <f t="shared" si="152"/>
        <v>9.8491857078774121</v>
      </c>
      <c r="AU56" s="18">
        <f t="shared" si="152"/>
        <v>9.2846589153298567</v>
      </c>
      <c r="AV56" s="18">
        <f t="shared" si="152"/>
        <v>9.8106492920417807</v>
      </c>
      <c r="AW56" s="18">
        <f t="shared" si="152"/>
        <v>9.1510606450271155</v>
      </c>
      <c r="AX56" s="18">
        <f t="shared" si="152"/>
        <v>9.0365910305247965</v>
      </c>
      <c r="AZ56" s="68">
        <f t="shared" si="121"/>
        <v>9.2357297499669819</v>
      </c>
      <c r="BA56" s="69">
        <f t="shared" si="122"/>
        <v>55.422132436930262</v>
      </c>
      <c r="BB56" s="69">
        <f t="shared" si="123"/>
        <v>64.657862186897248</v>
      </c>
      <c r="BD56" t="str">
        <f t="shared" si="144"/>
        <v>41 Administrative occupations</v>
      </c>
      <c r="BE56" s="18">
        <f t="shared" si="153"/>
        <v>8.7887608106064654</v>
      </c>
      <c r="BF56" s="18">
        <f t="shared" si="153"/>
        <v>8.161418243456513</v>
      </c>
      <c r="BG56" s="18">
        <f t="shared" si="153"/>
        <v>8.5772662789916598</v>
      </c>
      <c r="BH56" s="18">
        <f t="shared" si="153"/>
        <v>7.3361675500669188</v>
      </c>
      <c r="BI56" s="18">
        <f t="shared" si="153"/>
        <v>5.5661820077177762</v>
      </c>
      <c r="BK56" s="68">
        <f t="shared" si="125"/>
        <v>-35.54771391650155</v>
      </c>
      <c r="BL56" s="69">
        <f t="shared" si="126"/>
        <v>39.302873541568395</v>
      </c>
      <c r="BM56" s="69">
        <f t="shared" si="127"/>
        <v>3.7551596250668458</v>
      </c>
      <c r="BO56" t="str">
        <f t="shared" si="145"/>
        <v>41 Administrative occupations</v>
      </c>
      <c r="BP56" s="18">
        <f t="shared" si="154"/>
        <v>10.318573109040354</v>
      </c>
      <c r="BQ56" s="18">
        <f t="shared" si="154"/>
        <v>9.0356377969333899</v>
      </c>
      <c r="BR56" s="18">
        <f t="shared" si="154"/>
        <v>9.9458055107988521</v>
      </c>
      <c r="BS56" s="18">
        <f t="shared" si="154"/>
        <v>8.4776813646049121</v>
      </c>
      <c r="BT56" s="18">
        <f t="shared" si="154"/>
        <v>6.5595871017987246</v>
      </c>
      <c r="BV56" s="68">
        <f t="shared" si="129"/>
        <v>-44.539568215291652</v>
      </c>
      <c r="BW56" s="69">
        <f t="shared" si="130"/>
        <v>31.616399734994193</v>
      </c>
      <c r="BX56" s="69">
        <f t="shared" si="131"/>
        <v>-12.923168480297459</v>
      </c>
      <c r="BZ56" t="str">
        <f t="shared" si="146"/>
        <v>41 Administrative occupations</v>
      </c>
      <c r="CA56" s="18">
        <f t="shared" si="155"/>
        <v>8.2877899430743867</v>
      </c>
      <c r="CB56" s="18">
        <f t="shared" si="155"/>
        <v>7.9976762043003875</v>
      </c>
      <c r="CC56" s="18">
        <f t="shared" si="155"/>
        <v>7.9661748715219662</v>
      </c>
      <c r="CD56" s="18">
        <f t="shared" si="155"/>
        <v>6.0224748902671204</v>
      </c>
      <c r="CE56" s="18">
        <f t="shared" si="155"/>
        <v>3.1726528486785108</v>
      </c>
      <c r="CG56" s="68">
        <f t="shared" si="133"/>
        <v>-74.109341698536369</v>
      </c>
      <c r="CH56" s="69">
        <f t="shared" si="134"/>
        <v>21.863896200772373</v>
      </c>
      <c r="CI56" s="69">
        <f t="shared" si="135"/>
        <v>-52.245445497763988</v>
      </c>
      <c r="CK56" t="str">
        <f t="shared" si="147"/>
        <v>41 Administrative occupations</v>
      </c>
      <c r="CL56" s="18">
        <f t="shared" si="156"/>
        <v>5.1040040017821235</v>
      </c>
      <c r="CM56" s="18">
        <f t="shared" si="156"/>
        <v>5.3303948517092037</v>
      </c>
      <c r="CN56" s="18">
        <f t="shared" si="156"/>
        <v>5.7816801848820374</v>
      </c>
      <c r="CO56" s="18">
        <f t="shared" si="156"/>
        <v>4.5547517692853834</v>
      </c>
      <c r="CP56" s="18">
        <f t="shared" si="156"/>
        <v>4.4361777244191334</v>
      </c>
      <c r="CR56" s="68">
        <f t="shared" si="137"/>
        <v>-32.513654935478471</v>
      </c>
      <c r="CS56" s="69">
        <f t="shared" si="138"/>
        <v>20.509019010731919</v>
      </c>
      <c r="CT56" s="69">
        <f t="shared" si="139"/>
        <v>-12.004635924746552</v>
      </c>
    </row>
    <row r="57" spans="1:98" x14ac:dyDescent="0.2">
      <c r="A57" t="str">
        <f t="shared" si="103"/>
        <v>42 Secretarial and related occupations</v>
      </c>
      <c r="B57" s="18">
        <f t="shared" si="148"/>
        <v>0.32370763652149342</v>
      </c>
      <c r="C57" s="18">
        <f t="shared" si="148"/>
        <v>0.3413508923305249</v>
      </c>
      <c r="D57" s="18">
        <f t="shared" si="148"/>
        <v>0.32472088297926577</v>
      </c>
      <c r="E57" s="18">
        <f t="shared" si="148"/>
        <v>0.44822178898352949</v>
      </c>
      <c r="F57" s="18">
        <f t="shared" si="148"/>
        <v>0.67464060433332407</v>
      </c>
      <c r="H57" s="68">
        <f t="shared" si="105"/>
        <v>206.74959878408058</v>
      </c>
      <c r="I57" s="69">
        <f t="shared" si="106"/>
        <v>129.81315849441484</v>
      </c>
      <c r="J57" s="69">
        <f t="shared" si="107"/>
        <v>336.56275727849538</v>
      </c>
      <c r="L57" t="str">
        <f t="shared" si="140"/>
        <v>42 Secretarial and related occupations</v>
      </c>
      <c r="M57" s="18">
        <f t="shared" si="149"/>
        <v>1.0930850130508445</v>
      </c>
      <c r="N57" s="18">
        <f t="shared" si="149"/>
        <v>1.0025988192284987</v>
      </c>
      <c r="O57" s="18">
        <f t="shared" si="149"/>
        <v>0.98713529776473219</v>
      </c>
      <c r="P57" s="18">
        <f t="shared" si="149"/>
        <v>1.2955307170505523</v>
      </c>
      <c r="Q57" s="18">
        <f t="shared" si="149"/>
        <v>1.2532376082345644</v>
      </c>
      <c r="S57" s="68">
        <f t="shared" si="109"/>
        <v>87.817363671355707</v>
      </c>
      <c r="T57" s="69">
        <f t="shared" si="110"/>
        <v>93.434120719368806</v>
      </c>
      <c r="U57" s="69">
        <f t="shared" si="111"/>
        <v>181.25148439072453</v>
      </c>
      <c r="W57" t="str">
        <f t="shared" si="141"/>
        <v>42 Secretarial and related occupations</v>
      </c>
      <c r="X57" s="18">
        <f t="shared" si="150"/>
        <v>1.7472432341173207</v>
      </c>
      <c r="Y57" s="18">
        <f t="shared" si="150"/>
        <v>1.5795806693733359</v>
      </c>
      <c r="Z57" s="18">
        <f t="shared" si="150"/>
        <v>1.628234898760019</v>
      </c>
      <c r="AA57" s="18">
        <f t="shared" si="150"/>
        <v>2.1877553108689805</v>
      </c>
      <c r="AB57" s="18">
        <f t="shared" si="150"/>
        <v>2.8524903882819017</v>
      </c>
      <c r="AD57" s="68">
        <f t="shared" si="113"/>
        <v>117.77011220075977</v>
      </c>
      <c r="AE57" s="69">
        <f t="shared" si="114"/>
        <v>98.145311719020498</v>
      </c>
      <c r="AF57" s="69">
        <f t="shared" si="115"/>
        <v>215.91542391978024</v>
      </c>
      <c r="AH57" t="str">
        <f t="shared" si="142"/>
        <v>42 Secretarial and related occupations</v>
      </c>
      <c r="AI57" s="18">
        <f t="shared" si="151"/>
        <v>2.8917699737502569</v>
      </c>
      <c r="AJ57" s="18">
        <f t="shared" si="151"/>
        <v>2.7749088422997406</v>
      </c>
      <c r="AK57" s="18">
        <f t="shared" si="151"/>
        <v>2.9096349117549924</v>
      </c>
      <c r="AL57" s="18">
        <f t="shared" si="151"/>
        <v>3.9048159175540533</v>
      </c>
      <c r="AM57" s="18">
        <f t="shared" si="151"/>
        <v>4.3007033234461343</v>
      </c>
      <c r="AO57" s="68">
        <f t="shared" si="117"/>
        <v>65.122104253657469</v>
      </c>
      <c r="AP57" s="69">
        <f t="shared" si="118"/>
        <v>82.974198235583501</v>
      </c>
      <c r="AQ57" s="69">
        <f t="shared" si="119"/>
        <v>148.09630248924094</v>
      </c>
      <c r="AS57" t="str">
        <f t="shared" si="143"/>
        <v>42 Secretarial and related occupations</v>
      </c>
      <c r="AT57" s="18">
        <f t="shared" si="152"/>
        <v>2.4235398603395431</v>
      </c>
      <c r="AU57" s="18">
        <f t="shared" si="152"/>
        <v>2.1260671844474901</v>
      </c>
      <c r="AV57" s="18">
        <f t="shared" si="152"/>
        <v>2.2115173718874921</v>
      </c>
      <c r="AW57" s="18">
        <f t="shared" si="152"/>
        <v>2.7396498899713078</v>
      </c>
      <c r="AX57" s="18">
        <f t="shared" si="152"/>
        <v>2.566059405923903</v>
      </c>
      <c r="AZ57" s="68">
        <f t="shared" si="121"/>
        <v>37.604991752494477</v>
      </c>
      <c r="BA57" s="69">
        <f t="shared" si="122"/>
        <v>72.643978489073859</v>
      </c>
      <c r="BB57" s="69">
        <f t="shared" si="123"/>
        <v>110.24897024156834</v>
      </c>
      <c r="BD57" t="str">
        <f t="shared" si="144"/>
        <v>42 Secretarial and related occupations</v>
      </c>
      <c r="BE57" s="18">
        <f t="shared" si="153"/>
        <v>2.4163329570027678</v>
      </c>
      <c r="BF57" s="18">
        <f t="shared" si="153"/>
        <v>2.1749205084397549</v>
      </c>
      <c r="BG57" s="18">
        <f t="shared" si="153"/>
        <v>2.1834150198846309</v>
      </c>
      <c r="BH57" s="18">
        <f t="shared" si="153"/>
        <v>2.3201152394259301</v>
      </c>
      <c r="BI57" s="18">
        <f t="shared" si="153"/>
        <v>0.53229686565910861</v>
      </c>
      <c r="BK57" s="68">
        <f t="shared" si="125"/>
        <v>-75.787065276738147</v>
      </c>
      <c r="BL57" s="69">
        <f t="shared" si="126"/>
        <v>37.825708055533987</v>
      </c>
      <c r="BM57" s="69">
        <f t="shared" si="127"/>
        <v>-37.961357221204167</v>
      </c>
      <c r="BO57" t="str">
        <f t="shared" si="145"/>
        <v>42 Secretarial and related occupations</v>
      </c>
      <c r="BP57" s="18">
        <f t="shared" si="154"/>
        <v>3.2166002503346816</v>
      </c>
      <c r="BQ57" s="18">
        <f t="shared" si="154"/>
        <v>2.4137074082330048</v>
      </c>
      <c r="BR57" s="18">
        <f t="shared" si="154"/>
        <v>2.5844678846949996</v>
      </c>
      <c r="BS57" s="18">
        <f t="shared" si="154"/>
        <v>2.158915419199972</v>
      </c>
      <c r="BT57" s="18">
        <f t="shared" si="154"/>
        <v>0.54637126172393147</v>
      </c>
      <c r="BV57" s="68">
        <f t="shared" si="129"/>
        <v>-82.222797733860418</v>
      </c>
      <c r="BW57" s="69">
        <f t="shared" si="130"/>
        <v>26.898435282966069</v>
      </c>
      <c r="BX57" s="69">
        <f t="shared" si="131"/>
        <v>-55.324362450894363</v>
      </c>
      <c r="BZ57" t="str">
        <f t="shared" si="146"/>
        <v>42 Secretarial and related occupations</v>
      </c>
      <c r="CA57" s="18">
        <f t="shared" si="155"/>
        <v>3.6800822108732389</v>
      </c>
      <c r="CB57" s="18">
        <f t="shared" si="155"/>
        <v>3.540457964367659</v>
      </c>
      <c r="CC57" s="18">
        <f t="shared" si="155"/>
        <v>3.3548936395411366</v>
      </c>
      <c r="CD57" s="18">
        <f t="shared" si="155"/>
        <v>1.583890835020292</v>
      </c>
      <c r="CE57" s="18">
        <f t="shared" si="155"/>
        <v>0.30002735988341345</v>
      </c>
      <c r="CG57" s="68">
        <f t="shared" si="133"/>
        <v>-94.186301857931625</v>
      </c>
      <c r="CH57" s="69">
        <f t="shared" si="134"/>
        <v>16.670477866402781</v>
      </c>
      <c r="CI57" s="69">
        <f t="shared" si="135"/>
        <v>-77.515823991528833</v>
      </c>
      <c r="CK57" t="str">
        <f t="shared" si="147"/>
        <v>42 Secretarial and related occupations</v>
      </c>
      <c r="CL57" s="18">
        <f t="shared" si="156"/>
        <v>2.2443974645488982</v>
      </c>
      <c r="CM57" s="18">
        <f t="shared" si="156"/>
        <v>2.3477418816363995</v>
      </c>
      <c r="CN57" s="18">
        <f t="shared" si="156"/>
        <v>2.5499988251144892</v>
      </c>
      <c r="CO57" s="18">
        <f t="shared" si="156"/>
        <v>2.3364425222765903</v>
      </c>
      <c r="CP57" s="18">
        <f t="shared" si="156"/>
        <v>1.5994289461101259</v>
      </c>
      <c r="CR57" s="68">
        <f t="shared" si="137"/>
        <v>-44.832156537564529</v>
      </c>
      <c r="CS57" s="69">
        <f t="shared" si="138"/>
        <v>26.557597191001054</v>
      </c>
      <c r="CT57" s="69">
        <f t="shared" si="139"/>
        <v>-18.274559346563475</v>
      </c>
    </row>
    <row r="58" spans="1:98" x14ac:dyDescent="0.2">
      <c r="A58" t="str">
        <f t="shared" si="103"/>
        <v>51 Skilled agricultural and related trades</v>
      </c>
      <c r="B58" s="18">
        <f t="shared" si="148"/>
        <v>0.33944307631343534</v>
      </c>
      <c r="C58" s="18">
        <f t="shared" si="148"/>
        <v>0.32794306678621316</v>
      </c>
      <c r="D58" s="18">
        <f t="shared" si="148"/>
        <v>0.27572084463708568</v>
      </c>
      <c r="E58" s="18">
        <f t="shared" si="148"/>
        <v>0.29107484913323534</v>
      </c>
      <c r="F58" s="18">
        <f t="shared" si="148"/>
        <v>0.28680049659197376</v>
      </c>
      <c r="H58" s="68">
        <f t="shared" si="105"/>
        <v>53.57907410327023</v>
      </c>
      <c r="I58" s="69">
        <f t="shared" si="106"/>
        <v>93.304006593120221</v>
      </c>
      <c r="J58" s="69">
        <f t="shared" si="107"/>
        <v>146.88308069639044</v>
      </c>
      <c r="L58" t="str">
        <f t="shared" si="140"/>
        <v>51 Skilled agricultural and related trades</v>
      </c>
      <c r="M58" s="18">
        <f t="shared" si="149"/>
        <v>0.26447984066176666</v>
      </c>
      <c r="N58" s="18">
        <f t="shared" si="149"/>
        <v>0.27227158462034384</v>
      </c>
      <c r="O58" s="18">
        <f t="shared" si="149"/>
        <v>0.17854151384739644</v>
      </c>
      <c r="P58" s="18">
        <f t="shared" si="149"/>
        <v>0.16716353758621016</v>
      </c>
      <c r="Q58" s="18">
        <f t="shared" si="149"/>
        <v>0.17348960475619449</v>
      </c>
      <c r="S58" s="68">
        <f t="shared" si="109"/>
        <v>43.751785454560682</v>
      </c>
      <c r="T58" s="69">
        <f t="shared" si="110"/>
        <v>68.488513255598804</v>
      </c>
      <c r="U58" s="69">
        <f t="shared" si="111"/>
        <v>112.24029871015948</v>
      </c>
      <c r="W58" t="str">
        <f t="shared" si="141"/>
        <v>51 Skilled agricultural and related trades</v>
      </c>
      <c r="X58" s="18">
        <f t="shared" si="150"/>
        <v>0.97849908204250979</v>
      </c>
      <c r="Y58" s="18">
        <f t="shared" si="150"/>
        <v>1.0155164461392481</v>
      </c>
      <c r="Z58" s="18">
        <f t="shared" si="150"/>
        <v>0.87503806852981503</v>
      </c>
      <c r="AA58" s="18">
        <f t="shared" si="150"/>
        <v>0.95350614164158731</v>
      </c>
      <c r="AB58" s="18">
        <f t="shared" si="150"/>
        <v>1.1854112207542538</v>
      </c>
      <c r="AD58" s="68">
        <f t="shared" si="113"/>
        <v>68.396565835769664</v>
      </c>
      <c r="AE58" s="69">
        <f t="shared" si="114"/>
        <v>89.912832577556969</v>
      </c>
      <c r="AF58" s="69">
        <f t="shared" si="115"/>
        <v>158.30939841332662</v>
      </c>
      <c r="AH58" t="str">
        <f t="shared" si="142"/>
        <v>51 Skilled agricultural and related trades</v>
      </c>
      <c r="AI58" s="18">
        <f t="shared" si="151"/>
        <v>1.2398729338137664</v>
      </c>
      <c r="AJ58" s="18">
        <f t="shared" si="151"/>
        <v>1.5127881356972095</v>
      </c>
      <c r="AK58" s="18">
        <f t="shared" si="151"/>
        <v>1.1065105913936635</v>
      </c>
      <c r="AL58" s="18">
        <f t="shared" si="151"/>
        <v>1.2542443570973054</v>
      </c>
      <c r="AM58" s="18">
        <f t="shared" si="151"/>
        <v>1.4956951069988409</v>
      </c>
      <c r="AO58" s="68">
        <f t="shared" si="117"/>
        <v>51.005138701589502</v>
      </c>
      <c r="AP58" s="69">
        <f t="shared" si="118"/>
        <v>89.819973956226207</v>
      </c>
      <c r="AQ58" s="69">
        <f t="shared" si="119"/>
        <v>140.82511265781571</v>
      </c>
      <c r="AS58" t="str">
        <f t="shared" si="143"/>
        <v>51 Skilled agricultural and related trades</v>
      </c>
      <c r="AT58" s="18">
        <f t="shared" si="152"/>
        <v>1.8796182527352199</v>
      </c>
      <c r="AU58" s="18">
        <f t="shared" si="152"/>
        <v>2.4266615273982239</v>
      </c>
      <c r="AV58" s="18">
        <f t="shared" si="152"/>
        <v>1.7048165262268746</v>
      </c>
      <c r="AW58" s="18">
        <f t="shared" si="152"/>
        <v>1.7454142592435848</v>
      </c>
      <c r="AX58" s="18">
        <f t="shared" si="152"/>
        <v>2.0527198068169703</v>
      </c>
      <c r="AZ58" s="68">
        <f t="shared" si="121"/>
        <v>42.79396851283164</v>
      </c>
      <c r="BA58" s="69">
        <f t="shared" si="122"/>
        <v>76.337826243235071</v>
      </c>
      <c r="BB58" s="69">
        <f t="shared" si="123"/>
        <v>119.1317947560667</v>
      </c>
      <c r="BD58" t="str">
        <f t="shared" si="144"/>
        <v>51 Skilled agricultural and related trades</v>
      </c>
      <c r="BE58" s="18">
        <f t="shared" si="153"/>
        <v>0.9988815010262917</v>
      </c>
      <c r="BF58" s="18">
        <f t="shared" si="153"/>
        <v>1.0359738781755199</v>
      </c>
      <c r="BG58" s="18">
        <f t="shared" si="153"/>
        <v>0.75615417464383239</v>
      </c>
      <c r="BH58" s="18">
        <f t="shared" si="153"/>
        <v>0.73887144967351215</v>
      </c>
      <c r="BI58" s="18">
        <f t="shared" si="153"/>
        <v>0.74651857559202461</v>
      </c>
      <c r="BK58" s="68">
        <f t="shared" si="125"/>
        <v>-1.9471818398033236</v>
      </c>
      <c r="BL58" s="69">
        <f t="shared" si="126"/>
        <v>53.341214349050439</v>
      </c>
      <c r="BM58" s="69">
        <f t="shared" si="127"/>
        <v>51.394032509247111</v>
      </c>
      <c r="BO58" t="str">
        <f t="shared" si="145"/>
        <v>51 Skilled agricultural and related trades</v>
      </c>
      <c r="BP58" s="18">
        <f t="shared" si="154"/>
        <v>1.4357598504602531</v>
      </c>
      <c r="BQ58" s="18">
        <f t="shared" si="154"/>
        <v>1.6643203746256281</v>
      </c>
      <c r="BR58" s="18">
        <f t="shared" si="154"/>
        <v>1.1848189300456504</v>
      </c>
      <c r="BS58" s="18">
        <f t="shared" si="154"/>
        <v>1.2294860794267453</v>
      </c>
      <c r="BT58" s="18">
        <f t="shared" si="154"/>
        <v>1.4555680364254928</v>
      </c>
      <c r="BV58" s="68">
        <f t="shared" si="129"/>
        <v>3.3064008908194582</v>
      </c>
      <c r="BW58" s="69">
        <f t="shared" si="130"/>
        <v>53.685063025328148</v>
      </c>
      <c r="BX58" s="69">
        <f t="shared" si="131"/>
        <v>56.991463916147609</v>
      </c>
      <c r="BZ58" t="str">
        <f t="shared" si="146"/>
        <v>51 Skilled agricultural and related trades</v>
      </c>
      <c r="CA58" s="18">
        <f t="shared" si="155"/>
        <v>1.7675172130490697</v>
      </c>
      <c r="CB58" s="18">
        <f t="shared" si="155"/>
        <v>1.9163682105377369</v>
      </c>
      <c r="CC58" s="18">
        <f t="shared" si="155"/>
        <v>1.6446395760798329</v>
      </c>
      <c r="CD58" s="18">
        <f t="shared" si="155"/>
        <v>1.74243688198478</v>
      </c>
      <c r="CE58" s="18">
        <f t="shared" si="155"/>
        <v>2.9398508935110539</v>
      </c>
      <c r="CG58" s="68">
        <f t="shared" si="133"/>
        <v>16.205033891859934</v>
      </c>
      <c r="CH58" s="69">
        <f t="shared" si="134"/>
        <v>47.729046292567574</v>
      </c>
      <c r="CI58" s="69">
        <f t="shared" si="135"/>
        <v>63.934080184427508</v>
      </c>
      <c r="CK58" t="str">
        <f t="shared" si="147"/>
        <v>51 Skilled agricultural and related trades</v>
      </c>
      <c r="CL58" s="18">
        <f t="shared" si="156"/>
        <v>3.0895369394933607</v>
      </c>
      <c r="CM58" s="18">
        <f t="shared" si="156"/>
        <v>4.1456464320193547</v>
      </c>
      <c r="CN58" s="18">
        <f t="shared" si="156"/>
        <v>2.7621017962659886</v>
      </c>
      <c r="CO58" s="18">
        <f t="shared" si="156"/>
        <v>3.2151764129277858</v>
      </c>
      <c r="CP58" s="18">
        <f t="shared" si="156"/>
        <v>1.9910248680408371</v>
      </c>
      <c r="CR58" s="68">
        <f t="shared" si="137"/>
        <v>-36.598717872819392</v>
      </c>
      <c r="CS58" s="69">
        <f t="shared" si="138"/>
        <v>28.609047564087675</v>
      </c>
      <c r="CT58" s="69">
        <f t="shared" si="139"/>
        <v>-7.9896703087317169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0.27677347995808604</v>
      </c>
      <c r="C59" s="18">
        <f t="shared" si="148"/>
        <v>0.24822806402064507</v>
      </c>
      <c r="D59" s="18">
        <f t="shared" si="148"/>
        <v>0.25177245156247402</v>
      </c>
      <c r="E59" s="18">
        <f t="shared" si="148"/>
        <v>0.23369558734876694</v>
      </c>
      <c r="F59" s="18">
        <f t="shared" si="148"/>
        <v>0.24975965094810765</v>
      </c>
      <c r="H59" s="68">
        <f t="shared" si="105"/>
        <v>46.465661124548717</v>
      </c>
      <c r="I59" s="69">
        <f t="shared" si="106"/>
        <v>53.819523010992121</v>
      </c>
      <c r="J59" s="69">
        <f t="shared" si="107"/>
        <v>100.28518413554085</v>
      </c>
      <c r="L59" t="str">
        <f t="shared" si="140"/>
        <v>52 Skilled metal, electrical and electronic trades</v>
      </c>
      <c r="M59" s="18">
        <f t="shared" si="149"/>
        <v>0.67052531298603057</v>
      </c>
      <c r="N59" s="18">
        <f t="shared" si="149"/>
        <v>0.66896461687125608</v>
      </c>
      <c r="O59" s="18">
        <f t="shared" si="149"/>
        <v>0.57946814044529704</v>
      </c>
      <c r="P59" s="18">
        <f t="shared" si="149"/>
        <v>0.71776236416819772</v>
      </c>
      <c r="Q59" s="18">
        <f t="shared" si="149"/>
        <v>0.97686932570782448</v>
      </c>
      <c r="S59" s="68">
        <f t="shared" si="109"/>
        <v>149.39394911913791</v>
      </c>
      <c r="T59" s="69">
        <f t="shared" si="110"/>
        <v>88.204349684895391</v>
      </c>
      <c r="U59" s="69">
        <f t="shared" si="111"/>
        <v>237.59829880403328</v>
      </c>
      <c r="W59" t="str">
        <f t="shared" si="141"/>
        <v>52 Skilled metal, electrical and electronic trades</v>
      </c>
      <c r="X59" s="18">
        <f t="shared" si="150"/>
        <v>0.99809416187959743</v>
      </c>
      <c r="Y59" s="18">
        <f t="shared" si="150"/>
        <v>1.0305031948092191</v>
      </c>
      <c r="Z59" s="18">
        <f t="shared" si="150"/>
        <v>0.86343999148130757</v>
      </c>
      <c r="AA59" s="18">
        <f t="shared" si="150"/>
        <v>0.98009719792313144</v>
      </c>
      <c r="AB59" s="18">
        <f t="shared" si="150"/>
        <v>1.0912785197727435</v>
      </c>
      <c r="AD59" s="68">
        <f t="shared" si="113"/>
        <v>57.106658315008552</v>
      </c>
      <c r="AE59" s="69">
        <f t="shared" si="114"/>
        <v>66.66501043988707</v>
      </c>
      <c r="AF59" s="69">
        <f t="shared" si="115"/>
        <v>123.77166875489563</v>
      </c>
      <c r="AH59" t="str">
        <f t="shared" si="142"/>
        <v>52 Skilled metal, electrical and electronic trades</v>
      </c>
      <c r="AI59" s="18">
        <f t="shared" si="151"/>
        <v>1.2075828360798002</v>
      </c>
      <c r="AJ59" s="18">
        <f t="shared" si="151"/>
        <v>1.3393040730889072</v>
      </c>
      <c r="AK59" s="18">
        <f t="shared" si="151"/>
        <v>1.1597716197207895</v>
      </c>
      <c r="AL59" s="18">
        <f t="shared" si="151"/>
        <v>1.2105969504667873</v>
      </c>
      <c r="AM59" s="18">
        <f t="shared" si="151"/>
        <v>1.3417618212609352</v>
      </c>
      <c r="AO59" s="68">
        <f t="shared" si="117"/>
        <v>29.243045155230014</v>
      </c>
      <c r="AP59" s="69">
        <f t="shared" si="118"/>
        <v>52.030476655332023</v>
      </c>
      <c r="AQ59" s="69">
        <f t="shared" si="119"/>
        <v>81.273521810562031</v>
      </c>
      <c r="AS59" t="str">
        <f t="shared" si="143"/>
        <v>52 Skilled metal, electrical and electronic trades</v>
      </c>
      <c r="AT59" s="18">
        <f t="shared" si="152"/>
        <v>4.8762920093827091</v>
      </c>
      <c r="AU59" s="18">
        <f t="shared" si="152"/>
        <v>5.0106684121110696</v>
      </c>
      <c r="AV59" s="18">
        <f t="shared" si="152"/>
        <v>4.4879071428820394</v>
      </c>
      <c r="AW59" s="18">
        <f t="shared" si="152"/>
        <v>4.5755600511871917</v>
      </c>
      <c r="AX59" s="18">
        <f t="shared" si="152"/>
        <v>4.9369240537062353</v>
      </c>
      <c r="AZ59" s="68">
        <f t="shared" si="121"/>
        <v>30.457911396717531</v>
      </c>
      <c r="BA59" s="69">
        <f t="shared" si="122"/>
        <v>52.701548046036393</v>
      </c>
      <c r="BB59" s="69">
        <f t="shared" si="123"/>
        <v>83.159459442753928</v>
      </c>
      <c r="BD59" t="str">
        <f t="shared" si="144"/>
        <v>52 Skilled metal, electrical and electronic trades</v>
      </c>
      <c r="BE59" s="18">
        <f t="shared" si="153"/>
        <v>6.6223371316756774</v>
      </c>
      <c r="BF59" s="18">
        <f t="shared" si="153"/>
        <v>6.6769257344362671</v>
      </c>
      <c r="BG59" s="18">
        <f t="shared" si="153"/>
        <v>6.077085089631967</v>
      </c>
      <c r="BH59" s="18">
        <f t="shared" si="153"/>
        <v>6.1065674779582917</v>
      </c>
      <c r="BI59" s="18">
        <f t="shared" si="153"/>
        <v>5.9473091866083401</v>
      </c>
      <c r="BK59" s="68">
        <f t="shared" si="125"/>
        <v>-2.8025176961107023</v>
      </c>
      <c r="BL59" s="69">
        <f t="shared" si="126"/>
        <v>34.205225089710893</v>
      </c>
      <c r="BM59" s="69">
        <f t="shared" si="127"/>
        <v>31.402707393600192</v>
      </c>
      <c r="BO59" t="str">
        <f t="shared" si="145"/>
        <v>52 Skilled metal, electrical and electronic trades</v>
      </c>
      <c r="BP59" s="18">
        <f t="shared" si="154"/>
        <v>4.0339507566004063</v>
      </c>
      <c r="BQ59" s="18">
        <f t="shared" si="154"/>
        <v>4.4841415786795764</v>
      </c>
      <c r="BR59" s="18">
        <f t="shared" si="154"/>
        <v>3.9953414017108169</v>
      </c>
      <c r="BS59" s="18">
        <f t="shared" si="154"/>
        <v>3.9579227103022467</v>
      </c>
      <c r="BT59" s="18">
        <f t="shared" si="154"/>
        <v>4.1186790760341072</v>
      </c>
      <c r="BV59" s="68">
        <f t="shared" si="129"/>
        <v>-13.313640753722922</v>
      </c>
      <c r="BW59" s="69">
        <f t="shared" si="130"/>
        <v>33.961779229369768</v>
      </c>
      <c r="BX59" s="69">
        <f t="shared" si="131"/>
        <v>20.648138475646842</v>
      </c>
      <c r="BZ59" t="str">
        <f t="shared" si="146"/>
        <v>52 Skilled metal, electrical and electronic trades</v>
      </c>
      <c r="CA59" s="18">
        <f t="shared" si="155"/>
        <v>3.1872716405545773</v>
      </c>
      <c r="CB59" s="18">
        <f t="shared" si="155"/>
        <v>3.0375734289216783</v>
      </c>
      <c r="CC59" s="18">
        <f t="shared" si="155"/>
        <v>2.9286998331324456</v>
      </c>
      <c r="CD59" s="18">
        <f t="shared" si="155"/>
        <v>3.1716144905620127</v>
      </c>
      <c r="CE59" s="18">
        <f t="shared" si="155"/>
        <v>2.7269590841147684</v>
      </c>
      <c r="CG59" s="68">
        <f t="shared" si="133"/>
        <v>-39.469517778097881</v>
      </c>
      <c r="CH59" s="69">
        <f t="shared" si="134"/>
        <v>32.143852529265473</v>
      </c>
      <c r="CI59" s="69">
        <f t="shared" si="135"/>
        <v>-7.3256652488324052</v>
      </c>
      <c r="CK59" t="str">
        <f t="shared" si="147"/>
        <v>52 Skilled metal, electrical and electronic trades</v>
      </c>
      <c r="CL59" s="18">
        <f t="shared" si="156"/>
        <v>3.0981497209968811</v>
      </c>
      <c r="CM59" s="18">
        <f t="shared" si="156"/>
        <v>3.5009119583052315</v>
      </c>
      <c r="CN59" s="18">
        <f t="shared" si="156"/>
        <v>3.2100259693204189</v>
      </c>
      <c r="CO59" s="18">
        <f t="shared" si="156"/>
        <v>3.8756187120441083</v>
      </c>
      <c r="CP59" s="18">
        <f t="shared" si="156"/>
        <v>2.9030143301784546</v>
      </c>
      <c r="CR59" s="68">
        <f t="shared" si="137"/>
        <v>-20.457054302055106</v>
      </c>
      <c r="CS59" s="69">
        <f t="shared" si="138"/>
        <v>29.780697539597085</v>
      </c>
      <c r="CT59" s="69">
        <f t="shared" si="139"/>
        <v>9.3236432375419778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0.15345926330542708</v>
      </c>
      <c r="C60" s="18">
        <f t="shared" si="148"/>
        <v>8.7592204664002193E-2</v>
      </c>
      <c r="D60" s="18">
        <f t="shared" si="148"/>
        <v>7.0716232334388285E-2</v>
      </c>
      <c r="E60" s="18">
        <f t="shared" si="148"/>
        <v>8.7790157793453366E-2</v>
      </c>
      <c r="F60" s="18">
        <f t="shared" si="148"/>
        <v>7.3880399839898331E-2</v>
      </c>
      <c r="H60" s="68">
        <f t="shared" si="105"/>
        <v>54.252378516756025</v>
      </c>
      <c r="I60" s="69">
        <f t="shared" si="106"/>
        <v>66.41525193166305</v>
      </c>
      <c r="J60" s="69">
        <f t="shared" si="107"/>
        <v>120.66763044841909</v>
      </c>
      <c r="L60" t="str">
        <f t="shared" si="140"/>
        <v>53 Skilled construction and building trades</v>
      </c>
      <c r="M60" s="18">
        <f t="shared" si="149"/>
        <v>0.37890015682443523</v>
      </c>
      <c r="N60" s="18">
        <f t="shared" si="149"/>
        <v>0.34744088130719541</v>
      </c>
      <c r="O60" s="18">
        <f t="shared" si="149"/>
        <v>0.32549228657805246</v>
      </c>
      <c r="P60" s="18">
        <f t="shared" si="149"/>
        <v>0.33605118459104505</v>
      </c>
      <c r="Q60" s="18">
        <f t="shared" si="149"/>
        <v>0.33017700228836339</v>
      </c>
      <c r="S60" s="68">
        <f t="shared" si="109"/>
        <v>50.066972724532697</v>
      </c>
      <c r="T60" s="69">
        <f t="shared" si="110"/>
        <v>64.362905851442235</v>
      </c>
      <c r="U60" s="69">
        <f t="shared" si="111"/>
        <v>114.42987857597493</v>
      </c>
      <c r="W60" t="str">
        <f t="shared" si="141"/>
        <v>53 Skilled construction and building trades</v>
      </c>
      <c r="X60" s="18">
        <f t="shared" si="150"/>
        <v>0.65549158831104737</v>
      </c>
      <c r="Y60" s="18">
        <f t="shared" si="150"/>
        <v>0.60722721669984991</v>
      </c>
      <c r="Z60" s="18">
        <f t="shared" si="150"/>
        <v>0.55126171788950928</v>
      </c>
      <c r="AA60" s="18">
        <f t="shared" si="150"/>
        <v>0.60751382962425915</v>
      </c>
      <c r="AB60" s="18">
        <f t="shared" si="150"/>
        <v>0.59714618609327597</v>
      </c>
      <c r="AD60" s="68">
        <f t="shared" si="113"/>
        <v>34.652361028867681</v>
      </c>
      <c r="AE60" s="69">
        <f t="shared" si="114"/>
        <v>64.593914259799519</v>
      </c>
      <c r="AF60" s="69">
        <f t="shared" si="115"/>
        <v>99.246275288667192</v>
      </c>
      <c r="AH60" t="str">
        <f t="shared" si="142"/>
        <v>53 Skilled construction and building trades</v>
      </c>
      <c r="AI60" s="18">
        <f t="shared" si="151"/>
        <v>1.3073527851457285</v>
      </c>
      <c r="AJ60" s="18">
        <f t="shared" si="151"/>
        <v>1.4875913167938577</v>
      </c>
      <c r="AK60" s="18">
        <f t="shared" si="151"/>
        <v>1.3426048659311904</v>
      </c>
      <c r="AL60" s="18">
        <f t="shared" si="151"/>
        <v>1.5354885632426678</v>
      </c>
      <c r="AM60" s="18">
        <f t="shared" si="151"/>
        <v>1.6011659649105552</v>
      </c>
      <c r="AO60" s="68">
        <f t="shared" si="117"/>
        <v>33.227034824540105</v>
      </c>
      <c r="AP60" s="69">
        <f t="shared" si="118"/>
        <v>68.874154210413636</v>
      </c>
      <c r="AQ60" s="69">
        <f t="shared" si="119"/>
        <v>102.10118903495375</v>
      </c>
      <c r="AS60" t="str">
        <f t="shared" si="143"/>
        <v>53 Skilled construction and building trades</v>
      </c>
      <c r="AT60" s="18">
        <f t="shared" si="152"/>
        <v>2.048403870896613</v>
      </c>
      <c r="AU60" s="18">
        <f t="shared" si="152"/>
        <v>1.8979141135248396</v>
      </c>
      <c r="AV60" s="18">
        <f t="shared" si="152"/>
        <v>1.8156882137312886</v>
      </c>
      <c r="AW60" s="18">
        <f t="shared" si="152"/>
        <v>2.079932295952982</v>
      </c>
      <c r="AX60" s="18">
        <f t="shared" si="152"/>
        <v>1.9374874566504825</v>
      </c>
      <c r="AZ60" s="68">
        <f t="shared" si="121"/>
        <v>26.548051503915872</v>
      </c>
      <c r="BA60" s="69">
        <f t="shared" si="122"/>
        <v>66.326259646935725</v>
      </c>
      <c r="BB60" s="69">
        <f t="shared" si="123"/>
        <v>92.874311150851597</v>
      </c>
      <c r="BD60" t="str">
        <f t="shared" si="144"/>
        <v>53 Skilled construction and building trades</v>
      </c>
      <c r="BE60" s="18">
        <f t="shared" si="153"/>
        <v>5.5745953896195024</v>
      </c>
      <c r="BF60" s="18">
        <f t="shared" si="153"/>
        <v>5.1182845140305497</v>
      </c>
      <c r="BG60" s="18">
        <f t="shared" si="153"/>
        <v>4.7733773384793814</v>
      </c>
      <c r="BH60" s="18">
        <f t="shared" si="153"/>
        <v>4.8037591276272291</v>
      </c>
      <c r="BI60" s="18">
        <f t="shared" si="153"/>
        <v>4.1524152416289137</v>
      </c>
      <c r="BK60" s="68">
        <f t="shared" si="125"/>
        <v>-13.601773993551433</v>
      </c>
      <c r="BL60" s="69">
        <f t="shared" si="126"/>
        <v>35.658494421911143</v>
      </c>
      <c r="BM60" s="69">
        <f t="shared" si="127"/>
        <v>22.056720428359704</v>
      </c>
      <c r="BO60" t="str">
        <f t="shared" si="145"/>
        <v>53 Skilled construction and building trades</v>
      </c>
      <c r="BP60" s="18">
        <f t="shared" si="154"/>
        <v>4.7374169546396079</v>
      </c>
      <c r="BQ60" s="18">
        <f t="shared" si="154"/>
        <v>5.3582226912869535</v>
      </c>
      <c r="BR60" s="18">
        <f t="shared" si="154"/>
        <v>4.9328436082985423</v>
      </c>
      <c r="BS60" s="18">
        <f t="shared" si="154"/>
        <v>5.5536277078962426</v>
      </c>
      <c r="BT60" s="18">
        <f t="shared" si="154"/>
        <v>6.3659338999162971</v>
      </c>
      <c r="BV60" s="68">
        <f t="shared" si="129"/>
        <v>8.5204244457138874</v>
      </c>
      <c r="BW60" s="69">
        <f t="shared" si="130"/>
        <v>47.692363375755406</v>
      </c>
      <c r="BX60" s="69">
        <f t="shared" si="131"/>
        <v>56.212787821469298</v>
      </c>
      <c r="BZ60" t="str">
        <f t="shared" si="146"/>
        <v>53 Skilled construction and building trades</v>
      </c>
      <c r="CA60" s="18">
        <f t="shared" si="155"/>
        <v>3.9853549963288222</v>
      </c>
      <c r="CB60" s="18">
        <f t="shared" si="155"/>
        <v>3.7402879668147966</v>
      </c>
      <c r="CC60" s="18">
        <f t="shared" si="155"/>
        <v>3.8875711003338025</v>
      </c>
      <c r="CD60" s="18">
        <f t="shared" si="155"/>
        <v>4.5702315257576318</v>
      </c>
      <c r="CE60" s="18">
        <f t="shared" si="155"/>
        <v>6.341973537741735</v>
      </c>
      <c r="CG60" s="68">
        <f t="shared" si="133"/>
        <v>6.0514119699274627</v>
      </c>
      <c r="CH60" s="69">
        <f t="shared" si="134"/>
        <v>42.783736133900732</v>
      </c>
      <c r="CI60" s="69">
        <f t="shared" si="135"/>
        <v>48.835148103828189</v>
      </c>
      <c r="CK60" t="str">
        <f t="shared" si="147"/>
        <v>53 Skilled construction and building trades</v>
      </c>
      <c r="CL60" s="18">
        <f t="shared" si="156"/>
        <v>6.0655319221868966</v>
      </c>
      <c r="CM60" s="18">
        <f t="shared" si="156"/>
        <v>5.6924900139690848</v>
      </c>
      <c r="CN60" s="18">
        <f t="shared" si="156"/>
        <v>5.3204325724774799</v>
      </c>
      <c r="CO60" s="18">
        <f t="shared" si="156"/>
        <v>5.0652047099246884</v>
      </c>
      <c r="CP60" s="18">
        <f t="shared" si="156"/>
        <v>1.6614851773034198</v>
      </c>
      <c r="CR60" s="68">
        <f t="shared" si="137"/>
        <v>-72.533041972870748</v>
      </c>
      <c r="CS60" s="69">
        <f t="shared" si="138"/>
        <v>17.915358998595291</v>
      </c>
      <c r="CT60" s="69">
        <f t="shared" si="139"/>
        <v>-54.617682974275453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0.50777614880292898</v>
      </c>
      <c r="C61" s="18">
        <f t="shared" si="148"/>
        <v>0.43697609334099263</v>
      </c>
      <c r="D61" s="18">
        <f t="shared" si="148"/>
        <v>0.44035524785491836</v>
      </c>
      <c r="E61" s="18">
        <f t="shared" si="148"/>
        <v>0.48659793931586726</v>
      </c>
      <c r="F61" s="18">
        <f t="shared" si="148"/>
        <v>0.51905478084444934</v>
      </c>
      <c r="H61" s="68">
        <f t="shared" si="105"/>
        <v>74.033063629409654</v>
      </c>
      <c r="I61" s="69">
        <f t="shared" si="106"/>
        <v>73.337496365410232</v>
      </c>
      <c r="J61" s="69">
        <f t="shared" si="107"/>
        <v>147.3705599948199</v>
      </c>
      <c r="L61" t="str">
        <f t="shared" si="140"/>
        <v>54 Textiles, printing and other skilled trades</v>
      </c>
      <c r="M61" s="18">
        <f t="shared" si="149"/>
        <v>0.6824106560871096</v>
      </c>
      <c r="N61" s="18">
        <f t="shared" si="149"/>
        <v>0.62729867842959941</v>
      </c>
      <c r="O61" s="18">
        <f t="shared" si="149"/>
        <v>0.625515930638744</v>
      </c>
      <c r="P61" s="18">
        <f t="shared" si="149"/>
        <v>0.67806908779397745</v>
      </c>
      <c r="Q61" s="18">
        <f t="shared" si="149"/>
        <v>0.76839708019465047</v>
      </c>
      <c r="S61" s="68">
        <f t="shared" si="109"/>
        <v>81.72987751006643</v>
      </c>
      <c r="T61" s="69">
        <f t="shared" si="110"/>
        <v>79.635209148986007</v>
      </c>
      <c r="U61" s="69">
        <f t="shared" si="111"/>
        <v>161.36508665905245</v>
      </c>
      <c r="W61" t="str">
        <f t="shared" si="141"/>
        <v>54 Textiles, printing and other skilled trades</v>
      </c>
      <c r="X61" s="18">
        <f t="shared" si="150"/>
        <v>0.99009574987425264</v>
      </c>
      <c r="Y61" s="18">
        <f t="shared" si="150"/>
        <v>0.92721200512530655</v>
      </c>
      <c r="Z61" s="18">
        <f t="shared" si="150"/>
        <v>0.87296694504039263</v>
      </c>
      <c r="AA61" s="18">
        <f t="shared" si="150"/>
        <v>0.98608204356411999</v>
      </c>
      <c r="AB61" s="18">
        <f t="shared" si="150"/>
        <v>1.105057538280156</v>
      </c>
      <c r="AD61" s="68">
        <f t="shared" si="113"/>
        <v>57.354162646371854</v>
      </c>
      <c r="AE61" s="69">
        <f t="shared" si="114"/>
        <v>73.306253416956196</v>
      </c>
      <c r="AF61" s="69">
        <f t="shared" si="115"/>
        <v>130.66041606332806</v>
      </c>
      <c r="AH61" t="str">
        <f t="shared" si="142"/>
        <v>54 Textiles, printing and other skilled trades</v>
      </c>
      <c r="AI61" s="18">
        <f t="shared" si="151"/>
        <v>1.2492444167521388</v>
      </c>
      <c r="AJ61" s="18">
        <f t="shared" si="151"/>
        <v>1.1843706418646103</v>
      </c>
      <c r="AK61" s="18">
        <f t="shared" si="151"/>
        <v>1.1478689505902424</v>
      </c>
      <c r="AL61" s="18">
        <f t="shared" si="151"/>
        <v>1.2252987408575169</v>
      </c>
      <c r="AM61" s="18">
        <f t="shared" si="151"/>
        <v>1.3677626830762255</v>
      </c>
      <c r="AO61" s="68">
        <f t="shared" si="117"/>
        <v>33.113674216853198</v>
      </c>
      <c r="AP61" s="69">
        <f t="shared" si="118"/>
        <v>62.432497587664329</v>
      </c>
      <c r="AQ61" s="69">
        <f t="shared" si="119"/>
        <v>95.546171804517527</v>
      </c>
      <c r="AS61" t="str">
        <f t="shared" si="143"/>
        <v>54 Textiles, printing and other skilled trades</v>
      </c>
      <c r="AT61" s="18">
        <f t="shared" si="152"/>
        <v>1.5864526284973046</v>
      </c>
      <c r="AU61" s="18">
        <f t="shared" si="152"/>
        <v>1.4323039099361587</v>
      </c>
      <c r="AV61" s="18">
        <f t="shared" si="152"/>
        <v>1.3839720537647162</v>
      </c>
      <c r="AW61" s="18">
        <f t="shared" si="152"/>
        <v>1.5506745624190288</v>
      </c>
      <c r="AX61" s="18">
        <f t="shared" si="152"/>
        <v>1.6739952671818386</v>
      </c>
      <c r="AZ61" s="68">
        <f t="shared" si="121"/>
        <v>43.444777986374376</v>
      </c>
      <c r="BA61" s="69">
        <f t="shared" si="122"/>
        <v>66.520541934693611</v>
      </c>
      <c r="BB61" s="69">
        <f t="shared" si="123"/>
        <v>109.96531992106799</v>
      </c>
      <c r="BD61" t="str">
        <f t="shared" si="144"/>
        <v>54 Textiles, printing and other skilled trades</v>
      </c>
      <c r="BE61" s="18">
        <f t="shared" si="153"/>
        <v>2.8041701950700357</v>
      </c>
      <c r="BF61" s="18">
        <f t="shared" si="153"/>
        <v>2.6621576664858999</v>
      </c>
      <c r="BG61" s="18">
        <f t="shared" si="153"/>
        <v>2.4795007441727615</v>
      </c>
      <c r="BH61" s="18">
        <f t="shared" si="153"/>
        <v>2.726039907896217</v>
      </c>
      <c r="BI61" s="18">
        <f t="shared" si="153"/>
        <v>3.0118991788151432</v>
      </c>
      <c r="BK61" s="68">
        <f t="shared" si="125"/>
        <v>20.644076376966026</v>
      </c>
      <c r="BL61" s="69">
        <f t="shared" si="126"/>
        <v>46.33923429100809</v>
      </c>
      <c r="BM61" s="69">
        <f t="shared" si="127"/>
        <v>66.983310667974109</v>
      </c>
      <c r="BO61" t="str">
        <f t="shared" si="145"/>
        <v>54 Textiles, printing and other skilled trades</v>
      </c>
      <c r="BP61" s="18">
        <f t="shared" si="154"/>
        <v>2.8621176572100935</v>
      </c>
      <c r="BQ61" s="18">
        <f t="shared" si="154"/>
        <v>2.5027884521797059</v>
      </c>
      <c r="BR61" s="18">
        <f t="shared" si="154"/>
        <v>2.4830560736276399</v>
      </c>
      <c r="BS61" s="18">
        <f t="shared" si="154"/>
        <v>2.2784610693963434</v>
      </c>
      <c r="BT61" s="18">
        <f t="shared" si="154"/>
        <v>2.376377848587917</v>
      </c>
      <c r="BV61" s="68">
        <f t="shared" si="129"/>
        <v>-19.52227815645999</v>
      </c>
      <c r="BW61" s="69">
        <f t="shared" si="130"/>
        <v>34.250532254526199</v>
      </c>
      <c r="BX61" s="69">
        <f t="shared" si="131"/>
        <v>14.728254098066207</v>
      </c>
      <c r="BZ61" t="str">
        <f t="shared" si="146"/>
        <v>54 Textiles, printing and other skilled trades</v>
      </c>
      <c r="CA61" s="18">
        <f t="shared" si="155"/>
        <v>3.6921116284218716</v>
      </c>
      <c r="CB61" s="18">
        <f t="shared" si="155"/>
        <v>3.498147149301214</v>
      </c>
      <c r="CC61" s="18">
        <f t="shared" si="155"/>
        <v>3.4680728616901835</v>
      </c>
      <c r="CD61" s="18">
        <f t="shared" si="155"/>
        <v>3.7795871414166453</v>
      </c>
      <c r="CE61" s="18">
        <f t="shared" si="155"/>
        <v>4.6832992344623818</v>
      </c>
      <c r="CG61" s="68">
        <f t="shared" si="133"/>
        <v>-12.212219549215348</v>
      </c>
      <c r="CH61" s="69">
        <f t="shared" si="134"/>
        <v>35.68575835084544</v>
      </c>
      <c r="CI61" s="69">
        <f t="shared" si="135"/>
        <v>23.473538801630095</v>
      </c>
      <c r="CK61" t="str">
        <f t="shared" si="147"/>
        <v>54 Textiles, printing and other skilled trades</v>
      </c>
      <c r="CL61" s="18">
        <f t="shared" si="156"/>
        <v>4.2862262789167724</v>
      </c>
      <c r="CM61" s="18">
        <f t="shared" si="156"/>
        <v>4.0637212327950563</v>
      </c>
      <c r="CN61" s="18">
        <f t="shared" si="156"/>
        <v>4.0815467260653611</v>
      </c>
      <c r="CO61" s="18">
        <f t="shared" si="156"/>
        <v>3.4114301359939718</v>
      </c>
      <c r="CP61" s="18">
        <f t="shared" si="156"/>
        <v>2.5056218313777179</v>
      </c>
      <c r="CR61" s="68">
        <f t="shared" si="137"/>
        <v>-46.005218508473618</v>
      </c>
      <c r="CS61" s="69">
        <f t="shared" si="138"/>
        <v>19.455558128717023</v>
      </c>
      <c r="CT61" s="69">
        <f t="shared" si="139"/>
        <v>-26.549660379756595</v>
      </c>
    </row>
    <row r="62" spans="1:98" x14ac:dyDescent="0.2">
      <c r="A62" t="str">
        <f t="shared" si="103"/>
        <v>61 Caring personal service occupations</v>
      </c>
      <c r="B62" s="18">
        <f t="shared" si="148"/>
        <v>0.47953794435650543</v>
      </c>
      <c r="C62" s="18">
        <f t="shared" si="148"/>
        <v>0.46150079349763101</v>
      </c>
      <c r="D62" s="18">
        <f t="shared" si="148"/>
        <v>0.43718704484434462</v>
      </c>
      <c r="E62" s="18">
        <f t="shared" si="148"/>
        <v>0.5133816044842977</v>
      </c>
      <c r="F62" s="18">
        <f t="shared" si="148"/>
        <v>0.55789311453519075</v>
      </c>
      <c r="H62" s="68">
        <f t="shared" si="105"/>
        <v>88.41065685125244</v>
      </c>
      <c r="I62" s="69">
        <f t="shared" si="106"/>
        <v>82.440110660679025</v>
      </c>
      <c r="J62" s="69">
        <f t="shared" si="107"/>
        <v>170.85076751193145</v>
      </c>
      <c r="L62" t="str">
        <f t="shared" si="140"/>
        <v>61 Caring personal service occupations</v>
      </c>
      <c r="M62" s="18">
        <f t="shared" si="149"/>
        <v>2.9445034969122439</v>
      </c>
      <c r="N62" s="18">
        <f t="shared" si="149"/>
        <v>3.1408428661343573</v>
      </c>
      <c r="O62" s="18">
        <f t="shared" si="149"/>
        <v>2.9941283222477439</v>
      </c>
      <c r="P62" s="18">
        <f t="shared" si="149"/>
        <v>3.368050021905781</v>
      </c>
      <c r="Q62" s="18">
        <f t="shared" si="149"/>
        <v>3.5409411543201741</v>
      </c>
      <c r="S62" s="68">
        <f t="shared" si="109"/>
        <v>74.955380352029138</v>
      </c>
      <c r="T62" s="69">
        <f t="shared" si="110"/>
        <v>84.154709514961965</v>
      </c>
      <c r="U62" s="69">
        <f t="shared" si="111"/>
        <v>159.11008986699107</v>
      </c>
      <c r="W62" t="str">
        <f t="shared" si="141"/>
        <v>61 Caring personal service occupations</v>
      </c>
      <c r="X62" s="18">
        <f t="shared" si="150"/>
        <v>4.5269518701408984</v>
      </c>
      <c r="Y62" s="18">
        <f t="shared" si="150"/>
        <v>4.7445373455903015</v>
      </c>
      <c r="Z62" s="18">
        <f t="shared" si="150"/>
        <v>4.5524202039035009</v>
      </c>
      <c r="AA62" s="18">
        <f t="shared" si="150"/>
        <v>5.0068956947466461</v>
      </c>
      <c r="AB62" s="18">
        <f t="shared" si="150"/>
        <v>5.1123898701896904</v>
      </c>
      <c r="AD62" s="68">
        <f t="shared" si="113"/>
        <v>39.595933641211019</v>
      </c>
      <c r="AE62" s="69">
        <f t="shared" si="114"/>
        <v>78.534631217850318</v>
      </c>
      <c r="AF62" s="69">
        <f t="shared" si="115"/>
        <v>118.13056485906132</v>
      </c>
      <c r="AH62" t="str">
        <f t="shared" si="142"/>
        <v>61 Caring personal service occupations</v>
      </c>
      <c r="AI62" s="18">
        <f t="shared" si="151"/>
        <v>13.229672053890571</v>
      </c>
      <c r="AJ62" s="18">
        <f t="shared" si="151"/>
        <v>13.151855175995793</v>
      </c>
      <c r="AK62" s="18">
        <f t="shared" si="151"/>
        <v>12.760922381001233</v>
      </c>
      <c r="AL62" s="18">
        <f t="shared" si="151"/>
        <v>13.418249185433964</v>
      </c>
      <c r="AM62" s="18">
        <f t="shared" si="151"/>
        <v>12.573908904805748</v>
      </c>
      <c r="AO62" s="68">
        <f t="shared" si="117"/>
        <v>10.075957421541872</v>
      </c>
      <c r="AP62" s="69">
        <f t="shared" si="118"/>
        <v>61.245979683234687</v>
      </c>
      <c r="AQ62" s="69">
        <f t="shared" si="119"/>
        <v>71.321937104776566</v>
      </c>
      <c r="AS62" t="str">
        <f t="shared" si="143"/>
        <v>61 Caring personal service occupations</v>
      </c>
      <c r="AT62" s="18">
        <f t="shared" si="152"/>
        <v>7.61083964433847</v>
      </c>
      <c r="AU62" s="18">
        <f t="shared" si="152"/>
        <v>7.7597895361673066</v>
      </c>
      <c r="AV62" s="18">
        <f t="shared" si="152"/>
        <v>7.5106540640715922</v>
      </c>
      <c r="AW62" s="18">
        <f t="shared" si="152"/>
        <v>7.74014233608899</v>
      </c>
      <c r="AX62" s="18">
        <f t="shared" si="152"/>
        <v>7.226348999708808</v>
      </c>
      <c r="AZ62" s="68">
        <f t="shared" si="121"/>
        <v>14.103511665879878</v>
      </c>
      <c r="BA62" s="69">
        <f t="shared" si="122"/>
        <v>63.550498529033248</v>
      </c>
      <c r="BB62" s="69">
        <f t="shared" si="123"/>
        <v>77.654010194913127</v>
      </c>
      <c r="BD62" t="str">
        <f t="shared" si="144"/>
        <v>61 Caring personal service occupations</v>
      </c>
      <c r="BE62" s="18">
        <f t="shared" si="153"/>
        <v>11.777555752147521</v>
      </c>
      <c r="BF62" s="18">
        <f t="shared" si="153"/>
        <v>12.890588961106616</v>
      </c>
      <c r="BG62" s="18">
        <f t="shared" si="153"/>
        <v>12.390732047288305</v>
      </c>
      <c r="BH62" s="18">
        <f t="shared" si="153"/>
        <v>13.300957314472573</v>
      </c>
      <c r="BI62" s="18">
        <f t="shared" si="153"/>
        <v>15.008551554675192</v>
      </c>
      <c r="BK62" s="68">
        <f t="shared" si="125"/>
        <v>20.301663262232246</v>
      </c>
      <c r="BL62" s="69">
        <f t="shared" si="126"/>
        <v>62.473482315443817</v>
      </c>
      <c r="BM62" s="69">
        <f t="shared" si="127"/>
        <v>82.775145577676071</v>
      </c>
      <c r="BO62" t="str">
        <f t="shared" si="145"/>
        <v>61 Caring personal service occupations</v>
      </c>
      <c r="BP62" s="18">
        <f t="shared" si="154"/>
        <v>9.4741941740280158</v>
      </c>
      <c r="BQ62" s="18">
        <f t="shared" si="154"/>
        <v>9.0440570305578802</v>
      </c>
      <c r="BR62" s="18">
        <f t="shared" si="154"/>
        <v>9.074116190959753</v>
      </c>
      <c r="BS62" s="18">
        <f t="shared" si="154"/>
        <v>9.252453690225277</v>
      </c>
      <c r="BT62" s="18">
        <f t="shared" si="154"/>
        <v>8.9927373541643636</v>
      </c>
      <c r="BV62" s="68">
        <f t="shared" si="129"/>
        <v>-16.663687627815417</v>
      </c>
      <c r="BW62" s="69">
        <f t="shared" si="130"/>
        <v>44.124184923248819</v>
      </c>
      <c r="BX62" s="69">
        <f t="shared" si="131"/>
        <v>27.460497295433395</v>
      </c>
      <c r="BZ62" t="str">
        <f t="shared" si="146"/>
        <v>61 Caring personal service occupations</v>
      </c>
      <c r="CA62" s="18">
        <f t="shared" si="155"/>
        <v>4.3086814274622602</v>
      </c>
      <c r="CB62" s="18">
        <f t="shared" si="155"/>
        <v>2.8613215604513331</v>
      </c>
      <c r="CC62" s="18">
        <f t="shared" si="155"/>
        <v>2.7447491935657573</v>
      </c>
      <c r="CD62" s="18">
        <f t="shared" si="155"/>
        <v>2.3700031961058308</v>
      </c>
      <c r="CE62" s="18">
        <f t="shared" si="155"/>
        <v>2.9286724342548083</v>
      </c>
      <c r="CG62" s="68">
        <f t="shared" si="133"/>
        <v>-30.635300714373649</v>
      </c>
      <c r="CH62" s="69">
        <f t="shared" si="134"/>
        <v>25.873583744523998</v>
      </c>
      <c r="CI62" s="69">
        <f t="shared" si="135"/>
        <v>-4.7617169698496493</v>
      </c>
      <c r="CK62" t="str">
        <f t="shared" si="147"/>
        <v>61 Caring personal service occupations</v>
      </c>
      <c r="CL62" s="18">
        <f t="shared" si="156"/>
        <v>2.0355236065635922</v>
      </c>
      <c r="CM62" s="18">
        <f t="shared" si="156"/>
        <v>1.6832430528644562</v>
      </c>
      <c r="CN62" s="18">
        <f t="shared" si="156"/>
        <v>1.9139609678557927</v>
      </c>
      <c r="CO62" s="18">
        <f t="shared" si="156"/>
        <v>2.5972861613877201</v>
      </c>
      <c r="CP62" s="18">
        <f t="shared" si="156"/>
        <v>3.5034295163272349</v>
      </c>
      <c r="CR62" s="68">
        <f t="shared" si="137"/>
        <v>60.998319950358493</v>
      </c>
      <c r="CS62" s="69">
        <f t="shared" si="138"/>
        <v>34.669472347120859</v>
      </c>
      <c r="CT62" s="69">
        <f t="shared" si="139"/>
        <v>95.667792297479366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0.23302469441340598</v>
      </c>
      <c r="C63" s="18">
        <f t="shared" si="148"/>
        <v>0.26185025516269961</v>
      </c>
      <c r="D63" s="18">
        <f t="shared" si="148"/>
        <v>0.26414759960742484</v>
      </c>
      <c r="E63" s="18">
        <f t="shared" si="148"/>
        <v>0.27537777186716006</v>
      </c>
      <c r="F63" s="18">
        <f t="shared" si="148"/>
        <v>0.28870964335013666</v>
      </c>
      <c r="H63" s="68">
        <f t="shared" si="105"/>
        <v>61.375041890546647</v>
      </c>
      <c r="I63" s="69">
        <f t="shared" si="106"/>
        <v>73.479892175478128</v>
      </c>
      <c r="J63" s="69">
        <f t="shared" si="107"/>
        <v>134.85493406602478</v>
      </c>
      <c r="L63" t="str">
        <f t="shared" si="140"/>
        <v>62 Leisure, travel and related personal service occupations</v>
      </c>
      <c r="M63" s="18">
        <f t="shared" si="149"/>
        <v>0.57033029444730432</v>
      </c>
      <c r="N63" s="18">
        <f t="shared" si="149"/>
        <v>0.59403696369778425</v>
      </c>
      <c r="O63" s="18">
        <f t="shared" si="149"/>
        <v>0.52685538843938406</v>
      </c>
      <c r="P63" s="18">
        <f t="shared" si="149"/>
        <v>0.56249361849493185</v>
      </c>
      <c r="Q63" s="18">
        <f t="shared" si="149"/>
        <v>0.59403673589116224</v>
      </c>
      <c r="S63" s="68">
        <f t="shared" si="109"/>
        <v>66.801856340546223</v>
      </c>
      <c r="T63" s="69">
        <f t="shared" si="110"/>
        <v>76.402910961645276</v>
      </c>
      <c r="U63" s="69">
        <f t="shared" si="111"/>
        <v>143.2047673021915</v>
      </c>
      <c r="W63" t="str">
        <f t="shared" si="141"/>
        <v>62 Leisure, travel and related personal service occupations</v>
      </c>
      <c r="X63" s="18">
        <f t="shared" si="150"/>
        <v>1.3459909726149304</v>
      </c>
      <c r="Y63" s="18">
        <f t="shared" si="150"/>
        <v>1.5180459063528338</v>
      </c>
      <c r="Z63" s="18">
        <f t="shared" si="150"/>
        <v>1.3615838615196212</v>
      </c>
      <c r="AA63" s="18">
        <f t="shared" si="150"/>
        <v>1.5376418158172644</v>
      </c>
      <c r="AB63" s="18">
        <f t="shared" si="150"/>
        <v>1.7724335806941247</v>
      </c>
      <c r="AD63" s="68">
        <f t="shared" si="113"/>
        <v>61.814232830699467</v>
      </c>
      <c r="AE63" s="69">
        <f t="shared" si="114"/>
        <v>80.303624099187843</v>
      </c>
      <c r="AF63" s="69">
        <f t="shared" si="115"/>
        <v>142.1178569298873</v>
      </c>
      <c r="AH63" t="str">
        <f t="shared" si="142"/>
        <v>62 Leisure, travel and related personal service occupations</v>
      </c>
      <c r="AI63" s="18">
        <f t="shared" si="151"/>
        <v>2.6671586587870109</v>
      </c>
      <c r="AJ63" s="18">
        <f t="shared" si="151"/>
        <v>3.146202240319329</v>
      </c>
      <c r="AK63" s="18">
        <f t="shared" si="151"/>
        <v>2.8879935863558996</v>
      </c>
      <c r="AL63" s="18">
        <f t="shared" si="151"/>
        <v>3.2117984054014932</v>
      </c>
      <c r="AM63" s="18">
        <f t="shared" si="151"/>
        <v>3.7924716659902344</v>
      </c>
      <c r="AO63" s="68">
        <f t="shared" si="117"/>
        <v>46.700079552047512</v>
      </c>
      <c r="AP63" s="69">
        <f t="shared" si="118"/>
        <v>74.462888752880147</v>
      </c>
      <c r="AQ63" s="69">
        <f t="shared" si="119"/>
        <v>121.16296830492766</v>
      </c>
      <c r="AS63" t="str">
        <f t="shared" si="143"/>
        <v>62 Leisure, travel and related personal service occupations</v>
      </c>
      <c r="AT63" s="18">
        <f t="shared" si="152"/>
        <v>3.3725301237162908</v>
      </c>
      <c r="AU63" s="18">
        <f t="shared" si="152"/>
        <v>3.8290971035554184</v>
      </c>
      <c r="AV63" s="18">
        <f t="shared" si="152"/>
        <v>3.771617019270356</v>
      </c>
      <c r="AW63" s="18">
        <f t="shared" si="152"/>
        <v>4.2059164820292292</v>
      </c>
      <c r="AX63" s="18">
        <f t="shared" si="152"/>
        <v>5.0403651004978256</v>
      </c>
      <c r="AZ63" s="68">
        <f t="shared" si="121"/>
        <v>58.486489749341061</v>
      </c>
      <c r="BA63" s="69">
        <f t="shared" si="122"/>
        <v>79.822669723570243</v>
      </c>
      <c r="BB63" s="69">
        <f t="shared" si="123"/>
        <v>138.30915947291129</v>
      </c>
      <c r="BD63" t="str">
        <f t="shared" si="144"/>
        <v>62 Leisure, travel and related personal service occupations</v>
      </c>
      <c r="BE63" s="18">
        <f t="shared" si="153"/>
        <v>3.3437339031839755</v>
      </c>
      <c r="BF63" s="18">
        <f t="shared" si="153"/>
        <v>3.3460017928785648</v>
      </c>
      <c r="BG63" s="18">
        <f t="shared" si="153"/>
        <v>3.1243360523142418</v>
      </c>
      <c r="BH63" s="18">
        <f t="shared" si="153"/>
        <v>2.9909964217784579</v>
      </c>
      <c r="BI63" s="18">
        <f t="shared" si="153"/>
        <v>2.7702282218565419</v>
      </c>
      <c r="BK63" s="68">
        <f t="shared" si="125"/>
        <v>-11.93818648789793</v>
      </c>
      <c r="BL63" s="69">
        <f t="shared" si="126"/>
        <v>42.937409407693778</v>
      </c>
      <c r="BM63" s="69">
        <f t="shared" si="127"/>
        <v>30.999222919795848</v>
      </c>
      <c r="BO63" t="str">
        <f t="shared" si="145"/>
        <v>62 Leisure, travel and related personal service occupations</v>
      </c>
      <c r="BP63" s="18">
        <f t="shared" si="154"/>
        <v>3.3309796885055878</v>
      </c>
      <c r="BQ63" s="18">
        <f t="shared" si="154"/>
        <v>3.1733350726180971</v>
      </c>
      <c r="BR63" s="18">
        <f t="shared" si="154"/>
        <v>3.1232173319172709</v>
      </c>
      <c r="BS63" s="18">
        <f t="shared" si="154"/>
        <v>2.88622823665529</v>
      </c>
      <c r="BT63" s="18">
        <f t="shared" si="154"/>
        <v>2.7530132838493553</v>
      </c>
      <c r="BV63" s="68">
        <f t="shared" si="129"/>
        <v>-25.877031033464</v>
      </c>
      <c r="BW63" s="69">
        <f t="shared" si="130"/>
        <v>38.582484989517098</v>
      </c>
      <c r="BX63" s="69">
        <f t="shared" si="131"/>
        <v>12.705453956053098</v>
      </c>
      <c r="BZ63" t="str">
        <f t="shared" si="146"/>
        <v>62 Leisure, travel and related personal service occupations</v>
      </c>
      <c r="CA63" s="18">
        <f t="shared" si="155"/>
        <v>2.9214684917864244</v>
      </c>
      <c r="CB63" s="18">
        <f t="shared" si="155"/>
        <v>3.2747579495632473</v>
      </c>
      <c r="CC63" s="18">
        <f t="shared" si="155"/>
        <v>3.0625656348160253</v>
      </c>
      <c r="CD63" s="18">
        <f t="shared" si="155"/>
        <v>3.1694640290173721</v>
      </c>
      <c r="CE63" s="18">
        <f t="shared" si="155"/>
        <v>3.4465945340894129</v>
      </c>
      <c r="CG63" s="68">
        <f t="shared" si="133"/>
        <v>-26.839752762777209</v>
      </c>
      <c r="CH63" s="69">
        <f t="shared" si="134"/>
        <v>37.514514848196605</v>
      </c>
      <c r="CI63" s="69">
        <f t="shared" si="135"/>
        <v>10.674762085419399</v>
      </c>
      <c r="CK63" t="str">
        <f t="shared" si="147"/>
        <v>62 Leisure, travel and related personal service occupations</v>
      </c>
      <c r="CL63" s="18">
        <f t="shared" si="156"/>
        <v>3.1078262926179998</v>
      </c>
      <c r="CM63" s="18">
        <f t="shared" si="156"/>
        <v>3.2337665268970013</v>
      </c>
      <c r="CN63" s="18">
        <f t="shared" si="156"/>
        <v>3.2014193107624047</v>
      </c>
      <c r="CO63" s="18">
        <f t="shared" si="156"/>
        <v>3.107219479564141</v>
      </c>
      <c r="CP63" s="18">
        <f t="shared" si="156"/>
        <v>3.3143573433402498</v>
      </c>
      <c r="CR63" s="68">
        <f t="shared" si="137"/>
        <v>-8.9420629641396587</v>
      </c>
      <c r="CS63" s="69">
        <f t="shared" si="138"/>
        <v>26.994457976529247</v>
      </c>
      <c r="CT63" s="69">
        <f t="shared" si="139"/>
        <v>18.052395012389589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1.9241945591235907E-2</v>
      </c>
      <c r="C64" s="18">
        <f t="shared" si="148"/>
        <v>1.5997954451528296E-2</v>
      </c>
      <c r="D64" s="18">
        <f t="shared" si="148"/>
        <v>1.6533559094996122E-2</v>
      </c>
      <c r="E64" s="18">
        <f t="shared" si="148"/>
        <v>1.614656848706789E-2</v>
      </c>
      <c r="F64" s="18">
        <f t="shared" si="148"/>
        <v>1.768623575290617E-2</v>
      </c>
      <c r="H64" s="68">
        <f t="shared" si="105"/>
        <v>57.939516437811832</v>
      </c>
      <c r="I64" s="69">
        <f t="shared" si="106"/>
        <v>70.475962825313871</v>
      </c>
      <c r="J64" s="69">
        <f t="shared" si="107"/>
        <v>128.41547926312569</v>
      </c>
      <c r="L64" t="str">
        <f t="shared" si="140"/>
        <v>63 Community and civil enforcement occupations</v>
      </c>
      <c r="M64" s="18">
        <f t="shared" si="149"/>
        <v>4.8730209021295462E-2</v>
      </c>
      <c r="N64" s="18">
        <f t="shared" si="149"/>
        <v>3.7179758497738573E-2</v>
      </c>
      <c r="O64" s="18">
        <f t="shared" si="149"/>
        <v>5.0846981019092019E-2</v>
      </c>
      <c r="P64" s="18">
        <f t="shared" si="149"/>
        <v>3.9954568779631772E-2</v>
      </c>
      <c r="Q64" s="18">
        <f t="shared" si="149"/>
        <v>4.5091346125652583E-2</v>
      </c>
      <c r="S64" s="68">
        <f t="shared" si="109"/>
        <v>31.191902786311505</v>
      </c>
      <c r="T64" s="69">
        <f t="shared" si="110"/>
        <v>56.162443689440302</v>
      </c>
      <c r="U64" s="69">
        <f t="shared" si="111"/>
        <v>87.354346475751811</v>
      </c>
      <c r="W64" t="str">
        <f t="shared" si="141"/>
        <v>63 Community and civil enforcement occupations</v>
      </c>
      <c r="X64" s="18">
        <f t="shared" si="150"/>
        <v>0.11361482032276433</v>
      </c>
      <c r="Y64" s="18">
        <f t="shared" si="150"/>
        <v>0.1066249883376149</v>
      </c>
      <c r="Z64" s="18">
        <f t="shared" si="150"/>
        <v>0.11541993138872186</v>
      </c>
      <c r="AA64" s="18">
        <f t="shared" si="150"/>
        <v>0.11944356892305379</v>
      </c>
      <c r="AB64" s="18">
        <f t="shared" si="150"/>
        <v>0.12394483131626073</v>
      </c>
      <c r="AD64" s="68">
        <f t="shared" si="113"/>
        <v>33.486932469922479</v>
      </c>
      <c r="AE64" s="69">
        <f t="shared" si="114"/>
        <v>74.509431098471225</v>
      </c>
      <c r="AF64" s="69">
        <f t="shared" si="115"/>
        <v>107.9963635683937</v>
      </c>
      <c r="AH64" t="str">
        <f t="shared" si="142"/>
        <v>63 Community and civil enforcement occupations</v>
      </c>
      <c r="AI64" s="18">
        <f t="shared" si="151"/>
        <v>0.10366330018160755</v>
      </c>
      <c r="AJ64" s="18">
        <f t="shared" si="151"/>
        <v>9.4565903158381578E-2</v>
      </c>
      <c r="AK64" s="18">
        <f t="shared" si="151"/>
        <v>0.12077192116743966</v>
      </c>
      <c r="AL64" s="18">
        <f t="shared" si="151"/>
        <v>0.10724252818485372</v>
      </c>
      <c r="AM64" s="18">
        <f t="shared" si="151"/>
        <v>0.11344063142296708</v>
      </c>
      <c r="AO64" s="68">
        <f t="shared" si="117"/>
        <v>4.9317435773178877</v>
      </c>
      <c r="AP64" s="69">
        <f t="shared" si="118"/>
        <v>56.609332286021541</v>
      </c>
      <c r="AQ64" s="69">
        <f t="shared" si="119"/>
        <v>61.541075863339422</v>
      </c>
      <c r="AS64" t="str">
        <f t="shared" si="143"/>
        <v>63 Community and civil enforcement occupations</v>
      </c>
      <c r="AT64" s="18">
        <f t="shared" si="152"/>
        <v>0.10986934035511682</v>
      </c>
      <c r="AU64" s="18">
        <f t="shared" si="152"/>
        <v>8.6404477338035482E-2</v>
      </c>
      <c r="AV64" s="18">
        <f t="shared" si="152"/>
        <v>0.10440122378291822</v>
      </c>
      <c r="AW64" s="18">
        <f t="shared" si="152"/>
        <v>8.4231777220143661E-2</v>
      </c>
      <c r="AX64" s="18">
        <f t="shared" si="152"/>
        <v>7.7391636578453937E-2</v>
      </c>
      <c r="AZ64" s="68">
        <f t="shared" si="121"/>
        <v>-12.08838090542412</v>
      </c>
      <c r="BA64" s="69">
        <f t="shared" si="122"/>
        <v>51.691495013508174</v>
      </c>
      <c r="BB64" s="69">
        <f t="shared" si="123"/>
        <v>39.60311410808405</v>
      </c>
      <c r="BD64" t="str">
        <f t="shared" si="144"/>
        <v>63 Community and civil enforcement occupations</v>
      </c>
      <c r="BE64" s="18">
        <f t="shared" si="153"/>
        <v>0.11313418164816903</v>
      </c>
      <c r="BF64" s="18">
        <f t="shared" si="153"/>
        <v>7.3426974418818472E-2</v>
      </c>
      <c r="BG64" s="18">
        <f t="shared" si="153"/>
        <v>0.10653627997056654</v>
      </c>
      <c r="BH64" s="18">
        <f t="shared" si="153"/>
        <v>7.0534552660162578E-2</v>
      </c>
      <c r="BI64" s="18">
        <f t="shared" si="153"/>
        <v>7.2711311527378947E-2</v>
      </c>
      <c r="BK64" s="68">
        <f t="shared" si="125"/>
        <v>-32.214896101237663</v>
      </c>
      <c r="BL64" s="69">
        <f t="shared" si="126"/>
        <v>25.516819158004367</v>
      </c>
      <c r="BM64" s="69">
        <f t="shared" si="127"/>
        <v>-6.6980769432332972</v>
      </c>
      <c r="BO64" t="str">
        <f t="shared" si="145"/>
        <v>63 Community and civil enforcement occupations</v>
      </c>
      <c r="BP64" s="18">
        <f t="shared" si="154"/>
        <v>0.14632166723541795</v>
      </c>
      <c r="BQ64" s="18">
        <f t="shared" si="154"/>
        <v>0.12356396453391037</v>
      </c>
      <c r="BR64" s="18">
        <f t="shared" si="154"/>
        <v>0.16134602262221279</v>
      </c>
      <c r="BS64" s="18">
        <f t="shared" si="154"/>
        <v>0.12314266349934988</v>
      </c>
      <c r="BT64" s="18">
        <f t="shared" si="154"/>
        <v>0.13281497275174908</v>
      </c>
      <c r="BV64" s="68">
        <f t="shared" si="129"/>
        <v>-30.779380920155607</v>
      </c>
      <c r="BW64" s="69">
        <f t="shared" si="130"/>
        <v>31.15916314690741</v>
      </c>
      <c r="BX64" s="69">
        <f t="shared" si="131"/>
        <v>0.3797822267518019</v>
      </c>
      <c r="BZ64" t="str">
        <f t="shared" si="146"/>
        <v>63 Community and civil enforcement occupations</v>
      </c>
      <c r="CA64" s="18">
        <f t="shared" si="155"/>
        <v>0.17893134817415929</v>
      </c>
      <c r="CB64" s="18">
        <f t="shared" si="155"/>
        <v>0.16005214334269921</v>
      </c>
      <c r="CC64" s="18">
        <f t="shared" si="155"/>
        <v>0.21464082680704102</v>
      </c>
      <c r="CD64" s="18">
        <f t="shared" si="155"/>
        <v>0.19414814582195741</v>
      </c>
      <c r="CE64" s="18">
        <f t="shared" si="155"/>
        <v>0.23563334129558677</v>
      </c>
      <c r="CG64" s="68">
        <f t="shared" si="133"/>
        <v>-28.633436703738681</v>
      </c>
      <c r="CH64" s="69">
        <f t="shared" si="134"/>
        <v>32.911445231573225</v>
      </c>
      <c r="CI64" s="69">
        <f t="shared" si="135"/>
        <v>4.2780085278345421</v>
      </c>
      <c r="CK64" t="str">
        <f t="shared" si="147"/>
        <v>63 Community and civil enforcement occupations</v>
      </c>
      <c r="CL64" s="18">
        <f t="shared" si="156"/>
        <v>0.15863688951077817</v>
      </c>
      <c r="CM64" s="18">
        <f t="shared" si="156"/>
        <v>0.11360371839130463</v>
      </c>
      <c r="CN64" s="18">
        <f t="shared" si="156"/>
        <v>0.17589072853209636</v>
      </c>
      <c r="CO64" s="18">
        <f t="shared" si="156"/>
        <v>0.10349925686540737</v>
      </c>
      <c r="CP64" s="18">
        <f t="shared" si="156"/>
        <v>9.0850522180687954E-2</v>
      </c>
      <c r="CR64" s="68">
        <f t="shared" si="137"/>
        <v>-54.569709233131825</v>
      </c>
      <c r="CS64" s="69">
        <f t="shared" si="138"/>
        <v>13.469983832699484</v>
      </c>
      <c r="CT64" s="69">
        <f t="shared" si="139"/>
        <v>-41.099725400432341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1.1528941531372328</v>
      </c>
      <c r="C65" s="18">
        <f t="shared" si="157"/>
        <v>1.069470165055826</v>
      </c>
      <c r="D65" s="18">
        <f t="shared" si="157"/>
        <v>0.92531035144059992</v>
      </c>
      <c r="E65" s="18">
        <f t="shared" si="157"/>
        <v>0.87428794194844806</v>
      </c>
      <c r="F65" s="18">
        <f t="shared" si="157"/>
        <v>0.86986460842623048</v>
      </c>
      <c r="H65" s="68">
        <f t="shared" si="105"/>
        <v>38.798888072867562</v>
      </c>
      <c r="I65" s="69">
        <f t="shared" si="106"/>
        <v>54.855261287523795</v>
      </c>
      <c r="J65" s="69">
        <f t="shared" si="107"/>
        <v>93.654149360391358</v>
      </c>
      <c r="L65" t="str">
        <f t="shared" si="140"/>
        <v>71 Sales occupations</v>
      </c>
      <c r="M65" s="18">
        <f t="shared" ref="M65:Q70" si="158">M28/M$35*100</f>
        <v>2.2124172476686828</v>
      </c>
      <c r="N65" s="18">
        <f t="shared" si="158"/>
        <v>2.0987365512895506</v>
      </c>
      <c r="O65" s="18">
        <f t="shared" si="158"/>
        <v>2.1608348973991203</v>
      </c>
      <c r="P65" s="18">
        <f t="shared" si="158"/>
        <v>2.107542067649645</v>
      </c>
      <c r="Q65" s="18">
        <f t="shared" si="158"/>
        <v>2.2966716486631191</v>
      </c>
      <c r="S65" s="68">
        <f t="shared" si="109"/>
        <v>57.237571243775044</v>
      </c>
      <c r="T65" s="69">
        <f t="shared" si="110"/>
        <v>60.530275390931564</v>
      </c>
      <c r="U65" s="69">
        <f t="shared" si="111"/>
        <v>117.76784663470661</v>
      </c>
      <c r="W65" t="str">
        <f t="shared" si="141"/>
        <v>71 Sales occupations</v>
      </c>
      <c r="X65" s="18">
        <f t="shared" ref="X65:AB70" si="159">X28/X$35*100</f>
        <v>4.1299359106540532</v>
      </c>
      <c r="Y65" s="18">
        <f t="shared" si="159"/>
        <v>4.0658641104621367</v>
      </c>
      <c r="Z65" s="18">
        <f t="shared" si="159"/>
        <v>4.2358215835416679</v>
      </c>
      <c r="AA65" s="18">
        <f t="shared" si="159"/>
        <v>4.1600127889264007</v>
      </c>
      <c r="AB65" s="18">
        <f t="shared" si="159"/>
        <v>4.4894401814996225</v>
      </c>
      <c r="AD65" s="68">
        <f t="shared" si="113"/>
        <v>31.748498521516559</v>
      </c>
      <c r="AE65" s="69">
        <f t="shared" si="114"/>
        <v>59.959926033822327</v>
      </c>
      <c r="AF65" s="69">
        <f t="shared" si="115"/>
        <v>91.708424555338894</v>
      </c>
      <c r="AH65" t="str">
        <f t="shared" si="142"/>
        <v>71 Sales occupations</v>
      </c>
      <c r="AI65" s="18">
        <f t="shared" ref="AI65:AM70" si="160">AI28/AI$35*100</f>
        <v>4.5299724829908872</v>
      </c>
      <c r="AJ65" s="18">
        <f t="shared" si="160"/>
        <v>4.3948097091347167</v>
      </c>
      <c r="AK65" s="18">
        <f t="shared" si="160"/>
        <v>4.6018134060061913</v>
      </c>
      <c r="AL65" s="18">
        <f t="shared" si="160"/>
        <v>4.5435237168355878</v>
      </c>
      <c r="AM65" s="18">
        <f t="shared" si="160"/>
        <v>4.7670699482164069</v>
      </c>
      <c r="AO65" s="68">
        <f t="shared" si="117"/>
        <v>15.724882496208567</v>
      </c>
      <c r="AP65" s="69">
        <f t="shared" si="118"/>
        <v>54.69667235373997</v>
      </c>
      <c r="AQ65" s="69">
        <f t="shared" si="119"/>
        <v>70.421554849948535</v>
      </c>
      <c r="AS65" t="str">
        <f t="shared" si="143"/>
        <v>71 Sales occupations</v>
      </c>
      <c r="AT65" s="18">
        <f t="shared" ref="AT65:AX70" si="161">AT28/AT$35*100</f>
        <v>4.079559855170479</v>
      </c>
      <c r="AU65" s="18">
        <f t="shared" si="161"/>
        <v>3.6748117417736323</v>
      </c>
      <c r="AV65" s="18">
        <f t="shared" si="161"/>
        <v>3.7659073858364764</v>
      </c>
      <c r="AW65" s="18">
        <f t="shared" si="161"/>
        <v>3.4860968957731386</v>
      </c>
      <c r="AX65" s="18">
        <f t="shared" si="161"/>
        <v>3.5234091770877685</v>
      </c>
      <c r="AZ65" s="68">
        <f t="shared" si="121"/>
        <v>10.956125557275945</v>
      </c>
      <c r="BA65" s="69">
        <f t="shared" si="122"/>
        <v>45.553484231610582</v>
      </c>
      <c r="BB65" s="69">
        <f t="shared" si="123"/>
        <v>56.509609788886536</v>
      </c>
      <c r="BD65" t="str">
        <f t="shared" si="144"/>
        <v>71 Sales occupations</v>
      </c>
      <c r="BE65" s="18">
        <f t="shared" ref="BE65:BI70" si="162">BE28/BE$35*100</f>
        <v>8.1790327362226165</v>
      </c>
      <c r="BF65" s="18">
        <f t="shared" si="162"/>
        <v>7.8476492335414996</v>
      </c>
      <c r="BG65" s="18">
        <f t="shared" si="162"/>
        <v>8.3255437506535301</v>
      </c>
      <c r="BH65" s="18">
        <f t="shared" si="162"/>
        <v>7.8472569933104506</v>
      </c>
      <c r="BI65" s="18">
        <f t="shared" si="162"/>
        <v>8.0610073104890745</v>
      </c>
      <c r="BK65" s="68">
        <f t="shared" si="125"/>
        <v>-3.8373277305875906</v>
      </c>
      <c r="BL65" s="69">
        <f t="shared" si="126"/>
        <v>41.656158109606025</v>
      </c>
      <c r="BM65" s="69">
        <f t="shared" si="127"/>
        <v>37.818830379018436</v>
      </c>
      <c r="BO65" t="str">
        <f t="shared" si="145"/>
        <v>71 Sales occupations</v>
      </c>
      <c r="BP65" s="18">
        <f t="shared" ref="BP65:BT70" si="163">BP28/BP$35*100</f>
        <v>8.5164539125769192</v>
      </c>
      <c r="BQ65" s="18">
        <f t="shared" si="163"/>
        <v>7.6248563080419549</v>
      </c>
      <c r="BR65" s="18">
        <f t="shared" si="163"/>
        <v>8.0338582576828603</v>
      </c>
      <c r="BS65" s="18">
        <f t="shared" si="163"/>
        <v>7.1206437121390893</v>
      </c>
      <c r="BT65" s="18">
        <f t="shared" si="163"/>
        <v>6.5405236743569306</v>
      </c>
      <c r="BV65" s="68">
        <f t="shared" si="129"/>
        <v>-31.540288845600177</v>
      </c>
      <c r="BW65" s="69">
        <f t="shared" si="130"/>
        <v>34.752676617915434</v>
      </c>
      <c r="BX65" s="69">
        <f t="shared" si="131"/>
        <v>3.212387772315259</v>
      </c>
      <c r="BZ65" t="str">
        <f t="shared" si="146"/>
        <v>71 Sales occupations</v>
      </c>
      <c r="CA65" s="18">
        <f t="shared" ref="CA65:CE70" si="164">CA28/CA$35*100</f>
        <v>8.3720791758592412</v>
      </c>
      <c r="CB65" s="18">
        <f t="shared" si="164"/>
        <v>8.4174850220892328</v>
      </c>
      <c r="CC65" s="18">
        <f t="shared" si="164"/>
        <v>8.5678076480809917</v>
      </c>
      <c r="CD65" s="18">
        <f t="shared" si="164"/>
        <v>7.3354924507683013</v>
      </c>
      <c r="CE65" s="18">
        <f t="shared" si="164"/>
        <v>4.4089745834294938</v>
      </c>
      <c r="CG65" s="68">
        <f t="shared" si="133"/>
        <v>-66.546754169402789</v>
      </c>
      <c r="CH65" s="69">
        <f t="shared" si="134"/>
        <v>22.358905001113342</v>
      </c>
      <c r="CI65" s="69">
        <f t="shared" si="135"/>
        <v>-44.187849168289446</v>
      </c>
      <c r="CK65" t="str">
        <f t="shared" si="147"/>
        <v>71 Sales occupations</v>
      </c>
      <c r="CL65" s="18">
        <f t="shared" ref="CL65:CP70" si="165">CL28/CL$35*100</f>
        <v>9.7852006872116775</v>
      </c>
      <c r="CM65" s="18">
        <f t="shared" si="165"/>
        <v>9.2971780786404885</v>
      </c>
      <c r="CN65" s="18">
        <f t="shared" si="165"/>
        <v>9.605969936601106</v>
      </c>
      <c r="CO65" s="18">
        <f t="shared" si="165"/>
        <v>8.8293019019307479</v>
      </c>
      <c r="CP65" s="18">
        <f t="shared" si="165"/>
        <v>7.3695568632417201</v>
      </c>
      <c r="CR65" s="68">
        <f t="shared" si="137"/>
        <v>-32.522157627575126</v>
      </c>
      <c r="CS65" s="69">
        <f t="shared" si="138"/>
        <v>19.770108470355144</v>
      </c>
      <c r="CT65" s="69">
        <f t="shared" si="139"/>
        <v>-12.752049157219981</v>
      </c>
    </row>
    <row r="66" spans="1:98" x14ac:dyDescent="0.2">
      <c r="A66" t="str">
        <f t="shared" si="103"/>
        <v>72 Customer service occupations</v>
      </c>
      <c r="B66" s="18">
        <f t="shared" si="157"/>
        <v>0.38217190785499838</v>
      </c>
      <c r="C66" s="18">
        <f t="shared" si="157"/>
        <v>0.35783528357612715</v>
      </c>
      <c r="D66" s="18">
        <f t="shared" si="157"/>
        <v>0.38847118808904213</v>
      </c>
      <c r="E66" s="18">
        <f t="shared" si="157"/>
        <v>0.49860273295348112</v>
      </c>
      <c r="F66" s="18">
        <f t="shared" si="157"/>
        <v>0.5475483295906608</v>
      </c>
      <c r="H66" s="68">
        <f t="shared" si="105"/>
        <v>108.10637811404571</v>
      </c>
      <c r="I66" s="69">
        <f t="shared" si="106"/>
        <v>74.319125108891114</v>
      </c>
      <c r="J66" s="69">
        <f t="shared" si="107"/>
        <v>182.42550322293681</v>
      </c>
      <c r="L66" t="str">
        <f t="shared" si="140"/>
        <v>72 Customer service occupations</v>
      </c>
      <c r="M66" s="18">
        <f t="shared" si="158"/>
        <v>0.61858963598213912</v>
      </c>
      <c r="N66" s="18">
        <f t="shared" si="158"/>
        <v>0.63844993803735162</v>
      </c>
      <c r="O66" s="18">
        <f t="shared" si="158"/>
        <v>0.62808478223241426</v>
      </c>
      <c r="P66" s="18">
        <f t="shared" si="158"/>
        <v>0.81993360213498101</v>
      </c>
      <c r="Q66" s="18">
        <f t="shared" si="158"/>
        <v>0.90439736766682544</v>
      </c>
      <c r="S66" s="68">
        <f t="shared" si="109"/>
        <v>113.01982386519865</v>
      </c>
      <c r="T66" s="69">
        <f t="shared" si="110"/>
        <v>82.189915294615844</v>
      </c>
      <c r="U66" s="69">
        <f t="shared" si="111"/>
        <v>195.20973915981449</v>
      </c>
      <c r="W66" t="str">
        <f t="shared" si="141"/>
        <v>72 Customer service occupations</v>
      </c>
      <c r="X66" s="18">
        <f t="shared" si="159"/>
        <v>1.2145226517998013</v>
      </c>
      <c r="Y66" s="18">
        <f t="shared" si="159"/>
        <v>1.2787714165752249</v>
      </c>
      <c r="Z66" s="18">
        <f t="shared" si="159"/>
        <v>1.3246129899945669</v>
      </c>
      <c r="AA66" s="18">
        <f t="shared" si="159"/>
        <v>1.6789222273819668</v>
      </c>
      <c r="AB66" s="18">
        <f t="shared" si="159"/>
        <v>1.9094450801259808</v>
      </c>
      <c r="AD66" s="68">
        <f t="shared" si="113"/>
        <v>79.18815840498074</v>
      </c>
      <c r="AE66" s="69">
        <f t="shared" si="114"/>
        <v>75.455384275351449</v>
      </c>
      <c r="AF66" s="69">
        <f t="shared" si="115"/>
        <v>154.64354268033219</v>
      </c>
      <c r="AH66" t="str">
        <f t="shared" si="142"/>
        <v>72 Customer service occupations</v>
      </c>
      <c r="AI66" s="18">
        <f t="shared" si="160"/>
        <v>1.306205532607005</v>
      </c>
      <c r="AJ66" s="18">
        <f t="shared" si="160"/>
        <v>1.5183484967719627</v>
      </c>
      <c r="AK66" s="18">
        <f t="shared" si="160"/>
        <v>1.7061897278976261</v>
      </c>
      <c r="AL66" s="18">
        <f t="shared" si="160"/>
        <v>2.3175888349893996</v>
      </c>
      <c r="AM66" s="18">
        <f t="shared" si="160"/>
        <v>2.6416526356681027</v>
      </c>
      <c r="AO66" s="68">
        <f t="shared" si="117"/>
        <v>72.962763450247706</v>
      </c>
      <c r="AP66" s="69">
        <f t="shared" si="118"/>
        <v>78.583495965909151</v>
      </c>
      <c r="AQ66" s="69">
        <f t="shared" si="119"/>
        <v>151.54625941615683</v>
      </c>
      <c r="AS66" t="str">
        <f t="shared" si="143"/>
        <v>72 Customer service occupations</v>
      </c>
      <c r="AT66" s="18">
        <f t="shared" si="161"/>
        <v>1.6000380884045526</v>
      </c>
      <c r="AU66" s="18">
        <f t="shared" si="161"/>
        <v>1.639481426867325</v>
      </c>
      <c r="AV66" s="18">
        <f t="shared" si="161"/>
        <v>1.6748916762074271</v>
      </c>
      <c r="AW66" s="18">
        <f t="shared" si="161"/>
        <v>2.0734018484763643</v>
      </c>
      <c r="AX66" s="18">
        <f t="shared" si="161"/>
        <v>2.1401814480076475</v>
      </c>
      <c r="AZ66" s="68">
        <f t="shared" si="121"/>
        <v>51.53805484726616</v>
      </c>
      <c r="BA66" s="69">
        <f t="shared" si="122"/>
        <v>67.045905273191394</v>
      </c>
      <c r="BB66" s="69">
        <f t="shared" si="123"/>
        <v>118.58396012045756</v>
      </c>
      <c r="BD66" t="str">
        <f t="shared" si="144"/>
        <v>72 Customer service occupations</v>
      </c>
      <c r="BE66" s="18">
        <f t="shared" si="162"/>
        <v>1.7771433636708509</v>
      </c>
      <c r="BF66" s="18">
        <f t="shared" si="162"/>
        <v>1.8468758973232038</v>
      </c>
      <c r="BG66" s="18">
        <f t="shared" si="162"/>
        <v>1.9273934173514897</v>
      </c>
      <c r="BH66" s="18">
        <f t="shared" si="162"/>
        <v>2.3253656131763507</v>
      </c>
      <c r="BI66" s="18">
        <f t="shared" si="162"/>
        <v>2.576808869722365</v>
      </c>
      <c r="BK66" s="68">
        <f t="shared" si="125"/>
        <v>32.782747632873715</v>
      </c>
      <c r="BL66" s="69">
        <f t="shared" si="126"/>
        <v>54.923594868716087</v>
      </c>
      <c r="BM66" s="69">
        <f t="shared" si="127"/>
        <v>87.706342501589802</v>
      </c>
      <c r="BO66" t="str">
        <f t="shared" si="145"/>
        <v>72 Customer service occupations</v>
      </c>
      <c r="BP66" s="18">
        <f t="shared" si="163"/>
        <v>1.9790544417966991</v>
      </c>
      <c r="BQ66" s="18">
        <f t="shared" si="163"/>
        <v>1.9963042977186003</v>
      </c>
      <c r="BR66" s="18">
        <f t="shared" si="163"/>
        <v>2.1625782672600797</v>
      </c>
      <c r="BS66" s="18">
        <f t="shared" si="163"/>
        <v>2.7140782683780955</v>
      </c>
      <c r="BT66" s="18">
        <f t="shared" si="163"/>
        <v>3.0328865593038783</v>
      </c>
      <c r="BV66" s="68">
        <f t="shared" si="129"/>
        <v>17.931830019579685</v>
      </c>
      <c r="BW66" s="69">
        <f t="shared" si="130"/>
        <v>53.819630634968107</v>
      </c>
      <c r="BX66" s="69">
        <f t="shared" si="131"/>
        <v>71.751460654547799</v>
      </c>
      <c r="BZ66" t="str">
        <f t="shared" si="146"/>
        <v>72 Customer service occupations</v>
      </c>
      <c r="CA66" s="18">
        <f t="shared" si="164"/>
        <v>1.4493087590110936</v>
      </c>
      <c r="CB66" s="18">
        <f t="shared" si="164"/>
        <v>1.4883117300801689</v>
      </c>
      <c r="CC66" s="18">
        <f t="shared" si="164"/>
        <v>1.5736537726804816</v>
      </c>
      <c r="CD66" s="18">
        <f t="shared" si="164"/>
        <v>1.9126609368315186</v>
      </c>
      <c r="CE66" s="18">
        <f t="shared" si="164"/>
        <v>2.5393125074360827</v>
      </c>
      <c r="CG66" s="68">
        <f t="shared" si="133"/>
        <v>4.9004470553160067</v>
      </c>
      <c r="CH66" s="69">
        <f t="shared" si="134"/>
        <v>36.152930885290317</v>
      </c>
      <c r="CI66" s="69">
        <f t="shared" si="135"/>
        <v>41.053377940606325</v>
      </c>
      <c r="CK66" t="str">
        <f t="shared" si="147"/>
        <v>72 Customer service occupations</v>
      </c>
      <c r="CL66" s="18">
        <f t="shared" si="165"/>
        <v>1.1505284543742051</v>
      </c>
      <c r="CM66" s="18">
        <f t="shared" si="165"/>
        <v>1.4948128538159118</v>
      </c>
      <c r="CN66" s="18">
        <f t="shared" si="165"/>
        <v>1.7302327817067895</v>
      </c>
      <c r="CO66" s="18">
        <f t="shared" si="165"/>
        <v>2.9286802783380219</v>
      </c>
      <c r="CP66" s="18">
        <f t="shared" si="165"/>
        <v>3.8767273062751961</v>
      </c>
      <c r="CR66" s="68">
        <f t="shared" si="137"/>
        <v>97.070561286402338</v>
      </c>
      <c r="CS66" s="69">
        <f t="shared" si="138"/>
        <v>46.481318672212531</v>
      </c>
      <c r="CT66" s="69">
        <f t="shared" si="139"/>
        <v>143.55187995861488</v>
      </c>
    </row>
    <row r="67" spans="1:98" x14ac:dyDescent="0.2">
      <c r="A67" t="str">
        <f t="shared" si="103"/>
        <v>81 Process, plant and machine operatives</v>
      </c>
      <c r="B67" s="18">
        <f t="shared" si="157"/>
        <v>0.27874566589005906</v>
      </c>
      <c r="C67" s="18">
        <f t="shared" si="157"/>
        <v>0.29866320478863795</v>
      </c>
      <c r="D67" s="18">
        <f t="shared" si="157"/>
        <v>0.26483890885877009</v>
      </c>
      <c r="E67" s="18">
        <f t="shared" si="157"/>
        <v>0.33284645436431959</v>
      </c>
      <c r="F67" s="18">
        <f t="shared" si="157"/>
        <v>0.41015302107633789</v>
      </c>
      <c r="H67" s="68">
        <f t="shared" si="105"/>
        <v>128.65772126690257</v>
      </c>
      <c r="I67" s="69">
        <f t="shared" si="106"/>
        <v>84.253612678355651</v>
      </c>
      <c r="J67" s="69">
        <f t="shared" si="107"/>
        <v>212.91133394525824</v>
      </c>
      <c r="L67" t="str">
        <f t="shared" si="140"/>
        <v>81 Process, plant and machine operatives</v>
      </c>
      <c r="M67" s="18">
        <f t="shared" si="158"/>
        <v>0.22638337588860979</v>
      </c>
      <c r="N67" s="18">
        <f t="shared" si="158"/>
        <v>0.23817380530800278</v>
      </c>
      <c r="O67" s="18">
        <f t="shared" si="158"/>
        <v>0.22430558666650655</v>
      </c>
      <c r="P67" s="18">
        <f t="shared" si="158"/>
        <v>0.2999324817222539</v>
      </c>
      <c r="Q67" s="18">
        <f t="shared" si="158"/>
        <v>0.38186270709116593</v>
      </c>
      <c r="S67" s="68">
        <f t="shared" si="109"/>
        <v>151.85243797616081</v>
      </c>
      <c r="T67" s="69">
        <f t="shared" si="110"/>
        <v>84.223073882624604</v>
      </c>
      <c r="U67" s="69">
        <f t="shared" si="111"/>
        <v>236.07551185878543</v>
      </c>
      <c r="W67" t="str">
        <f t="shared" si="141"/>
        <v>81 Process, plant and machine operatives</v>
      </c>
      <c r="X67" s="18">
        <f t="shared" si="159"/>
        <v>0.30545656654015951</v>
      </c>
      <c r="Y67" s="18">
        <f t="shared" si="159"/>
        <v>0.29158889765853191</v>
      </c>
      <c r="Z67" s="18">
        <f t="shared" si="159"/>
        <v>0.27456634056066287</v>
      </c>
      <c r="AA67" s="18">
        <f t="shared" si="159"/>
        <v>0.38922795146489675</v>
      </c>
      <c r="AB67" s="18">
        <f t="shared" si="159"/>
        <v>0.5184623126601493</v>
      </c>
      <c r="AD67" s="68">
        <f t="shared" si="113"/>
        <v>134.72591540405341</v>
      </c>
      <c r="AE67" s="69">
        <f t="shared" si="114"/>
        <v>83.456238457771718</v>
      </c>
      <c r="AF67" s="69">
        <f t="shared" si="115"/>
        <v>218.18215386182516</v>
      </c>
      <c r="AH67" t="str">
        <f t="shared" si="142"/>
        <v>81 Process, plant and machine operatives</v>
      </c>
      <c r="AI67" s="18">
        <f t="shared" si="160"/>
        <v>0.46333699583726651</v>
      </c>
      <c r="AJ67" s="18">
        <f t="shared" si="160"/>
        <v>0.51066011616086715</v>
      </c>
      <c r="AK67" s="18">
        <f t="shared" si="160"/>
        <v>0.48750408517382526</v>
      </c>
      <c r="AL67" s="18">
        <f t="shared" si="160"/>
        <v>0.72847846078327039</v>
      </c>
      <c r="AM67" s="18">
        <f t="shared" si="160"/>
        <v>1.0149344815838803</v>
      </c>
      <c r="AO67" s="68">
        <f t="shared" si="117"/>
        <v>132.57550744244298</v>
      </c>
      <c r="AP67" s="69">
        <f t="shared" si="118"/>
        <v>83.252801759676615</v>
      </c>
      <c r="AQ67" s="69">
        <f t="shared" si="119"/>
        <v>215.82830920211958</v>
      </c>
      <c r="AS67" t="str">
        <f t="shared" si="143"/>
        <v>81 Process, plant and machine operatives</v>
      </c>
      <c r="AT67" s="18">
        <f t="shared" si="161"/>
        <v>1.1976731014848001</v>
      </c>
      <c r="AU67" s="18">
        <f t="shared" si="161"/>
        <v>1.2245207718898297</v>
      </c>
      <c r="AV67" s="18">
        <f t="shared" si="161"/>
        <v>1.1319042474342103</v>
      </c>
      <c r="AW67" s="18">
        <f t="shared" si="161"/>
        <v>1.5436004931417822</v>
      </c>
      <c r="AX67" s="18">
        <f t="shared" si="161"/>
        <v>1.7877087092139765</v>
      </c>
      <c r="AZ67" s="68">
        <f t="shared" si="121"/>
        <v>87.303073457720473</v>
      </c>
      <c r="BA67" s="69">
        <f t="shared" si="122"/>
        <v>72.851349829450555</v>
      </c>
      <c r="BB67" s="69">
        <f t="shared" si="123"/>
        <v>160.15442328717106</v>
      </c>
      <c r="BD67" t="str">
        <f t="shared" si="144"/>
        <v>81 Process, plant and machine operatives</v>
      </c>
      <c r="BE67" s="18">
        <f t="shared" si="162"/>
        <v>1.9005512031181691</v>
      </c>
      <c r="BF67" s="18">
        <f t="shared" si="162"/>
        <v>1.9660649433824422</v>
      </c>
      <c r="BG67" s="18">
        <f t="shared" si="162"/>
        <v>1.82420249264282</v>
      </c>
      <c r="BH67" s="18">
        <f t="shared" si="162"/>
        <v>2.4294256562628842</v>
      </c>
      <c r="BI67" s="18">
        <f t="shared" si="162"/>
        <v>2.8465095094009669</v>
      </c>
      <c r="BK67" s="68">
        <f t="shared" si="125"/>
        <v>54.9777709019463</v>
      </c>
      <c r="BL67" s="69">
        <f t="shared" si="126"/>
        <v>49.546026098087168</v>
      </c>
      <c r="BM67" s="69">
        <f t="shared" si="127"/>
        <v>104.52379700003347</v>
      </c>
      <c r="BO67" t="str">
        <f t="shared" si="145"/>
        <v>81 Process, plant and machine operatives</v>
      </c>
      <c r="BP67" s="18">
        <f t="shared" si="163"/>
        <v>2.4057484243294902</v>
      </c>
      <c r="BQ67" s="18">
        <f t="shared" si="163"/>
        <v>2.7465377241548685</v>
      </c>
      <c r="BR67" s="18">
        <f t="shared" si="163"/>
        <v>2.4749584790007431</v>
      </c>
      <c r="BS67" s="18">
        <f t="shared" si="163"/>
        <v>3.3002008806470742</v>
      </c>
      <c r="BT67" s="18">
        <f t="shared" si="163"/>
        <v>3.8999547271344257</v>
      </c>
      <c r="BV67" s="68">
        <f t="shared" si="129"/>
        <v>32.506857261809145</v>
      </c>
      <c r="BW67" s="69">
        <f t="shared" si="130"/>
        <v>48.731306169546741</v>
      </c>
      <c r="BX67" s="69">
        <f t="shared" si="131"/>
        <v>81.238163431355886</v>
      </c>
      <c r="BZ67" t="str">
        <f t="shared" si="146"/>
        <v>81 Process, plant and machine operatives</v>
      </c>
      <c r="CA67" s="18">
        <f t="shared" si="164"/>
        <v>3.2024476494512739</v>
      </c>
      <c r="CB67" s="18">
        <f t="shared" si="164"/>
        <v>3.0122126442513188</v>
      </c>
      <c r="CC67" s="18">
        <f t="shared" si="164"/>
        <v>3.0114532618229597</v>
      </c>
      <c r="CD67" s="18">
        <f t="shared" si="164"/>
        <v>3.4808385679182008</v>
      </c>
      <c r="CE67" s="18">
        <f t="shared" si="164"/>
        <v>2.2214405466508826</v>
      </c>
      <c r="CG67" s="68">
        <f t="shared" si="133"/>
        <v>-52.045546970225352</v>
      </c>
      <c r="CH67" s="69">
        <f t="shared" si="134"/>
        <v>28.897033032959957</v>
      </c>
      <c r="CI67" s="69">
        <f t="shared" si="135"/>
        <v>-23.148513937265392</v>
      </c>
      <c r="CK67" t="str">
        <f t="shared" si="147"/>
        <v>81 Process, plant and machine operatives</v>
      </c>
      <c r="CL67" s="18">
        <f t="shared" si="165"/>
        <v>4.0085563558453146</v>
      </c>
      <c r="CM67" s="18">
        <f t="shared" si="165"/>
        <v>3.4250032285438623</v>
      </c>
      <c r="CN67" s="18">
        <f t="shared" si="165"/>
        <v>3.1909220261040359</v>
      </c>
      <c r="CO67" s="18">
        <f t="shared" si="165"/>
        <v>2.2972135916804892</v>
      </c>
      <c r="CP67" s="18">
        <f t="shared" si="165"/>
        <v>1.8207878236613382</v>
      </c>
      <c r="CR67" s="68">
        <f t="shared" si="137"/>
        <v>-49.811503588854187</v>
      </c>
      <c r="CS67" s="69">
        <f t="shared" si="138"/>
        <v>14.980367998892193</v>
      </c>
      <c r="CT67" s="69">
        <f t="shared" si="139"/>
        <v>-34.831135589961995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0.60575693469137415</v>
      </c>
      <c r="C68" s="18">
        <f t="shared" si="157"/>
        <v>0.69952000518861279</v>
      </c>
      <c r="D68" s="18">
        <f t="shared" si="157"/>
        <v>0.57167646916505666</v>
      </c>
      <c r="E68" s="18">
        <f t="shared" si="157"/>
        <v>0.67978079747863118</v>
      </c>
      <c r="F68" s="18">
        <f t="shared" si="157"/>
        <v>0.76148400172104447</v>
      </c>
      <c r="H68" s="68">
        <f t="shared" si="105"/>
        <v>96.667326145720665</v>
      </c>
      <c r="I68" s="69">
        <f t="shared" si="106"/>
        <v>100.38289028109682</v>
      </c>
      <c r="J68" s="69">
        <f t="shared" si="107"/>
        <v>197.05021642681751</v>
      </c>
      <c r="L68" t="str">
        <f t="shared" si="140"/>
        <v>82 Transport and mobile machine drivers and operatives</v>
      </c>
      <c r="M68" s="18">
        <f t="shared" si="158"/>
        <v>0.60949226201638385</v>
      </c>
      <c r="N68" s="18">
        <f t="shared" si="158"/>
        <v>0.70730709978997341</v>
      </c>
      <c r="O68" s="18">
        <f t="shared" si="158"/>
        <v>0.62941854119485341</v>
      </c>
      <c r="P68" s="18">
        <f t="shared" si="158"/>
        <v>0.66391373654265862</v>
      </c>
      <c r="Q68" s="18">
        <f t="shared" si="158"/>
        <v>0.72925487082281426</v>
      </c>
      <c r="S68" s="68">
        <f t="shared" si="109"/>
        <v>71.403154016748815</v>
      </c>
      <c r="T68" s="69">
        <f t="shared" si="110"/>
        <v>87.066251971292203</v>
      </c>
      <c r="U68" s="69">
        <f t="shared" si="111"/>
        <v>158.46940598804105</v>
      </c>
      <c r="W68" t="str">
        <f t="shared" si="141"/>
        <v>82 Transport and mobile machine drivers and operatives</v>
      </c>
      <c r="X68" s="18">
        <f t="shared" si="159"/>
        <v>0.86988796998870721</v>
      </c>
      <c r="Y68" s="18">
        <f t="shared" si="159"/>
        <v>1.0518097637065278</v>
      </c>
      <c r="Z68" s="18">
        <f t="shared" si="159"/>
        <v>0.90560670553852496</v>
      </c>
      <c r="AA68" s="18">
        <f t="shared" si="159"/>
        <v>0.97174667456673158</v>
      </c>
      <c r="AB68" s="18">
        <f t="shared" si="159"/>
        <v>1.1073292871805271</v>
      </c>
      <c r="AD68" s="68">
        <f t="shared" si="113"/>
        <v>51.994649791860958</v>
      </c>
      <c r="AE68" s="69">
        <f t="shared" si="114"/>
        <v>84.011672298174176</v>
      </c>
      <c r="AF68" s="69">
        <f t="shared" si="115"/>
        <v>136.00632209003513</v>
      </c>
      <c r="AH68" t="str">
        <f t="shared" si="142"/>
        <v>82 Transport and mobile machine drivers and operatives</v>
      </c>
      <c r="AI68" s="18">
        <f t="shared" si="160"/>
        <v>1.304235584576783</v>
      </c>
      <c r="AJ68" s="18">
        <f t="shared" si="160"/>
        <v>1.6863547634477165</v>
      </c>
      <c r="AK68" s="18">
        <f t="shared" si="160"/>
        <v>1.4462178113973894</v>
      </c>
      <c r="AL68" s="18">
        <f t="shared" si="160"/>
        <v>1.6805981793717391</v>
      </c>
      <c r="AM68" s="18">
        <f t="shared" si="160"/>
        <v>1.8567480054418939</v>
      </c>
      <c r="AO68" s="68">
        <f t="shared" si="117"/>
        <v>43.424547737426764</v>
      </c>
      <c r="AP68" s="69">
        <f t="shared" si="118"/>
        <v>83.118565248304805</v>
      </c>
      <c r="AQ68" s="69">
        <f t="shared" si="119"/>
        <v>126.54311298573158</v>
      </c>
      <c r="AS68" t="str">
        <f t="shared" si="143"/>
        <v>82 Transport and mobile machine drivers and operatives</v>
      </c>
      <c r="AT68" s="18">
        <f t="shared" si="161"/>
        <v>2.3554204169430926</v>
      </c>
      <c r="AU68" s="18">
        <f t="shared" si="161"/>
        <v>2.7162219337257638</v>
      </c>
      <c r="AV68" s="18">
        <f t="shared" si="161"/>
        <v>2.4615234396150227</v>
      </c>
      <c r="AW68" s="18">
        <f t="shared" si="161"/>
        <v>2.6818738629215058</v>
      </c>
      <c r="AX68" s="18">
        <f t="shared" si="161"/>
        <v>2.7849522974868242</v>
      </c>
      <c r="AZ68" s="68">
        <f t="shared" si="121"/>
        <v>34.175005727961164</v>
      </c>
      <c r="BA68" s="69">
        <f t="shared" si="122"/>
        <v>80.62888395564066</v>
      </c>
      <c r="BB68" s="69">
        <f t="shared" si="123"/>
        <v>114.80388968360182</v>
      </c>
      <c r="BD68" t="str">
        <f t="shared" si="144"/>
        <v>82 Transport and mobile machine drivers and operatives</v>
      </c>
      <c r="BE68" s="18">
        <f t="shared" si="162"/>
        <v>3.4528610744678376</v>
      </c>
      <c r="BF68" s="18">
        <f t="shared" si="162"/>
        <v>3.8109735254987682</v>
      </c>
      <c r="BG68" s="18">
        <f t="shared" si="162"/>
        <v>3.3806507814079199</v>
      </c>
      <c r="BH68" s="18">
        <f t="shared" si="162"/>
        <v>3.7911794956818476</v>
      </c>
      <c r="BI68" s="18">
        <f t="shared" si="162"/>
        <v>4.2631499057324795</v>
      </c>
      <c r="BK68" s="68">
        <f t="shared" si="125"/>
        <v>25.244916943352997</v>
      </c>
      <c r="BL68" s="69">
        <f t="shared" si="126"/>
        <v>58.184358363101239</v>
      </c>
      <c r="BM68" s="69">
        <f t="shared" si="127"/>
        <v>83.42927530645423</v>
      </c>
      <c r="BO68" t="str">
        <f t="shared" si="145"/>
        <v>82 Transport and mobile machine drivers and operatives</v>
      </c>
      <c r="BP68" s="18">
        <f t="shared" si="163"/>
        <v>5.1220280524438522</v>
      </c>
      <c r="BQ68" s="18">
        <f t="shared" si="163"/>
        <v>6.0907734534623925</v>
      </c>
      <c r="BR68" s="18">
        <f t="shared" si="163"/>
        <v>5.0870125789356164</v>
      </c>
      <c r="BS68" s="18">
        <f t="shared" si="163"/>
        <v>5.588077039249054</v>
      </c>
      <c r="BT68" s="18">
        <f t="shared" si="163"/>
        <v>6.2471746550420644</v>
      </c>
      <c r="BV68" s="68">
        <f t="shared" si="129"/>
        <v>3.2684222684045952</v>
      </c>
      <c r="BW68" s="69">
        <f t="shared" si="130"/>
        <v>56.483365403280715</v>
      </c>
      <c r="BX68" s="69">
        <f t="shared" si="131"/>
        <v>59.751787671685321</v>
      </c>
      <c r="BZ68" t="str">
        <f t="shared" si="146"/>
        <v>82 Transport and mobile machine drivers and operatives</v>
      </c>
      <c r="CA68" s="18">
        <f t="shared" si="164"/>
        <v>7.5616212714820508</v>
      </c>
      <c r="CB68" s="18">
        <f t="shared" si="164"/>
        <v>7.6501912288245819</v>
      </c>
      <c r="CC68" s="18">
        <f t="shared" si="164"/>
        <v>6.6688361423049898</v>
      </c>
      <c r="CD68" s="18">
        <f t="shared" si="164"/>
        <v>6.8969271045630958</v>
      </c>
      <c r="CE68" s="18">
        <f t="shared" si="164"/>
        <v>7.556308384046047</v>
      </c>
      <c r="CG68" s="68">
        <f t="shared" si="133"/>
        <v>-26.340290515163506</v>
      </c>
      <c r="CH68" s="69">
        <f t="shared" si="134"/>
        <v>40.572375766665772</v>
      </c>
      <c r="CI68" s="69">
        <f t="shared" si="135"/>
        <v>14.232085251502269</v>
      </c>
      <c r="CK68" t="str">
        <f t="shared" si="147"/>
        <v>82 Transport and mobile machine drivers and operatives</v>
      </c>
      <c r="CL68" s="18">
        <f t="shared" si="165"/>
        <v>8.7990167047968431</v>
      </c>
      <c r="CM68" s="18">
        <f t="shared" si="165"/>
        <v>10.289456817035603</v>
      </c>
      <c r="CN68" s="18">
        <f t="shared" si="165"/>
        <v>9.2206807197723073</v>
      </c>
      <c r="CO68" s="18">
        <f t="shared" si="165"/>
        <v>10.035624491090156</v>
      </c>
      <c r="CP68" s="18">
        <f t="shared" si="165"/>
        <v>8.0656136582585471</v>
      </c>
      <c r="CR68" s="68">
        <f t="shared" si="137"/>
        <v>-23.062961060767115</v>
      </c>
      <c r="CS68" s="69">
        <f t="shared" si="138"/>
        <v>35.036319420677522</v>
      </c>
      <c r="CT68" s="69">
        <f t="shared" si="139"/>
        <v>11.973358359910414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8.4034176589550657E-3</v>
      </c>
      <c r="C69" s="18">
        <f t="shared" si="157"/>
        <v>5.5983096141026785E-3</v>
      </c>
      <c r="D69" s="18">
        <f t="shared" si="157"/>
        <v>5.2495742872655802E-3</v>
      </c>
      <c r="E69" s="18">
        <f t="shared" si="157"/>
        <v>4.0444856215790552E-3</v>
      </c>
      <c r="F69" s="18">
        <f t="shared" si="157"/>
        <v>3.6425876430924006E-3</v>
      </c>
      <c r="H69" s="68">
        <f t="shared" si="105"/>
        <v>2.4489874397571958</v>
      </c>
      <c r="I69" s="69">
        <f t="shared" si="106"/>
        <v>53.040136947456752</v>
      </c>
      <c r="J69" s="69">
        <f t="shared" si="107"/>
        <v>55.489124387213948</v>
      </c>
      <c r="L69" t="str">
        <f t="shared" si="140"/>
        <v>91 Elementary trades and related occupations</v>
      </c>
      <c r="M69" s="18">
        <f t="shared" si="158"/>
        <v>0.15633077105165022</v>
      </c>
      <c r="N69" s="18">
        <f t="shared" si="158"/>
        <v>0.15737064645831839</v>
      </c>
      <c r="O69" s="18">
        <f t="shared" si="158"/>
        <v>0.13437418229393022</v>
      </c>
      <c r="P69" s="18">
        <f t="shared" si="158"/>
        <v>0.12042852378540837</v>
      </c>
      <c r="Q69" s="18">
        <f t="shared" si="158"/>
        <v>0.13281434585238308</v>
      </c>
      <c r="S69" s="68">
        <f t="shared" si="109"/>
        <v>46.220463371246559</v>
      </c>
      <c r="T69" s="69">
        <f t="shared" si="110"/>
        <v>55.61703327806589</v>
      </c>
      <c r="U69" s="69">
        <f t="shared" si="111"/>
        <v>101.83749664931243</v>
      </c>
      <c r="W69" t="str">
        <f t="shared" si="141"/>
        <v>91 Elementary trades and related occupations</v>
      </c>
      <c r="X69" s="18">
        <f t="shared" si="159"/>
        <v>0.30983660770514282</v>
      </c>
      <c r="Y69" s="18">
        <f t="shared" si="159"/>
        <v>0.28783223671435476</v>
      </c>
      <c r="Z69" s="18">
        <f t="shared" si="159"/>
        <v>0.25035070730445191</v>
      </c>
      <c r="AA69" s="18">
        <f t="shared" si="159"/>
        <v>0.20340366286119801</v>
      </c>
      <c r="AB69" s="18">
        <f t="shared" si="159"/>
        <v>0.19485083265340161</v>
      </c>
      <c r="AD69" s="68">
        <f t="shared" si="113"/>
        <v>-3.251422694930072</v>
      </c>
      <c r="AE69" s="69">
        <f t="shared" si="114"/>
        <v>50.77303114685845</v>
      </c>
      <c r="AF69" s="69">
        <f t="shared" si="115"/>
        <v>47.521608451928373</v>
      </c>
      <c r="AH69" t="str">
        <f t="shared" si="142"/>
        <v>91 Elementary trades and related occupations</v>
      </c>
      <c r="AI69" s="18">
        <f t="shared" si="160"/>
        <v>0.75341018910955515</v>
      </c>
      <c r="AJ69" s="18">
        <f t="shared" si="160"/>
        <v>0.78246115561649565</v>
      </c>
      <c r="AK69" s="18">
        <f t="shared" si="160"/>
        <v>0.66939837982486239</v>
      </c>
      <c r="AL69" s="18">
        <f t="shared" si="160"/>
        <v>0.6471951286420452</v>
      </c>
      <c r="AM69" s="18">
        <f t="shared" si="160"/>
        <v>0.75474552227090141</v>
      </c>
      <c r="AO69" s="68">
        <f t="shared" si="117"/>
        <v>25.956364555187427</v>
      </c>
      <c r="AP69" s="69">
        <f t="shared" si="118"/>
        <v>56.841666121917164</v>
      </c>
      <c r="AQ69" s="69">
        <f t="shared" si="119"/>
        <v>82.798030677104592</v>
      </c>
      <c r="AS69" t="str">
        <f t="shared" si="143"/>
        <v>91 Elementary trades and related occupations</v>
      </c>
      <c r="AT69" s="18">
        <f t="shared" si="161"/>
        <v>0.97440636340289788</v>
      </c>
      <c r="AU69" s="18">
        <f t="shared" si="161"/>
        <v>0.86563343623839217</v>
      </c>
      <c r="AV69" s="18">
        <f t="shared" si="161"/>
        <v>0.86219635132526795</v>
      </c>
      <c r="AW69" s="18">
        <f t="shared" si="161"/>
        <v>0.73491141937650439</v>
      </c>
      <c r="AX69" s="18">
        <f t="shared" si="161"/>
        <v>0.71344576813515914</v>
      </c>
      <c r="AZ69" s="68">
        <f t="shared" si="121"/>
        <v>-1.8675542107668106</v>
      </c>
      <c r="BA69" s="69">
        <f t="shared" si="122"/>
        <v>44.754105815064904</v>
      </c>
      <c r="BB69" s="69">
        <f t="shared" si="123"/>
        <v>42.886551604298091</v>
      </c>
      <c r="BD69" t="str">
        <f t="shared" si="144"/>
        <v>91 Elementary trades and related occupations</v>
      </c>
      <c r="BE69" s="18">
        <f t="shared" si="162"/>
        <v>1.2721646129188831</v>
      </c>
      <c r="BF69" s="18">
        <f t="shared" si="162"/>
        <v>1.1306690355178521</v>
      </c>
      <c r="BG69" s="18">
        <f t="shared" si="162"/>
        <v>1.064890016350982</v>
      </c>
      <c r="BH69" s="18">
        <f t="shared" si="162"/>
        <v>1.0137905836079424</v>
      </c>
      <c r="BI69" s="18">
        <f t="shared" si="162"/>
        <v>1.1703997844262359</v>
      </c>
      <c r="BK69" s="68">
        <f t="shared" si="125"/>
        <v>9.1589359193198394</v>
      </c>
      <c r="BL69" s="69">
        <f t="shared" si="126"/>
        <v>33.665155082406514</v>
      </c>
      <c r="BM69" s="69">
        <f t="shared" si="127"/>
        <v>42.824091001726352</v>
      </c>
      <c r="BO69" t="str">
        <f t="shared" si="145"/>
        <v>91 Elementary trades and related occupations</v>
      </c>
      <c r="BP69" s="18">
        <f t="shared" si="163"/>
        <v>1.9687912846860733</v>
      </c>
      <c r="BQ69" s="18">
        <f t="shared" si="163"/>
        <v>1.8751309180199269</v>
      </c>
      <c r="BR69" s="18">
        <f t="shared" si="163"/>
        <v>1.7544715738668764</v>
      </c>
      <c r="BS69" s="18">
        <f t="shared" si="163"/>
        <v>1.5071792665589623</v>
      </c>
      <c r="BT69" s="18">
        <f t="shared" si="163"/>
        <v>1.6505121692820257</v>
      </c>
      <c r="BV69" s="68">
        <f t="shared" si="129"/>
        <v>-20.892237645682197</v>
      </c>
      <c r="BW69" s="69">
        <f t="shared" si="130"/>
        <v>29.944791300089602</v>
      </c>
      <c r="BX69" s="69">
        <f t="shared" si="131"/>
        <v>9.0525536544074061</v>
      </c>
      <c r="BZ69" t="str">
        <f t="shared" si="146"/>
        <v>91 Elementary trades and related occupations</v>
      </c>
      <c r="CA69" s="18">
        <f t="shared" si="164"/>
        <v>3.6574672407698952</v>
      </c>
      <c r="CB69" s="18">
        <f t="shared" si="164"/>
        <v>3.1633889724022342</v>
      </c>
      <c r="CC69" s="18">
        <f t="shared" si="164"/>
        <v>3.1446156000547147</v>
      </c>
      <c r="CD69" s="18">
        <f t="shared" si="164"/>
        <v>2.651945406189764</v>
      </c>
      <c r="CE69" s="18">
        <f t="shared" si="164"/>
        <v>2.8262820860072151</v>
      </c>
      <c r="CG69" s="68">
        <f t="shared" si="133"/>
        <v>-41.572363898515739</v>
      </c>
      <c r="CH69" s="69">
        <f t="shared" si="134"/>
        <v>25.666266558037414</v>
      </c>
      <c r="CI69" s="69">
        <f t="shared" si="135"/>
        <v>-15.906097340478324</v>
      </c>
      <c r="CK69" t="str">
        <f t="shared" si="147"/>
        <v>91 Elementary trades and related occupations</v>
      </c>
      <c r="CL69" s="18">
        <f t="shared" si="165"/>
        <v>5.0140085449162681</v>
      </c>
      <c r="CM69" s="18">
        <f t="shared" si="165"/>
        <v>4.1971155131883782</v>
      </c>
      <c r="CN69" s="18">
        <f t="shared" si="165"/>
        <v>4.5060099962573759</v>
      </c>
      <c r="CO69" s="18">
        <f t="shared" si="165"/>
        <v>3.592995875750324</v>
      </c>
      <c r="CP69" s="18">
        <f t="shared" si="165"/>
        <v>2.9750351288851324</v>
      </c>
      <c r="CR69" s="68">
        <f t="shared" si="137"/>
        <v>-41.928775507246883</v>
      </c>
      <c r="CS69" s="69">
        <f t="shared" si="138"/>
        <v>20.595472762037463</v>
      </c>
      <c r="CT69" s="69">
        <f t="shared" si="139"/>
        <v>-21.333302745209423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0.52405195219828504</v>
      </c>
      <c r="C70" s="18">
        <f t="shared" si="157"/>
        <v>0.49417355988829631</v>
      </c>
      <c r="D70" s="18">
        <f t="shared" si="157"/>
        <v>0.49708954002602612</v>
      </c>
      <c r="E70" s="18">
        <f t="shared" si="157"/>
        <v>0.52054053682396784</v>
      </c>
      <c r="F70" s="18">
        <f t="shared" si="157"/>
        <v>0.51431577195754485</v>
      </c>
      <c r="H70" s="68">
        <f t="shared" si="105"/>
        <v>52.762572838937793</v>
      </c>
      <c r="I70" s="69">
        <f t="shared" si="106"/>
        <v>72.91270084856292</v>
      </c>
      <c r="J70" s="69">
        <f t="shared" si="107"/>
        <v>125.67527368750071</v>
      </c>
      <c r="L70" t="str">
        <f t="shared" ref="L70" si="166">A70</f>
        <v>92 Elementary administration and service occupations</v>
      </c>
      <c r="M70" s="18">
        <f t="shared" si="158"/>
        <v>1.9614610994522825</v>
      </c>
      <c r="N70" s="18">
        <f t="shared" si="158"/>
        <v>2.1458462080309522</v>
      </c>
      <c r="O70" s="18">
        <f t="shared" si="158"/>
        <v>2.1670774090372098</v>
      </c>
      <c r="P70" s="18">
        <f t="shared" si="158"/>
        <v>2.4289069455785177</v>
      </c>
      <c r="Q70" s="18">
        <f t="shared" si="158"/>
        <v>2.7559855914987259</v>
      </c>
      <c r="S70" s="68">
        <f t="shared" si="109"/>
        <v>88.140165025533506</v>
      </c>
      <c r="T70" s="69">
        <f t="shared" si="110"/>
        <v>82.953320893188959</v>
      </c>
      <c r="U70" s="69">
        <f t="shared" si="111"/>
        <v>171.09348591872248</v>
      </c>
      <c r="W70" t="str">
        <f t="shared" ref="W70" si="167">A70</f>
        <v>92 Elementary administration and service occupations</v>
      </c>
      <c r="X70" s="18">
        <f t="shared" si="159"/>
        <v>3.5125989104390807</v>
      </c>
      <c r="Y70" s="18">
        <f t="shared" si="159"/>
        <v>3.9267789167169553</v>
      </c>
      <c r="Z70" s="18">
        <f t="shared" si="159"/>
        <v>3.876596836813051</v>
      </c>
      <c r="AA70" s="18">
        <f t="shared" si="159"/>
        <v>4.2896951098376146</v>
      </c>
      <c r="AB70" s="18">
        <f t="shared" si="159"/>
        <v>4.8940945217502909</v>
      </c>
      <c r="AD70" s="68">
        <f t="shared" si="113"/>
        <v>56.932487932158004</v>
      </c>
      <c r="AE70" s="69">
        <f t="shared" si="114"/>
        <v>81.395482349159792</v>
      </c>
      <c r="AF70" s="69">
        <f t="shared" si="115"/>
        <v>138.32797028131779</v>
      </c>
      <c r="AH70" t="str">
        <f t="shared" ref="AH70" si="168">L70</f>
        <v>92 Elementary administration and service occupations</v>
      </c>
      <c r="AI70" s="18">
        <f t="shared" si="160"/>
        <v>5.9004491584426617</v>
      </c>
      <c r="AJ70" s="18">
        <f t="shared" si="160"/>
        <v>7.0724025168567808</v>
      </c>
      <c r="AK70" s="18">
        <f t="shared" si="160"/>
        <v>7.1088260276815278</v>
      </c>
      <c r="AL70" s="18">
        <f t="shared" si="160"/>
        <v>8.3027057206279515</v>
      </c>
      <c r="AM70" s="18">
        <f t="shared" si="160"/>
        <v>9.9093803104632716</v>
      </c>
      <c r="AO70" s="68">
        <f t="shared" si="117"/>
        <v>55.723027832609816</v>
      </c>
      <c r="AP70" s="69">
        <f t="shared" si="118"/>
        <v>78.253635847293893</v>
      </c>
      <c r="AQ70" s="69">
        <f t="shared" si="119"/>
        <v>133.97666367990371</v>
      </c>
      <c r="AS70" t="str">
        <f t="shared" ref="AS70" si="169">W70</f>
        <v>92 Elementary administration and service occupations</v>
      </c>
      <c r="AT70" s="18">
        <f t="shared" si="161"/>
        <v>5.8054370660652959</v>
      </c>
      <c r="AU70" s="18">
        <f t="shared" si="161"/>
        <v>6.1559507109202434</v>
      </c>
      <c r="AV70" s="18">
        <f t="shared" si="161"/>
        <v>6.3590406381117877</v>
      </c>
      <c r="AW70" s="18">
        <f t="shared" si="161"/>
        <v>7.1176268866946044</v>
      </c>
      <c r="AX70" s="18">
        <f t="shared" si="161"/>
        <v>8.1868487405859973</v>
      </c>
      <c r="AZ70" s="68">
        <f t="shared" si="121"/>
        <v>52.680299624245329</v>
      </c>
      <c r="BA70" s="69">
        <f t="shared" si="122"/>
        <v>76.488299200317627</v>
      </c>
      <c r="BB70" s="69">
        <f t="shared" si="123"/>
        <v>129.16859882456296</v>
      </c>
      <c r="BD70" t="str">
        <f t="shared" ref="BD70" si="170">AH70</f>
        <v>92 Elementary administration and service occupations</v>
      </c>
      <c r="BE70" s="18">
        <f t="shared" si="162"/>
        <v>9.6499986228678889</v>
      </c>
      <c r="BF70" s="18">
        <f t="shared" si="162"/>
        <v>9.1749765748845569</v>
      </c>
      <c r="BG70" s="18">
        <f t="shared" si="162"/>
        <v>8.8762081823798944</v>
      </c>
      <c r="BH70" s="18">
        <f t="shared" si="162"/>
        <v>8.8075501470051325</v>
      </c>
      <c r="BI70" s="18">
        <f t="shared" si="162"/>
        <v>8.6980787853712389</v>
      </c>
      <c r="BK70" s="68">
        <f t="shared" si="125"/>
        <v>-2.6747174318056648</v>
      </c>
      <c r="BL70" s="69">
        <f t="shared" si="126"/>
        <v>49.491880951523854</v>
      </c>
      <c r="BM70" s="69">
        <f t="shared" si="127"/>
        <v>46.817163519718193</v>
      </c>
      <c r="BO70" t="str">
        <f t="shared" ref="BO70" si="171">AS70</f>
        <v>92 Elementary administration and service occupations</v>
      </c>
      <c r="BP70" s="18">
        <f t="shared" si="163"/>
        <v>14.736181180733803</v>
      </c>
      <c r="BQ70" s="18">
        <f t="shared" si="163"/>
        <v>15.115118694991992</v>
      </c>
      <c r="BR70" s="18">
        <f t="shared" si="163"/>
        <v>14.656789616386911</v>
      </c>
      <c r="BS70" s="18">
        <f t="shared" si="163"/>
        <v>15.620352105075336</v>
      </c>
      <c r="BT70" s="18">
        <f t="shared" si="163"/>
        <v>16.496481179859796</v>
      </c>
      <c r="BV70" s="68">
        <f t="shared" si="129"/>
        <v>-5.3546748732696994</v>
      </c>
      <c r="BW70" s="69">
        <f t="shared" si="130"/>
        <v>46.589140161838273</v>
      </c>
      <c r="BX70" s="69">
        <f t="shared" si="131"/>
        <v>41.234465288568565</v>
      </c>
      <c r="BZ70" t="str">
        <f t="shared" ref="BZ70" si="172">BD70</f>
        <v>92 Elementary administration and service occupations</v>
      </c>
      <c r="CA70" s="18">
        <f t="shared" si="164"/>
        <v>19.921593876295763</v>
      </c>
      <c r="CB70" s="18">
        <f t="shared" si="164"/>
        <v>20.895601545186285</v>
      </c>
      <c r="CC70" s="18">
        <f t="shared" si="164"/>
        <v>20.276692566349162</v>
      </c>
      <c r="CD70" s="18">
        <f t="shared" si="164"/>
        <v>21.926254658513272</v>
      </c>
      <c r="CE70" s="18">
        <f t="shared" si="164"/>
        <v>22.643233061384628</v>
      </c>
      <c r="CG70" s="68">
        <f t="shared" si="133"/>
        <v>-27.404166702603916</v>
      </c>
      <c r="CH70" s="69">
        <f t="shared" si="134"/>
        <v>36.473972787720967</v>
      </c>
      <c r="CI70" s="69">
        <f t="shared" si="135"/>
        <v>9.0698060851170581</v>
      </c>
      <c r="CK70" t="str">
        <f t="shared" ref="CK70" si="173">BO70</f>
        <v>92 Elementary administration and service occupations</v>
      </c>
      <c r="CL70" s="18">
        <f t="shared" si="165"/>
        <v>27.344610005089649</v>
      </c>
      <c r="CM70" s="18">
        <f t="shared" si="165"/>
        <v>24.077541728112656</v>
      </c>
      <c r="CN70" s="18">
        <f t="shared" si="165"/>
        <v>23.591015889267624</v>
      </c>
      <c r="CO70" s="18">
        <f t="shared" si="165"/>
        <v>18.740737007871029</v>
      </c>
      <c r="CP70" s="18">
        <f t="shared" si="165"/>
        <v>14.974873056366125</v>
      </c>
      <c r="CR70" s="68">
        <f t="shared" si="137"/>
        <v>-44.168725394881697</v>
      </c>
      <c r="CS70" s="69">
        <f t="shared" si="138"/>
        <v>17.30753849972351</v>
      </c>
      <c r="CT70" s="69">
        <f t="shared" si="139"/>
        <v>-26.861186895158191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47.646020608460397</v>
      </c>
      <c r="I72" s="67">
        <f>IF(D35&gt;0,I35/D35*100,0)</f>
        <v>61.008571145021385</v>
      </c>
      <c r="J72" s="67">
        <f t="shared" ref="J72" si="175">IF(D35&gt;0,(J35/D35)*100,0)</f>
        <v>108.65459175348178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47.937747794119673</v>
      </c>
      <c r="T72" s="67">
        <f t="shared" ref="T72" si="177">IF(O35&gt;0,T35/O35*100,0)</f>
        <v>64.359883692252666</v>
      </c>
      <c r="U72" s="67">
        <f t="shared" ref="U72" si="178">IF(O35&gt;0,(U35/O35)*100,0)</f>
        <v>112.29763148637232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24.30572879361447</v>
      </c>
      <c r="AE72" s="67">
        <f t="shared" ref="AE72" si="180">IF(Z35&gt;0,AE35/Z35*100,0)</f>
        <v>60.679462731324129</v>
      </c>
      <c r="AF72" s="67">
        <f t="shared" ref="AF72" si="181">IF(Z35&gt;0,(AF35/Z35)*100,0)</f>
        <v>84.9851915249386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11.713132272958276</v>
      </c>
      <c r="AP72" s="67">
        <f t="shared" ref="AP72" si="183">IF(AK35&gt;0,AP35/AK35*100,0)</f>
        <v>55.397011056235243</v>
      </c>
      <c r="AQ72" s="67">
        <f t="shared" ref="AQ72" si="184">IF(AK35&gt;0,(AQ35/AK35)*100,0)</f>
        <v>67.110143329193534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18.592667424824675</v>
      </c>
      <c r="BA72" s="67">
        <f t="shared" ref="BA72" si="186">IF(AV35&gt;0,BA35/AV35*100,0)</f>
        <v>56.564973262777343</v>
      </c>
      <c r="BB72" s="67">
        <f t="shared" ref="BB72" si="187">IF(AV35&gt;0,(BB35/AV35)*100,0)</f>
        <v>75.157640687602026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-0.68157684003193486</v>
      </c>
      <c r="BL72" s="67">
        <f t="shared" ref="BL72" si="189">IF(BG35&gt;0,BL35/BG35*100,0)</f>
        <v>45.018093726898108</v>
      </c>
      <c r="BM72" s="67">
        <f t="shared" ref="BM72" si="190">IF(BG35&gt;0,(BM35/BG35)*100,0)</f>
        <v>44.336516886866164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-15.909544379038667</v>
      </c>
      <c r="BW72" s="67">
        <f t="shared" ref="BW72" si="192">IF(BR35&gt;0,BW35/BR35*100,0)</f>
        <v>40.90202048492268</v>
      </c>
      <c r="BX72" s="67">
        <f t="shared" ref="BX72" si="193">IF(BR35&gt;0,(BX35/BR35)*100,0)</f>
        <v>24.992476105884013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-34.991465689607587</v>
      </c>
      <c r="CH72" s="67">
        <f t="shared" ref="CH72" si="195">IF(CC35&gt;0,CH35/CC35*100,0)</f>
        <v>32.91320324920931</v>
      </c>
      <c r="CI72" s="67">
        <f t="shared" ref="CI72" si="196">IF(CC35&gt;0,(CI35/CC35)*100,0)</f>
        <v>-2.0782624403982792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-12.044898052242484</v>
      </c>
      <c r="CS72" s="67">
        <f t="shared" ref="CS72" si="198">IF(CN35&gt;0,CS35/CN35*100,0)</f>
        <v>26.729485204925492</v>
      </c>
      <c r="CT72" s="67">
        <f t="shared" ref="CT72" si="199">IF(CN35&gt;0,(CT35/CN35)*100,0)</f>
        <v>14.68458715268301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Kent and Medway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Kent and Medway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Kent and Medway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Kent and Medway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Kent and Medway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Kent and Medway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Kent and Medway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Kent and Medway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Kent and Medway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6.0424179479475537</v>
      </c>
      <c r="C82" s="18">
        <f t="shared" si="210"/>
        <v>11.498656864188494</v>
      </c>
      <c r="D82" s="18">
        <f t="shared" si="210"/>
        <v>0.94908347321993602</v>
      </c>
      <c r="E82" s="18">
        <f t="shared" si="210"/>
        <v>2.8074696379386088</v>
      </c>
      <c r="F82" s="18">
        <f t="shared" ref="F82:F107" si="211">IF(AND(F$6-C$6 &lt;&gt; 0,C8&lt;&gt;0,F8&lt;&gt;0),(EXP(LN(F8/C8)/(F$6-C$6))-1)*100,0)</f>
        <v>2.7428870020238083</v>
      </c>
      <c r="H82" s="18">
        <f t="shared" ref="H82:H107" si="212">IF($F$6-$D$6 &lt;&gt; 0,(EXP(LN(1+(H45/100))/($F$6-$D$6))-1)*100,0)</f>
        <v>2.1842370990709403</v>
      </c>
      <c r="I82" s="18">
        <f t="shared" ref="I82:I107" si="213">IF(D8&gt;0,((1+(I8/D8))^(1/($F$6-$D$6))-1)*100,0)</f>
        <v>3.2635489842958609</v>
      </c>
      <c r="J82" s="18">
        <f t="shared" ref="J82:J107" si="214">IF($F$6-$D$6 &lt;&gt; 0,(EXP(LN(1+(J45/100))/($F$6-$D$6))-1)*100,0)</f>
        <v>4.7351498720273444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7.8733638072299383</v>
      </c>
      <c r="N82" s="18">
        <f t="shared" si="215"/>
        <v>8.6989187174527629</v>
      </c>
      <c r="O82" s="18">
        <f t="shared" si="215"/>
        <v>0.67277490719106492</v>
      </c>
      <c r="P82" s="18">
        <f t="shared" si="215"/>
        <v>2.6871770171995379</v>
      </c>
      <c r="Q82" s="18">
        <f t="shared" ref="Q82:Q107" si="216">IF(AND(Q$6-N$6 &lt;&gt; 0,N8&lt;&gt;0,Q8&lt;&gt;0),(EXP(LN(Q8/N8)/(Q$6-N$6))-1)*100,0)</f>
        <v>2.4169228298350109</v>
      </c>
      <c r="S82" s="18">
        <f t="shared" ref="S82:S107" si="217">IF($F$6-$D$6 &lt;&gt; 0,(EXP(LN(1+(S45/100))/($F$6-$D$6))-1)*100,0)</f>
        <v>2.0112704628084233</v>
      </c>
      <c r="T82" s="18">
        <f t="shared" ref="T82:T107" si="218">IF(O8&gt;0,((1+(T8/O8))^(1/($F$6-$D$6))-1)*100,0)</f>
        <v>3.2300186004305509</v>
      </c>
      <c r="U82" s="18">
        <f t="shared" ref="U82:U107" si="219">IF($F$6-$D$6 &lt;&gt; 0,(EXP(LN(1+(U45/100))/($F$6-$D$6))-1)*100,0)</f>
        <v>4.5851809241639341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5.4671153288387897</v>
      </c>
      <c r="Y82" s="18">
        <f t="shared" si="220"/>
        <v>-2.3677297523375662</v>
      </c>
      <c r="Z82" s="18">
        <f t="shared" si="220"/>
        <v>-0.7270315456392451</v>
      </c>
      <c r="AA82" s="18">
        <f t="shared" si="220"/>
        <v>1.4891545892380842</v>
      </c>
      <c r="AB82" s="18">
        <f t="shared" ref="AB82:AB107" si="221">IF(AND(AB$6-Y$6 &lt;&gt; 0,Y8&lt;&gt;0,AB8&lt;&gt;0),(EXP(LN(AB8/Y8)/(AB$6-Y$6))-1)*100,0)</f>
        <v>0.54756292598594491</v>
      </c>
      <c r="AD82" s="18">
        <f t="shared" ref="AD82:AD107" si="222">IF($F$6-$D$6 &lt;&gt; 0,(EXP(LN(1+(AD45/100))/($F$6-$D$6))-1)*100,0)</f>
        <v>0.74498255258648172</v>
      </c>
      <c r="AE82" s="18">
        <f t="shared" ref="AE82:AE107" si="223">IF(Z8&gt;0,((1+(AE8/Z8))^(1/($F$6-$D$6))-1)*100,0)</f>
        <v>3.1133663635065201</v>
      </c>
      <c r="AF82" s="18">
        <f t="shared" ref="AF82:AF107" si="224">IF($F$6-$D$6 &lt;&gt; 0,(EXP(LN(1+(AF45/100))/($F$6-$D$6))-1)*100,0)</f>
        <v>3.6075585366812435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4.770584146353074</v>
      </c>
      <c r="AJ82" s="18">
        <f t="shared" si="225"/>
        <v>1.1361373142022124</v>
      </c>
      <c r="AK82" s="18">
        <f t="shared" si="225"/>
        <v>-1.7689564533104996</v>
      </c>
      <c r="AL82" s="18">
        <f t="shared" si="225"/>
        <v>0.96132711074352617</v>
      </c>
      <c r="AM82" s="18">
        <f t="shared" ref="AM82:AM107" si="226">IF(AND(AM$6-AJ$6 &lt;&gt; 0,AJ8&lt;&gt;0,AM8&lt;&gt;0),(EXP(LN(AM8/AJ8)/(AM$6-AJ$6))-1)*100,0)</f>
        <v>0.11088280164541775</v>
      </c>
      <c r="AO82" s="18">
        <f t="shared" ref="AO82:AO107" si="227">IF($F$6-$D$6 &lt;&gt; 0,(EXP(LN(1+(AO45/100))/($F$6-$D$6))-1)*100,0)</f>
        <v>4.290321461322133E-2</v>
      </c>
      <c r="AP82" s="18">
        <f t="shared" ref="AP82:AP107" si="228">IF(AK8&gt;0,((1+(AP8/AK8))^(1/($F$6-$D$6))-1)*100,0)</f>
        <v>2.7682748727714701</v>
      </c>
      <c r="AQ82" s="18">
        <f t="shared" ref="AQ82:AQ107" si="229">IF($F$6-$D$6 &lt;&gt; 0,(EXP(LN(1+(AQ45/100))/($F$6-$D$6))-1)*100,0)</f>
        <v>2.7975771005665395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4.9207500974110419</v>
      </c>
      <c r="AU82" s="18">
        <f t="shared" si="230"/>
        <v>0.29013867227398737</v>
      </c>
      <c r="AV82" s="18">
        <f t="shared" si="230"/>
        <v>-2.0273595024325464</v>
      </c>
      <c r="AW82" s="18">
        <f t="shared" si="230"/>
        <v>1.1618279476760085</v>
      </c>
      <c r="AX82" s="18">
        <f t="shared" ref="AX82:AX107" si="231">IF(AND(AX$6-AU$6 &lt;&gt; 0,AU8&lt;&gt;0,AX8&lt;&gt;0),(EXP(LN(AX8/AU8)/(AX$6-AU$6))-1)*100,0)</f>
        <v>0.10005387386589071</v>
      </c>
      <c r="AZ82" s="18">
        <f t="shared" ref="AZ82:AZ107" si="232">IF($F$6-$D$6 &lt;&gt; 0,(EXP(LN(1+(AZ45/100))/($F$6-$D$6))-1)*100,0)</f>
        <v>8.7394371381455116E-2</v>
      </c>
      <c r="BA82" s="18">
        <f t="shared" ref="BA82:BA107" si="233">IF(AV8&gt;0,((1+(BA8/AV8))^(1/($F$6-$D$6))-1)*100,0)</f>
        <v>2.7565127426734559</v>
      </c>
      <c r="BB82" s="18">
        <f t="shared" ref="BB82:BB107" si="234">IF($F$6-$D$6 &lt;&gt; 0,(EXP(LN(1+(BB45/100))/($F$6-$D$6))-1)*100,0)</f>
        <v>2.8163593879164894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1.8760775501045268</v>
      </c>
      <c r="BF82" s="18">
        <f t="shared" si="235"/>
        <v>8.9779689804521787</v>
      </c>
      <c r="BG82" s="18">
        <f t="shared" si="235"/>
        <v>-2.5471699212509358</v>
      </c>
      <c r="BH82" s="18">
        <f t="shared" si="235"/>
        <v>0.7238617592349561</v>
      </c>
      <c r="BI82" s="18">
        <f t="shared" ref="BI82:BI107" si="236">IF(AND(BI$6-BF$6 &lt;&gt; 0,BF8&lt;&gt;0,BI8&lt;&gt;0),(EXP(LN(BI8/BF8)/(BI$6-BF$6))-1)*100,0)</f>
        <v>0.18199294561340729</v>
      </c>
      <c r="BK82" s="18">
        <f t="shared" ref="BK82:BK107" si="237">IF($F$6-$D$6 &lt;&gt; 0,(EXP(LN(1+(BK45/100))/($F$6-$D$6))-1)*100,0)</f>
        <v>-0.37850286595326743</v>
      </c>
      <c r="BL82" s="18">
        <f t="shared" ref="BL82:BL107" si="238">IF(BG8&gt;0,((1+(BL8/BG8))^(1/($F$6-$D$6))-1)*100,0)</f>
        <v>2.2773011704038337</v>
      </c>
      <c r="BM82" s="18">
        <f t="shared" ref="BM82:BM107" si="239">IF($F$6-$D$6 &lt;&gt; 0,(EXP(LN(1+(BM45/100))/($F$6-$D$6))-1)*100,0)</f>
        <v>2.0032595249865892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2.6729251246393249</v>
      </c>
      <c r="BQ82" s="18">
        <f t="shared" si="240"/>
        <v>-5.8627341260125583</v>
      </c>
      <c r="BR82" s="18">
        <f t="shared" si="240"/>
        <v>-2.730740076021676</v>
      </c>
      <c r="BS82" s="18">
        <f t="shared" si="240"/>
        <v>-1.8382912595002576</v>
      </c>
      <c r="BT82" s="18">
        <f t="shared" ref="BT82:BT107" si="241">IF(AND(BT$6-BQ$6 &lt;&gt; 0,BQ8&lt;&gt;0,BT8&lt;&gt;0),(EXP(LN(BT8/BQ8)/(BT$6-BQ$6))-1)*100,0)</f>
        <v>-2.3738200526599806</v>
      </c>
      <c r="BV82" s="18">
        <f t="shared" ref="BV82:BV107" si="242">IF($F$6-$D$6 &lt;&gt; 0,(EXP(LN(1+(BV45/100))/($F$6-$D$6))-1)*100,0)</f>
        <v>-2.1366803134880819</v>
      </c>
      <c r="BW82" s="18">
        <f t="shared" ref="BW82:BW107" si="243">IF(BR8&gt;0,((1+(BW8/BR8))^(1/($F$6-$D$6))-1)*100,0)</f>
        <v>2.1419168956471335</v>
      </c>
      <c r="BX82" s="18">
        <f t="shared" ref="BX82:BX107" si="244">IF($F$6-$D$6 &lt;&gt; 0,(EXP(LN(1+(BX45/100))/($F$6-$D$6))-1)*100,0)</f>
        <v>0.62215894133876848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0.57384032864733481</v>
      </c>
      <c r="CB82" s="18">
        <f t="shared" si="245"/>
        <v>-2.0366242452596439</v>
      </c>
      <c r="CC82" s="18">
        <f t="shared" si="245"/>
        <v>-0.62986467614563058</v>
      </c>
      <c r="CD82" s="18">
        <f t="shared" si="245"/>
        <v>-2.4279632864048217</v>
      </c>
      <c r="CE82" s="18">
        <f t="shared" ref="CE82:CE107" si="246">IF(AND(CE$6-CB$6 &lt;&gt; 0,CB8&lt;&gt;0,CE8&lt;&gt;0),(EXP(LN(CE8/CB8)/(CE$6-CB$6))-1)*100,0)</f>
        <v>-1.8450280328856872</v>
      </c>
      <c r="CG82" s="18">
        <f t="shared" ref="CG82:CG107" si="247">IF($F$6-$D$6 &lt;&gt; 0,(EXP(LN(1+(CG45/100))/($F$6-$D$6))-1)*100,0)</f>
        <v>-1.8322416366833738</v>
      </c>
      <c r="CH82" s="18">
        <f t="shared" ref="CH82:CH107" si="248">IF(CC8&gt;0,((1+(CH8/CC8))^(1/($F$6-$D$6))-1)*100,0)</f>
        <v>2.2015947636938149</v>
      </c>
      <c r="CI82" s="18">
        <f t="shared" ref="CI82:CI107" si="249">IF($F$6-$D$6 &lt;&gt; 0,(EXP(LN(1+(CI45/100))/($F$6-$D$6))-1)*100,0)</f>
        <v>0.9014217227811594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5.6676663339443767</v>
      </c>
      <c r="CM82" s="18">
        <f t="shared" si="250"/>
        <v>-8.9258938859601233</v>
      </c>
      <c r="CN82" s="18">
        <f t="shared" si="250"/>
        <v>0.53983387102960467</v>
      </c>
      <c r="CO82" s="18">
        <f t="shared" si="250"/>
        <v>2.0386782482475718</v>
      </c>
      <c r="CP82" s="18">
        <f t="shared" ref="CP82:CP107" si="251">IF(AND(CP$6-CM$6 &lt;&gt; 0,CM8&lt;&gt;0,CP8&lt;&gt;0),(EXP(LN(CP8/CM8)/(CP$6-CM$6))-1)*100,0)</f>
        <v>0.84883220334059928</v>
      </c>
      <c r="CR82" s="18">
        <f t="shared" ref="CR82:CR107" si="252">IF($F$6-$D$6 &lt;&gt; 0,(EXP(LN(1+(CR45/100))/($F$6-$D$6))-1)*100,0)</f>
        <v>1.5365970175826638</v>
      </c>
      <c r="CS82" s="18">
        <f t="shared" ref="CS82:CS107" si="253">IF(CN8&gt;0,((1+(CS8/CN8))^(1/($F$6-$D$6))-1)*100,0)</f>
        <v>1.908678923260676</v>
      </c>
      <c r="CT82" s="18">
        <f t="shared" ref="CT82:CT107" si="254">IF($F$6-$D$6 &lt;&gt; 0,(EXP(LN(1+(CT45/100))/($F$6-$D$6))-1)*100,0)</f>
        <v>3.1178337140493229</v>
      </c>
    </row>
    <row r="83" spans="1:98" x14ac:dyDescent="0.2">
      <c r="A83" t="str">
        <f t="shared" si="209"/>
        <v>12 Other managers and proprietors</v>
      </c>
      <c r="B83" s="18">
        <f t="shared" si="210"/>
        <v>7.664858282711573</v>
      </c>
      <c r="C83" s="18">
        <f t="shared" si="210"/>
        <v>1.117629974305423</v>
      </c>
      <c r="D83" s="18">
        <f t="shared" si="210"/>
        <v>6.9209894158608121</v>
      </c>
      <c r="E83" s="18">
        <f t="shared" si="210"/>
        <v>3.3368584240213828</v>
      </c>
      <c r="F83" s="18">
        <f t="shared" si="211"/>
        <v>4.3021814930492841</v>
      </c>
      <c r="H83" s="18">
        <f t="shared" si="212"/>
        <v>4.5180164761234431</v>
      </c>
      <c r="I83" s="18">
        <f t="shared" si="213"/>
        <v>4.5633382005551226</v>
      </c>
      <c r="J83" s="18">
        <f t="shared" si="214"/>
        <v>7.3393641799597065</v>
      </c>
      <c r="L83" t="str">
        <f t="shared" ref="L83:L106" si="255">A83</f>
        <v>12 Other managers and proprietors</v>
      </c>
      <c r="M83" s="18">
        <f t="shared" si="215"/>
        <v>6.2647390413685944</v>
      </c>
      <c r="N83" s="18">
        <f t="shared" si="215"/>
        <v>7.9877296259436292</v>
      </c>
      <c r="O83" s="18">
        <f t="shared" si="215"/>
        <v>7.0667921387912003</v>
      </c>
      <c r="P83" s="18">
        <f t="shared" si="215"/>
        <v>3.5123293160270519</v>
      </c>
      <c r="Q83" s="18">
        <f t="shared" si="216"/>
        <v>4.8873405178814</v>
      </c>
      <c r="S83" s="18">
        <f t="shared" si="217"/>
        <v>4.6838415193783511</v>
      </c>
      <c r="T83" s="18">
        <f t="shared" si="218"/>
        <v>4.5606998252023745</v>
      </c>
      <c r="U83" s="18">
        <f t="shared" si="219"/>
        <v>7.4521884899360957</v>
      </c>
      <c r="W83" t="str">
        <f t="shared" ref="W83:W106" si="256">A83</f>
        <v>12 Other managers and proprietors</v>
      </c>
      <c r="X83" s="18">
        <f t="shared" si="220"/>
        <v>3.288223528052403</v>
      </c>
      <c r="Y83" s="18">
        <f t="shared" si="220"/>
        <v>-3.6993483365727609</v>
      </c>
      <c r="Z83" s="18">
        <f t="shared" si="220"/>
        <v>5.3423119571685218</v>
      </c>
      <c r="AA83" s="18">
        <f t="shared" si="220"/>
        <v>2.244548809155833</v>
      </c>
      <c r="AB83" s="18">
        <f t="shared" si="221"/>
        <v>2.8170922780507146</v>
      </c>
      <c r="AD83" s="18">
        <f t="shared" si="222"/>
        <v>3.2668802803736297</v>
      </c>
      <c r="AE83" s="18">
        <f t="shared" si="223"/>
        <v>4.2961099472000441</v>
      </c>
      <c r="AF83" s="18">
        <f t="shared" si="224"/>
        <v>6.2963181412464486</v>
      </c>
      <c r="AH83" t="str">
        <f t="shared" ref="AH83:AH106" si="257">L83</f>
        <v>12 Other managers and proprietors</v>
      </c>
      <c r="AI83" s="18">
        <f t="shared" si="225"/>
        <v>4.127141077520835</v>
      </c>
      <c r="AJ83" s="18">
        <f t="shared" si="225"/>
        <v>1.4608214214170134</v>
      </c>
      <c r="AK83" s="18">
        <f t="shared" si="225"/>
        <v>4.1836953404546406</v>
      </c>
      <c r="AL83" s="18">
        <f t="shared" si="225"/>
        <v>2.1607125490258783</v>
      </c>
      <c r="AM83" s="18">
        <f t="shared" si="226"/>
        <v>2.7444847304121556</v>
      </c>
      <c r="AO83" s="18">
        <f t="shared" si="227"/>
        <v>2.8306374712099958</v>
      </c>
      <c r="AP83" s="18">
        <f t="shared" si="228"/>
        <v>4.1709147150320147</v>
      </c>
      <c r="AQ83" s="18">
        <f t="shared" si="229"/>
        <v>5.9088560645536026</v>
      </c>
      <c r="AS83" t="str">
        <f t="shared" ref="AS83:AS106" si="258">W83</f>
        <v>12 Other managers and proprietors</v>
      </c>
      <c r="AT83" s="18">
        <f t="shared" si="230"/>
        <v>2.7591941766117678</v>
      </c>
      <c r="AU83" s="18">
        <f t="shared" si="230"/>
        <v>-0.99187654259161873</v>
      </c>
      <c r="AV83" s="18">
        <f t="shared" si="230"/>
        <v>4.8652642868282747</v>
      </c>
      <c r="AW83" s="18">
        <f t="shared" si="230"/>
        <v>1.9191238101708974</v>
      </c>
      <c r="AX83" s="18">
        <f t="shared" si="231"/>
        <v>2.6447213618314258</v>
      </c>
      <c r="AZ83" s="18">
        <f t="shared" si="232"/>
        <v>2.8918571682041927</v>
      </c>
      <c r="BA83" s="18">
        <f t="shared" si="233"/>
        <v>4.01391850226549</v>
      </c>
      <c r="BB83" s="18">
        <f t="shared" si="234"/>
        <v>5.8258520323666296</v>
      </c>
      <c r="BD83" t="str">
        <f t="shared" ref="BD83:BD106" si="259">AH83</f>
        <v>12 Other managers and proprietors</v>
      </c>
      <c r="BE83" s="18">
        <f t="shared" si="235"/>
        <v>-2.1794421584142909</v>
      </c>
      <c r="BF83" s="18">
        <f t="shared" si="235"/>
        <v>5.6581996383872291</v>
      </c>
      <c r="BG83" s="18">
        <f t="shared" si="235"/>
        <v>2.7888720996039229</v>
      </c>
      <c r="BH83" s="18">
        <f t="shared" si="235"/>
        <v>0.70960179057173445</v>
      </c>
      <c r="BI83" s="18">
        <f t="shared" si="236"/>
        <v>1.6591340633367313</v>
      </c>
      <c r="BK83" s="18">
        <f t="shared" si="237"/>
        <v>1.3979759712602347</v>
      </c>
      <c r="BL83" s="18">
        <f t="shared" si="238"/>
        <v>3.017823015303045</v>
      </c>
      <c r="BM83" s="18">
        <f t="shared" si="239"/>
        <v>3.9714041720654736</v>
      </c>
      <c r="BO83" t="str">
        <f t="shared" ref="BO83:BO106" si="260">AS83</f>
        <v>12 Other managers and proprietors</v>
      </c>
      <c r="BP83" s="18">
        <f t="shared" si="240"/>
        <v>0.18144559740462807</v>
      </c>
      <c r="BQ83" s="18">
        <f t="shared" si="240"/>
        <v>-5.2455937099545435</v>
      </c>
      <c r="BR83" s="18">
        <f t="shared" si="240"/>
        <v>4.216046535619844</v>
      </c>
      <c r="BS83" s="18">
        <f t="shared" si="240"/>
        <v>-9.9077497075483745E-2</v>
      </c>
      <c r="BT83" s="18">
        <f t="shared" si="241"/>
        <v>0.89577037888226574</v>
      </c>
      <c r="BV83" s="18">
        <f t="shared" si="242"/>
        <v>1.3190705376771916</v>
      </c>
      <c r="BW83" s="18">
        <f t="shared" si="243"/>
        <v>3.3679104383425473</v>
      </c>
      <c r="BX83" s="18">
        <f t="shared" si="244"/>
        <v>4.2268587103676536</v>
      </c>
      <c r="BZ83" t="str">
        <f t="shared" ref="BZ83:BZ106" si="261">BD83</f>
        <v>12 Other managers and proprietors</v>
      </c>
      <c r="CA83" s="18">
        <f t="shared" si="245"/>
        <v>-2.1555658925220711</v>
      </c>
      <c r="CB83" s="18">
        <f t="shared" si="245"/>
        <v>-13.810092946203699</v>
      </c>
      <c r="CC83" s="18">
        <f t="shared" si="245"/>
        <v>3.2231407060596906</v>
      </c>
      <c r="CD83" s="18">
        <f t="shared" si="245"/>
        <v>-2.2893877104268823</v>
      </c>
      <c r="CE83" s="18">
        <f t="shared" si="246"/>
        <v>-1.3754705773464382</v>
      </c>
      <c r="CG83" s="18">
        <f t="shared" si="247"/>
        <v>-0.48538981570376283</v>
      </c>
      <c r="CH83" s="18">
        <f t="shared" si="248"/>
        <v>2.6501110234626868</v>
      </c>
      <c r="CI83" s="18">
        <f t="shared" si="249"/>
        <v>2.3173042084152495</v>
      </c>
      <c r="CK83" t="str">
        <f t="shared" ref="CK83:CK106" si="262">BO83</f>
        <v>12 Other managers and proprietors</v>
      </c>
      <c r="CL83" s="18">
        <f t="shared" si="250"/>
        <v>1.2468930376013043</v>
      </c>
      <c r="CM83" s="18">
        <f t="shared" si="250"/>
        <v>-13.114579229251355</v>
      </c>
      <c r="CN83" s="18">
        <f t="shared" si="250"/>
        <v>7.8296133561762682</v>
      </c>
      <c r="CO83" s="18">
        <f t="shared" si="250"/>
        <v>2.7898979356713483</v>
      </c>
      <c r="CP83" s="18">
        <f t="shared" si="251"/>
        <v>3.2485220218819055</v>
      </c>
      <c r="CR83" s="18">
        <f t="shared" si="252"/>
        <v>4.4430724570534874</v>
      </c>
      <c r="CS83" s="18">
        <f t="shared" si="253"/>
        <v>2.8548045179064063</v>
      </c>
      <c r="CT83" s="18">
        <f t="shared" si="254"/>
        <v>6.1411499162172145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6.1049856335321895</v>
      </c>
      <c r="C84" s="18">
        <f t="shared" si="210"/>
        <v>5.9215479719936459</v>
      </c>
      <c r="D84" s="18">
        <f t="shared" si="210"/>
        <v>2.6153679569031585</v>
      </c>
      <c r="E84" s="18">
        <f t="shared" si="210"/>
        <v>2.4042123707583407</v>
      </c>
      <c r="F84" s="18">
        <f t="shared" si="211"/>
        <v>2.6866617471411613</v>
      </c>
      <c r="H84" s="18">
        <f t="shared" si="212"/>
        <v>2.4745492438269734</v>
      </c>
      <c r="I84" s="18">
        <f t="shared" si="213"/>
        <v>2.5942576950012564</v>
      </c>
      <c r="J84" s="18">
        <f t="shared" si="214"/>
        <v>4.4132304326433225</v>
      </c>
      <c r="L84" t="str">
        <f t="shared" si="255"/>
        <v>21 Science, research, engineering and technology professionals</v>
      </c>
      <c r="M84" s="18">
        <f t="shared" si="215"/>
        <v>6.2721707215332989</v>
      </c>
      <c r="N84" s="18">
        <f t="shared" si="215"/>
        <v>12.740804196848753</v>
      </c>
      <c r="O84" s="18">
        <f t="shared" si="215"/>
        <v>3.5105336965906453</v>
      </c>
      <c r="P84" s="18">
        <f t="shared" si="215"/>
        <v>2.8163939075748878</v>
      </c>
      <c r="Q84" s="18">
        <f t="shared" si="216"/>
        <v>3.6279057735636222</v>
      </c>
      <c r="S84" s="18">
        <f t="shared" si="217"/>
        <v>3.0472550797873144</v>
      </c>
      <c r="T84" s="18">
        <f t="shared" si="218"/>
        <v>2.8584424789803053</v>
      </c>
      <c r="U84" s="18">
        <f t="shared" si="219"/>
        <v>5.0535214835050857</v>
      </c>
      <c r="W84" t="str">
        <f t="shared" si="256"/>
        <v>21 Science, research, engineering and technology professionals</v>
      </c>
      <c r="X84" s="18">
        <f t="shared" si="220"/>
        <v>2.4199866517357949</v>
      </c>
      <c r="Y84" s="18">
        <f t="shared" si="220"/>
        <v>-0.76436811960600703</v>
      </c>
      <c r="Z84" s="18">
        <f t="shared" si="220"/>
        <v>0.98076259945063526</v>
      </c>
      <c r="AA84" s="18">
        <f t="shared" si="220"/>
        <v>0.6886264507028006</v>
      </c>
      <c r="AB84" s="18">
        <f t="shared" si="221"/>
        <v>0.68831304698053764</v>
      </c>
      <c r="AD84" s="18">
        <f t="shared" si="222"/>
        <v>0.78591114085013736</v>
      </c>
      <c r="AE84" s="18">
        <f t="shared" si="223"/>
        <v>2.4107958527658901</v>
      </c>
      <c r="AF84" s="18">
        <f t="shared" si="224"/>
        <v>2.9829554052553942</v>
      </c>
      <c r="AH84" t="str">
        <f t="shared" si="257"/>
        <v>21 Science, research, engineering and technology professionals</v>
      </c>
      <c r="AI84" s="18">
        <f t="shared" si="225"/>
        <v>2.1899631300248412</v>
      </c>
      <c r="AJ84" s="18">
        <f t="shared" si="225"/>
        <v>4.5650703373232737</v>
      </c>
      <c r="AK84" s="18">
        <f t="shared" si="225"/>
        <v>0.83283558939772906</v>
      </c>
      <c r="AL84" s="18">
        <f t="shared" si="225"/>
        <v>1.3636122250856753</v>
      </c>
      <c r="AM84" s="18">
        <f t="shared" si="226"/>
        <v>1.3943096789432508</v>
      </c>
      <c r="AO84" s="18">
        <f t="shared" si="227"/>
        <v>1.1863769628956522</v>
      </c>
      <c r="AP84" s="18">
        <f t="shared" si="228"/>
        <v>2.4168696490786346</v>
      </c>
      <c r="AQ84" s="18">
        <f t="shared" si="229"/>
        <v>3.2867093829550331</v>
      </c>
      <c r="AS84" t="str">
        <f t="shared" si="258"/>
        <v>21 Science, research, engineering and technology professionals</v>
      </c>
      <c r="AT84" s="18">
        <f t="shared" si="230"/>
        <v>2.4136169615557979</v>
      </c>
      <c r="AU84" s="18">
        <f t="shared" si="230"/>
        <v>-0.81280787046376091</v>
      </c>
      <c r="AV84" s="18">
        <f t="shared" si="230"/>
        <v>-0.9205971423135284</v>
      </c>
      <c r="AW84" s="18">
        <f t="shared" si="230"/>
        <v>6.3427889707212692E-2</v>
      </c>
      <c r="AX84" s="18">
        <f t="shared" si="231"/>
        <v>-0.29994647548229336</v>
      </c>
      <c r="AZ84" s="18">
        <f t="shared" si="232"/>
        <v>-0.26566158009718732</v>
      </c>
      <c r="BA84" s="18">
        <f t="shared" si="233"/>
        <v>2.0377856809308481</v>
      </c>
      <c r="BB84" s="18">
        <f t="shared" si="234"/>
        <v>1.8384685068280282</v>
      </c>
      <c r="BD84" t="str">
        <f t="shared" si="259"/>
        <v>21 Science, research, engineering and technology professionals</v>
      </c>
      <c r="BE84" s="18">
        <f t="shared" si="235"/>
        <v>2.4015400663768283E-2</v>
      </c>
      <c r="BF84" s="18">
        <f t="shared" si="235"/>
        <v>10.953050228135552</v>
      </c>
      <c r="BG84" s="18">
        <f t="shared" si="235"/>
        <v>-0.99891171840138515</v>
      </c>
      <c r="BH84" s="18">
        <f t="shared" si="235"/>
        <v>-0.13124246108784376</v>
      </c>
      <c r="BI84" s="18">
        <f t="shared" si="236"/>
        <v>0.25411841697284832</v>
      </c>
      <c r="BK84" s="18">
        <f t="shared" si="237"/>
        <v>-0.42130721250143166</v>
      </c>
      <c r="BL84" s="18">
        <f t="shared" si="238"/>
        <v>1.6022712494190072</v>
      </c>
      <c r="BM84" s="18">
        <f t="shared" si="239"/>
        <v>1.2671611737743005</v>
      </c>
      <c r="BO84" t="str">
        <f t="shared" si="260"/>
        <v>21 Science, research, engineering and technology professionals</v>
      </c>
      <c r="BP84" s="18">
        <f t="shared" si="240"/>
        <v>2.1799128366503551</v>
      </c>
      <c r="BQ84" s="18">
        <f t="shared" si="240"/>
        <v>-3.9388927773048588</v>
      </c>
      <c r="BR84" s="18">
        <f t="shared" si="240"/>
        <v>0.18961394145713406</v>
      </c>
      <c r="BS84" s="18">
        <f t="shared" si="240"/>
        <v>-1.0067655379847551</v>
      </c>
      <c r="BT84" s="18">
        <f t="shared" si="241"/>
        <v>-0.8209907668244254</v>
      </c>
      <c r="BV84" s="18">
        <f t="shared" si="242"/>
        <v>-0.60956821168008934</v>
      </c>
      <c r="BW84" s="18">
        <f t="shared" si="243"/>
        <v>1.8519534812367455</v>
      </c>
      <c r="BX84" s="18">
        <f t="shared" si="244"/>
        <v>1.385416054268318</v>
      </c>
      <c r="BZ84" t="str">
        <f t="shared" si="261"/>
        <v>21 Science, research, engineering and technology professionals</v>
      </c>
      <c r="CA84" s="18">
        <f t="shared" si="245"/>
        <v>-1.4898562895480638</v>
      </c>
      <c r="CB84" s="18">
        <f t="shared" si="245"/>
        <v>-3.8860828773154443</v>
      </c>
      <c r="CC84" s="18">
        <f t="shared" si="245"/>
        <v>0.91543774216549245</v>
      </c>
      <c r="CD84" s="18">
        <f t="shared" si="245"/>
        <v>-4.0817696135627912</v>
      </c>
      <c r="CE84" s="18">
        <f t="shared" si="246"/>
        <v>-2.5349031753544637</v>
      </c>
      <c r="CG84" s="18">
        <f t="shared" si="247"/>
        <v>-2.4441520837212849</v>
      </c>
      <c r="CH84" s="18">
        <f t="shared" si="248"/>
        <v>1.6361790957562405</v>
      </c>
      <c r="CI84" s="18">
        <f t="shared" si="249"/>
        <v>-0.2334288394734374</v>
      </c>
      <c r="CK84" t="str">
        <f t="shared" si="262"/>
        <v>21 Science, research, engineering and technology professionals</v>
      </c>
      <c r="CL84" s="18">
        <f t="shared" si="250"/>
        <v>7.3895284846221765</v>
      </c>
      <c r="CM84" s="18">
        <f t="shared" si="250"/>
        <v>-3.469543553296095E-2</v>
      </c>
      <c r="CN84" s="18">
        <f t="shared" si="250"/>
        <v>7.0544651389366164</v>
      </c>
      <c r="CO84" s="18">
        <f t="shared" si="250"/>
        <v>4.0720903787055951</v>
      </c>
      <c r="CP84" s="18">
        <f t="shared" si="251"/>
        <v>4.7311808166720537</v>
      </c>
      <c r="CR84" s="18">
        <f t="shared" si="252"/>
        <v>5.0568675012272246</v>
      </c>
      <c r="CS84" s="18">
        <f t="shared" si="253"/>
        <v>2.533163214803702</v>
      </c>
      <c r="CT84" s="18">
        <f t="shared" si="254"/>
        <v>6.4428702089492695</v>
      </c>
    </row>
    <row r="85" spans="1:98" x14ac:dyDescent="0.2">
      <c r="A85" t="str">
        <f t="shared" si="209"/>
        <v>22 Health professionals</v>
      </c>
      <c r="B85" s="18">
        <f t="shared" si="210"/>
        <v>8.27604436501157</v>
      </c>
      <c r="C85" s="18">
        <f t="shared" si="210"/>
        <v>4.7724943124623165</v>
      </c>
      <c r="D85" s="18">
        <f t="shared" si="210"/>
        <v>3.5367342829013548</v>
      </c>
      <c r="E85" s="18">
        <f t="shared" si="210"/>
        <v>1.9808904663540572</v>
      </c>
      <c r="F85" s="18">
        <f t="shared" si="211"/>
        <v>2.6376558511926218</v>
      </c>
      <c r="H85" s="18">
        <f t="shared" si="212"/>
        <v>2.4968898327977218</v>
      </c>
      <c r="I85" s="18">
        <f t="shared" si="213"/>
        <v>3.3395004106469894</v>
      </c>
      <c r="J85" s="18">
        <f t="shared" si="214"/>
        <v>5.0185298896212371</v>
      </c>
      <c r="L85" t="str">
        <f t="shared" si="255"/>
        <v>22 Health professionals</v>
      </c>
      <c r="M85" s="18">
        <f t="shared" si="215"/>
        <v>8.423434791739659</v>
      </c>
      <c r="N85" s="18">
        <f t="shared" si="215"/>
        <v>5.1748052889468266</v>
      </c>
      <c r="O85" s="18">
        <f t="shared" si="215"/>
        <v>3.2265375826200815</v>
      </c>
      <c r="P85" s="18">
        <f t="shared" si="215"/>
        <v>1.6924933344222959</v>
      </c>
      <c r="Q85" s="18">
        <f t="shared" si="216"/>
        <v>2.3846481703412525</v>
      </c>
      <c r="S85" s="18">
        <f t="shared" si="217"/>
        <v>2.2012915011277556</v>
      </c>
      <c r="T85" s="18">
        <f t="shared" si="218"/>
        <v>3.4619764199984804</v>
      </c>
      <c r="U85" s="18">
        <f t="shared" si="219"/>
        <v>4.9101525790682832</v>
      </c>
      <c r="W85" t="str">
        <f t="shared" si="256"/>
        <v>22 Health professionals</v>
      </c>
      <c r="X85" s="18">
        <f t="shared" si="220"/>
        <v>5.6715389627040036</v>
      </c>
      <c r="Y85" s="18">
        <f t="shared" si="220"/>
        <v>-1.7500283943181372</v>
      </c>
      <c r="Z85" s="18">
        <f t="shared" si="220"/>
        <v>1.8916251876673673</v>
      </c>
      <c r="AA85" s="18">
        <f t="shared" si="220"/>
        <v>0.88561917507357091</v>
      </c>
      <c r="AB85" s="18">
        <f t="shared" si="221"/>
        <v>1.0316265386390189</v>
      </c>
      <c r="AD85" s="18">
        <f t="shared" si="222"/>
        <v>1.2198460201888084</v>
      </c>
      <c r="AE85" s="18">
        <f t="shared" si="223"/>
        <v>3.3605429962397348</v>
      </c>
      <c r="AF85" s="18">
        <f t="shared" si="224"/>
        <v>4.1536273188476303</v>
      </c>
      <c r="AH85" t="str">
        <f t="shared" si="257"/>
        <v>22 Health professionals</v>
      </c>
      <c r="AI85" s="18">
        <f t="shared" si="225"/>
        <v>-3.862482092822983</v>
      </c>
      <c r="AJ85" s="18">
        <f t="shared" si="225"/>
        <v>-11.99711890381251</v>
      </c>
      <c r="AK85" s="18">
        <f t="shared" si="225"/>
        <v>-9.7844637928097384</v>
      </c>
      <c r="AL85" s="18">
        <f t="shared" si="225"/>
        <v>-9.4633999707548924</v>
      </c>
      <c r="AM85" s="18">
        <f t="shared" si="226"/>
        <v>-9.7241500529797413</v>
      </c>
      <c r="AO85" s="18">
        <f t="shared" si="227"/>
        <v>-9.5705480020354727</v>
      </c>
      <c r="AP85" s="18">
        <f t="shared" si="228"/>
        <v>1.2170132213592755</v>
      </c>
      <c r="AQ85" s="18">
        <f t="shared" si="229"/>
        <v>-5.6180053560088155</v>
      </c>
      <c r="AS85" t="str">
        <f t="shared" si="258"/>
        <v>22 Health professionals</v>
      </c>
      <c r="AT85" s="18">
        <f t="shared" si="230"/>
        <v>4.7701545817768309</v>
      </c>
      <c r="AU85" s="18">
        <f t="shared" si="230"/>
        <v>10.997143656020135</v>
      </c>
      <c r="AV85" s="18">
        <f t="shared" si="230"/>
        <v>0.56539776337263259</v>
      </c>
      <c r="AW85" s="18">
        <f t="shared" si="230"/>
        <v>0.71798661606408132</v>
      </c>
      <c r="AX85" s="18">
        <f t="shared" si="231"/>
        <v>1.2835849290553591</v>
      </c>
      <c r="AZ85" s="18">
        <f t="shared" si="232"/>
        <v>0.66709795755000023</v>
      </c>
      <c r="BA85" s="18">
        <f t="shared" si="233"/>
        <v>2.9260333324740984</v>
      </c>
      <c r="BB85" s="18">
        <f t="shared" si="234"/>
        <v>3.3787312787250112</v>
      </c>
      <c r="BD85" t="str">
        <f t="shared" si="259"/>
        <v>22 Health professionals</v>
      </c>
      <c r="BE85" s="18">
        <f t="shared" si="235"/>
        <v>4.5977580507807758</v>
      </c>
      <c r="BF85" s="18">
        <f t="shared" si="235"/>
        <v>8.2498286316460288</v>
      </c>
      <c r="BG85" s="18">
        <f t="shared" si="235"/>
        <v>1.0303226491735318</v>
      </c>
      <c r="BH85" s="18">
        <f t="shared" si="235"/>
        <v>0.80026875288958799</v>
      </c>
      <c r="BI85" s="18">
        <f t="shared" si="236"/>
        <v>1.3226234630614231</v>
      </c>
      <c r="BK85" s="18">
        <f t="shared" si="237"/>
        <v>0.87689512037747441</v>
      </c>
      <c r="BL85" s="18">
        <f t="shared" si="238"/>
        <v>3.2600065991985394</v>
      </c>
      <c r="BM85" s="18">
        <f t="shared" si="239"/>
        <v>3.8325582672536829</v>
      </c>
      <c r="BO85" t="str">
        <f t="shared" si="260"/>
        <v>22 Health professionals</v>
      </c>
      <c r="BP85" s="18">
        <f t="shared" si="240"/>
        <v>2.7924523919399258</v>
      </c>
      <c r="BQ85" s="18">
        <f t="shared" si="240"/>
        <v>-5.2735451194096949E-2</v>
      </c>
      <c r="BR85" s="18">
        <f t="shared" si="240"/>
        <v>0.21028274369019329</v>
      </c>
      <c r="BS85" s="18">
        <f t="shared" si="240"/>
        <v>-2.2665886665092949</v>
      </c>
      <c r="BT85" s="18">
        <f t="shared" si="241"/>
        <v>-1.3612220623438032</v>
      </c>
      <c r="BV85" s="18">
        <f t="shared" si="242"/>
        <v>-1.4478429253844016</v>
      </c>
      <c r="BW85" s="18">
        <f t="shared" si="243"/>
        <v>2.4897300791226762</v>
      </c>
      <c r="BX85" s="18">
        <f t="shared" si="244"/>
        <v>1.4967643667532116</v>
      </c>
      <c r="BZ85" t="str">
        <f t="shared" si="261"/>
        <v>22 Health professionals</v>
      </c>
      <c r="CA85" s="18">
        <f t="shared" si="245"/>
        <v>4.8574708590250371</v>
      </c>
      <c r="CB85" s="18">
        <f t="shared" si="245"/>
        <v>-18.152969823568931</v>
      </c>
      <c r="CC85" s="18">
        <f t="shared" si="245"/>
        <v>1.2392275119929241</v>
      </c>
      <c r="CD85" s="18">
        <f t="shared" si="245"/>
        <v>-4.477866647945139</v>
      </c>
      <c r="CE85" s="18">
        <f t="shared" si="246"/>
        <v>-3.6616512418087055</v>
      </c>
      <c r="CG85" s="18">
        <f t="shared" si="247"/>
        <v>-2.608972061667103</v>
      </c>
      <c r="CH85" s="18">
        <f t="shared" si="248"/>
        <v>2.2742404471631339</v>
      </c>
      <c r="CI85" s="18">
        <f t="shared" si="249"/>
        <v>0.47596022342029087</v>
      </c>
      <c r="CK85" t="str">
        <f t="shared" si="262"/>
        <v>22 Health professionals</v>
      </c>
      <c r="CL85" s="18">
        <f t="shared" si="250"/>
        <v>12.954731671046948</v>
      </c>
      <c r="CM85" s="18">
        <f t="shared" si="250"/>
        <v>1.7789479500517347</v>
      </c>
      <c r="CN85" s="18">
        <f t="shared" si="250"/>
        <v>12.353905830445754</v>
      </c>
      <c r="CO85" s="18">
        <f t="shared" si="250"/>
        <v>7.3040315564900649</v>
      </c>
      <c r="CP85" s="18">
        <f t="shared" si="251"/>
        <v>8.4981795759702106</v>
      </c>
      <c r="CR85" s="18">
        <f t="shared" si="252"/>
        <v>8.9615864342379226</v>
      </c>
      <c r="CS85" s="18">
        <f t="shared" si="253"/>
        <v>4.1831225534215255</v>
      </c>
      <c r="CT85" s="18">
        <f t="shared" si="254"/>
        <v>10.501765414884501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4.3686157730785435</v>
      </c>
      <c r="C86" s="18">
        <f t="shared" si="210"/>
        <v>4.0666971111353645</v>
      </c>
      <c r="D86" s="18">
        <f t="shared" si="210"/>
        <v>2.1747718129238258</v>
      </c>
      <c r="E86" s="18">
        <f t="shared" si="210"/>
        <v>1.6809379557245041</v>
      </c>
      <c r="F86" s="18">
        <f t="shared" si="211"/>
        <v>1.9827219903319815</v>
      </c>
      <c r="H86" s="18">
        <f t="shared" si="212"/>
        <v>1.8452834689350217</v>
      </c>
      <c r="I86" s="18">
        <f t="shared" si="213"/>
        <v>3.1565305915296493</v>
      </c>
      <c r="J86" s="18">
        <f t="shared" si="214"/>
        <v>4.4063589893131638</v>
      </c>
      <c r="L86" t="str">
        <f t="shared" si="255"/>
        <v>23 Teaching and other educational professionals</v>
      </c>
      <c r="M86" s="18">
        <f t="shared" si="215"/>
        <v>4.9255551495622329</v>
      </c>
      <c r="N86" s="18">
        <f t="shared" si="215"/>
        <v>0.99898478334521368</v>
      </c>
      <c r="O86" s="18">
        <f t="shared" si="215"/>
        <v>2.0164954804960278</v>
      </c>
      <c r="P86" s="18">
        <f t="shared" si="215"/>
        <v>1.4969521094351013</v>
      </c>
      <c r="Q86" s="18">
        <f t="shared" si="216"/>
        <v>1.6277799759748079</v>
      </c>
      <c r="S86" s="18">
        <f t="shared" si="217"/>
        <v>1.6698385769665425</v>
      </c>
      <c r="T86" s="18">
        <f t="shared" si="218"/>
        <v>3.2535898115513717</v>
      </c>
      <c r="U86" s="18">
        <f t="shared" si="219"/>
        <v>4.366358780795232</v>
      </c>
      <c r="W86" t="str">
        <f t="shared" si="256"/>
        <v>23 Teaching and other educational professionals</v>
      </c>
      <c r="X86" s="18">
        <f t="shared" si="220"/>
        <v>-0.79406391128293841</v>
      </c>
      <c r="Y86" s="18">
        <f t="shared" si="220"/>
        <v>-3.8914310242102235</v>
      </c>
      <c r="Z86" s="18">
        <f t="shared" si="220"/>
        <v>-2.2607837265657071</v>
      </c>
      <c r="AA86" s="18">
        <f t="shared" si="220"/>
        <v>-1.2265301653364702</v>
      </c>
      <c r="AB86" s="18">
        <f t="shared" si="221"/>
        <v>-1.7190507886914119</v>
      </c>
      <c r="AD86" s="18">
        <f t="shared" si="222"/>
        <v>-1.5724916940072498</v>
      </c>
      <c r="AE86" s="18">
        <f t="shared" si="223"/>
        <v>2.5234049252483848</v>
      </c>
      <c r="AF86" s="18">
        <f t="shared" si="224"/>
        <v>1.4534998900670226</v>
      </c>
      <c r="AH86" t="str">
        <f t="shared" si="257"/>
        <v>23 Teaching and other educational professionals</v>
      </c>
      <c r="AI86" s="18">
        <f t="shared" si="225"/>
        <v>-10.8330072185716</v>
      </c>
      <c r="AJ86" s="18">
        <f t="shared" si="225"/>
        <v>-13.028048178056896</v>
      </c>
      <c r="AK86" s="18">
        <f t="shared" si="225"/>
        <v>-6.8534748170192339</v>
      </c>
      <c r="AL86" s="18">
        <f t="shared" si="225"/>
        <v>0.13760028568876592</v>
      </c>
      <c r="AM86" s="18">
        <f t="shared" si="226"/>
        <v>-2.960395228978796</v>
      </c>
      <c r="AO86" s="18">
        <f t="shared" si="227"/>
        <v>-2.2491957637943538</v>
      </c>
      <c r="AP86" s="18">
        <f t="shared" si="228"/>
        <v>1.3618331406250572</v>
      </c>
      <c r="AQ86" s="18">
        <f t="shared" si="229"/>
        <v>-0.4410952526271994</v>
      </c>
      <c r="AS86" t="str">
        <f t="shared" si="258"/>
        <v>23 Teaching and other educational professionals</v>
      </c>
      <c r="AT86" s="18">
        <f t="shared" si="230"/>
        <v>0.84112625451611134</v>
      </c>
      <c r="AU86" s="18">
        <f t="shared" si="230"/>
        <v>1.125149062534514</v>
      </c>
      <c r="AV86" s="18">
        <f t="shared" si="230"/>
        <v>-3.0865570680134513</v>
      </c>
      <c r="AW86" s="18">
        <f t="shared" si="230"/>
        <v>-0.73843290095831904</v>
      </c>
      <c r="AX86" s="18">
        <f t="shared" si="231"/>
        <v>-1.3636688318563905</v>
      </c>
      <c r="AZ86" s="18">
        <f t="shared" si="232"/>
        <v>-1.5273952648902744</v>
      </c>
      <c r="BA86" s="18">
        <f t="shared" si="233"/>
        <v>2.3364344880748122</v>
      </c>
      <c r="BB86" s="18">
        <f t="shared" si="234"/>
        <v>1.2669196788280601</v>
      </c>
      <c r="BD86" t="str">
        <f t="shared" si="259"/>
        <v>23 Teaching and other educational professionals</v>
      </c>
      <c r="BE86" s="18">
        <f t="shared" si="235"/>
        <v>-0.60836490083490125</v>
      </c>
      <c r="BF86" s="18">
        <f t="shared" si="235"/>
        <v>11.962161788379543</v>
      </c>
      <c r="BG86" s="18">
        <f t="shared" si="235"/>
        <v>0.87246956056972191</v>
      </c>
      <c r="BH86" s="18">
        <f t="shared" si="235"/>
        <v>1.8443680667977747</v>
      </c>
      <c r="BI86" s="18">
        <f t="shared" si="236"/>
        <v>2.1425145156459546</v>
      </c>
      <c r="BK86" s="18">
        <f t="shared" si="237"/>
        <v>1.5193658655706654</v>
      </c>
      <c r="BL86" s="18">
        <f t="shared" si="238"/>
        <v>2.5683349682415813</v>
      </c>
      <c r="BM86" s="18">
        <f t="shared" si="239"/>
        <v>3.6682316669710779</v>
      </c>
      <c r="BO86" t="str">
        <f t="shared" si="260"/>
        <v>23 Teaching and other educational professionals</v>
      </c>
      <c r="BP86" s="18">
        <f t="shared" si="240"/>
        <v>-0.5047897341050489</v>
      </c>
      <c r="BQ86" s="18">
        <f t="shared" si="240"/>
        <v>-0.22795541364734051</v>
      </c>
      <c r="BR86" s="18">
        <f t="shared" si="240"/>
        <v>-0.6019364360852264</v>
      </c>
      <c r="BS86" s="18">
        <f t="shared" si="240"/>
        <v>-0.84219980404566241</v>
      </c>
      <c r="BT86" s="18">
        <f t="shared" si="241"/>
        <v>-0.72887174955652556</v>
      </c>
      <c r="BV86" s="18">
        <f t="shared" si="242"/>
        <v>-0.76217661311045459</v>
      </c>
      <c r="BW86" s="18">
        <f t="shared" si="243"/>
        <v>2.4113615812685563</v>
      </c>
      <c r="BX86" s="18">
        <f t="shared" si="244"/>
        <v>1.8742898708906219</v>
      </c>
      <c r="BZ86" t="str">
        <f t="shared" si="261"/>
        <v>23 Teaching and other educational professionals</v>
      </c>
      <c r="CA86" s="18">
        <f t="shared" si="245"/>
        <v>-0.32928252546419179</v>
      </c>
      <c r="CB86" s="18">
        <f t="shared" si="245"/>
        <v>-7.3413102857322503</v>
      </c>
      <c r="CC86" s="18">
        <f t="shared" si="245"/>
        <v>2.2606697365348927</v>
      </c>
      <c r="CD86" s="18">
        <f t="shared" si="245"/>
        <v>-1.1207715405094909</v>
      </c>
      <c r="CE86" s="18">
        <f t="shared" si="246"/>
        <v>-0.48122981720369884</v>
      </c>
      <c r="CG86" s="18">
        <f t="shared" si="247"/>
        <v>-6.2343796138675245E-3</v>
      </c>
      <c r="CH86" s="18">
        <f t="shared" si="248"/>
        <v>2.5534863732660895</v>
      </c>
      <c r="CI86" s="18">
        <f t="shared" si="249"/>
        <v>2.5491068429440711</v>
      </c>
      <c r="CK86" t="str">
        <f t="shared" si="262"/>
        <v>23 Teaching and other educational professionals</v>
      </c>
      <c r="CL86" s="18">
        <f t="shared" si="250"/>
        <v>8.7617867658084769</v>
      </c>
      <c r="CM86" s="18">
        <f t="shared" si="250"/>
        <v>8.6552098229118357</v>
      </c>
      <c r="CN86" s="18">
        <f t="shared" si="250"/>
        <v>7.3843782845224304</v>
      </c>
      <c r="CO86" s="18">
        <f t="shared" si="250"/>
        <v>2.2640335758323804</v>
      </c>
      <c r="CP86" s="18">
        <f t="shared" si="251"/>
        <v>4.2315220653949215</v>
      </c>
      <c r="CR86" s="18">
        <f t="shared" si="252"/>
        <v>3.9430959179481917</v>
      </c>
      <c r="CS86" s="18">
        <f t="shared" si="253"/>
        <v>2.8056853230207235</v>
      </c>
      <c r="CT86" s="18">
        <f t="shared" si="254"/>
        <v>5.711856538122384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6.6416178248305702</v>
      </c>
      <c r="C87" s="18">
        <f t="shared" si="210"/>
        <v>14.230974498091854</v>
      </c>
      <c r="D87" s="18">
        <f t="shared" si="210"/>
        <v>4.8482301553091744</v>
      </c>
      <c r="E87" s="18">
        <f t="shared" si="210"/>
        <v>3.1692707135329456</v>
      </c>
      <c r="F87" s="18">
        <f t="shared" si="211"/>
        <v>4.3532100153215403</v>
      </c>
      <c r="H87" s="18">
        <f t="shared" si="212"/>
        <v>3.7259151136020074</v>
      </c>
      <c r="I87" s="18">
        <f t="shared" si="213"/>
        <v>3.5524328688618656</v>
      </c>
      <c r="J87" s="18">
        <f t="shared" si="214"/>
        <v>6.0663919598028748</v>
      </c>
      <c r="L87" t="str">
        <f t="shared" si="255"/>
        <v>24 Business, media and public service professionals</v>
      </c>
      <c r="M87" s="18">
        <f t="shared" si="215"/>
        <v>6.9326399598016453</v>
      </c>
      <c r="N87" s="18">
        <f t="shared" si="215"/>
        <v>8.3541942397472155</v>
      </c>
      <c r="O87" s="18">
        <f t="shared" si="215"/>
        <v>3.6493574878110335</v>
      </c>
      <c r="P87" s="18">
        <f t="shared" si="215"/>
        <v>2.3316524441037156</v>
      </c>
      <c r="Q87" s="18">
        <f t="shared" si="216"/>
        <v>3.1094966724743989</v>
      </c>
      <c r="S87" s="18">
        <f t="shared" si="217"/>
        <v>2.7690155161201213</v>
      </c>
      <c r="T87" s="18">
        <f t="shared" si="218"/>
        <v>3.3497812271169769</v>
      </c>
      <c r="U87" s="18">
        <f t="shared" si="219"/>
        <v>5.221258211507096</v>
      </c>
      <c r="W87" t="str">
        <f t="shared" si="256"/>
        <v>24 Business, media and public service professionals</v>
      </c>
      <c r="X87" s="18">
        <f t="shared" si="220"/>
        <v>3.591848428245803</v>
      </c>
      <c r="Y87" s="18">
        <f t="shared" si="220"/>
        <v>3.5528571267771536</v>
      </c>
      <c r="Z87" s="18">
        <f t="shared" si="220"/>
        <v>2.1170799553477115</v>
      </c>
      <c r="AA87" s="18">
        <f t="shared" si="220"/>
        <v>1.0607238470142777</v>
      </c>
      <c r="AB87" s="18">
        <f t="shared" si="221"/>
        <v>1.5441431662235328</v>
      </c>
      <c r="AD87" s="18">
        <f t="shared" si="222"/>
        <v>1.4116227627824829</v>
      </c>
      <c r="AE87" s="18">
        <f t="shared" si="223"/>
        <v>3.1193420214339351</v>
      </c>
      <c r="AF87" s="18">
        <f t="shared" si="224"/>
        <v>4.0702127228875673</v>
      </c>
      <c r="AH87" t="str">
        <f t="shared" si="257"/>
        <v>24 Business, media and public service professionals</v>
      </c>
      <c r="AI87" s="18">
        <f t="shared" si="225"/>
        <v>0.59419666063300625</v>
      </c>
      <c r="AJ87" s="18">
        <f t="shared" si="225"/>
        <v>6.7734439069441876</v>
      </c>
      <c r="AK87" s="18">
        <f t="shared" si="225"/>
        <v>-0.54236416927517794</v>
      </c>
      <c r="AL87" s="18">
        <f t="shared" si="225"/>
        <v>0.88554488357901473</v>
      </c>
      <c r="AM87" s="18">
        <f t="shared" si="226"/>
        <v>0.79383261786856174</v>
      </c>
      <c r="AO87" s="18">
        <f t="shared" si="227"/>
        <v>0.40731178771797882</v>
      </c>
      <c r="AP87" s="18">
        <f t="shared" si="228"/>
        <v>2.1803774310546364</v>
      </c>
      <c r="AQ87" s="18">
        <f t="shared" si="229"/>
        <v>2.4838744357485343</v>
      </c>
      <c r="AS87" t="str">
        <f t="shared" si="258"/>
        <v>24 Business, media and public service professionals</v>
      </c>
      <c r="AT87" s="18">
        <f t="shared" si="230"/>
        <v>2.9626045679900237</v>
      </c>
      <c r="AU87" s="18">
        <f t="shared" si="230"/>
        <v>4.0012876342748971</v>
      </c>
      <c r="AV87" s="18">
        <f t="shared" si="230"/>
        <v>1.6827169514165075</v>
      </c>
      <c r="AW87" s="18">
        <f t="shared" si="230"/>
        <v>1.2203610011775057</v>
      </c>
      <c r="AX87" s="18">
        <f t="shared" si="231"/>
        <v>1.5364739978848796</v>
      </c>
      <c r="AZ87" s="18">
        <f t="shared" si="232"/>
        <v>1.3742455830842548</v>
      </c>
      <c r="BA87" s="18">
        <f t="shared" si="233"/>
        <v>2.9528369927095399</v>
      </c>
      <c r="BB87" s="18">
        <f t="shared" si="234"/>
        <v>3.8974871689157142</v>
      </c>
      <c r="BD87" t="str">
        <f t="shared" si="259"/>
        <v>24 Business, media and public service professionals</v>
      </c>
      <c r="BE87" s="18">
        <f t="shared" si="235"/>
        <v>1.4652435323767588</v>
      </c>
      <c r="BF87" s="18">
        <f t="shared" si="235"/>
        <v>15.163601483332357</v>
      </c>
      <c r="BG87" s="18">
        <f t="shared" si="235"/>
        <v>1.753858196572744</v>
      </c>
      <c r="BH87" s="18">
        <f t="shared" si="235"/>
        <v>0.81546062527240171</v>
      </c>
      <c r="BI87" s="18">
        <f t="shared" si="236"/>
        <v>1.9521328647326586</v>
      </c>
      <c r="BK87" s="18">
        <f t="shared" si="237"/>
        <v>1.1272942843411071</v>
      </c>
      <c r="BL87" s="18">
        <f t="shared" si="238"/>
        <v>2.5488075482469341</v>
      </c>
      <c r="BM87" s="18">
        <f t="shared" si="239"/>
        <v>3.360474008711356</v>
      </c>
      <c r="BO87" t="str">
        <f t="shared" si="260"/>
        <v>24 Business, media and public service professionals</v>
      </c>
      <c r="BP87" s="18">
        <f t="shared" si="240"/>
        <v>1.8252142390094761</v>
      </c>
      <c r="BQ87" s="18">
        <f t="shared" si="240"/>
        <v>-1.5272781188956031</v>
      </c>
      <c r="BR87" s="18">
        <f t="shared" si="240"/>
        <v>0.85501015002413805</v>
      </c>
      <c r="BS87" s="18">
        <f t="shared" si="240"/>
        <v>-1.2341760113624867</v>
      </c>
      <c r="BT87" s="18">
        <f t="shared" si="241"/>
        <v>-0.60446167612350221</v>
      </c>
      <c r="BV87" s="18">
        <f t="shared" si="242"/>
        <v>-0.54263398861891243</v>
      </c>
      <c r="BW87" s="18">
        <f t="shared" si="243"/>
        <v>2.2541724525702023</v>
      </c>
      <c r="BX87" s="18">
        <f t="shared" si="244"/>
        <v>1.861353671295829</v>
      </c>
      <c r="BZ87" t="str">
        <f t="shared" si="261"/>
        <v>24 Business, media and public service professionals</v>
      </c>
      <c r="CA87" s="18">
        <f t="shared" si="245"/>
        <v>0.97999332265092942</v>
      </c>
      <c r="CB87" s="18">
        <f t="shared" si="245"/>
        <v>-2.0858257363130406</v>
      </c>
      <c r="CC87" s="18">
        <f t="shared" si="245"/>
        <v>1.4299564607563653</v>
      </c>
      <c r="CD87" s="18">
        <f t="shared" si="245"/>
        <v>-3.4537256746563272</v>
      </c>
      <c r="CE87" s="18">
        <f t="shared" si="246"/>
        <v>-1.8671307578314145</v>
      </c>
      <c r="CG87" s="18">
        <f t="shared" si="247"/>
        <v>-1.8525337370659645</v>
      </c>
      <c r="CH87" s="18">
        <f t="shared" si="248"/>
        <v>2.0678142376802988</v>
      </c>
      <c r="CI87" s="18">
        <f t="shared" si="249"/>
        <v>0.72694580974463907</v>
      </c>
      <c r="CK87" t="str">
        <f t="shared" si="262"/>
        <v>24 Business, media and public service professionals</v>
      </c>
      <c r="CL87" s="18">
        <f t="shared" si="250"/>
        <v>6.3127663239775478</v>
      </c>
      <c r="CM87" s="18">
        <f t="shared" si="250"/>
        <v>1.2097259161585772</v>
      </c>
      <c r="CN87" s="18">
        <f t="shared" si="250"/>
        <v>5.8670833887512153</v>
      </c>
      <c r="CO87" s="18">
        <f t="shared" si="250"/>
        <v>3.9862997543441692</v>
      </c>
      <c r="CP87" s="18">
        <f t="shared" si="251"/>
        <v>4.393693838119872</v>
      </c>
      <c r="CR87" s="18">
        <f t="shared" si="252"/>
        <v>4.6094854451385059</v>
      </c>
      <c r="CS87" s="18">
        <f t="shared" si="253"/>
        <v>2.6258830783756348</v>
      </c>
      <c r="CT87" s="18">
        <f t="shared" si="254"/>
        <v>6.1303000603019075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9.2363820553219576</v>
      </c>
      <c r="C88" s="18">
        <f t="shared" si="210"/>
        <v>11.053702861542614</v>
      </c>
      <c r="D88" s="18">
        <f t="shared" si="210"/>
        <v>1.5586185928574414</v>
      </c>
      <c r="E88" s="18">
        <f t="shared" si="210"/>
        <v>3.755609354569911</v>
      </c>
      <c r="F88" s="18">
        <f t="shared" si="211"/>
        <v>3.5027887291155357</v>
      </c>
      <c r="H88" s="18">
        <f t="shared" si="212"/>
        <v>3.0180484723165701</v>
      </c>
      <c r="I88" s="18">
        <f t="shared" si="213"/>
        <v>3.122051000793169</v>
      </c>
      <c r="J88" s="18">
        <f t="shared" si="214"/>
        <v>5.2289042782780459</v>
      </c>
      <c r="L88" t="str">
        <f t="shared" si="255"/>
        <v>31 Science, engineering and technology associate professionals</v>
      </c>
      <c r="M88" s="18">
        <f t="shared" si="215"/>
        <v>7.3866758459732784</v>
      </c>
      <c r="N88" s="18">
        <f t="shared" si="215"/>
        <v>18.19519907490541</v>
      </c>
      <c r="O88" s="18">
        <f t="shared" si="215"/>
        <v>-0.60833554149614111</v>
      </c>
      <c r="P88" s="18">
        <f t="shared" si="215"/>
        <v>2.6426764546801484</v>
      </c>
      <c r="Q88" s="18">
        <f t="shared" si="216"/>
        <v>2.5154525839937714</v>
      </c>
      <c r="S88" s="18">
        <f t="shared" si="217"/>
        <v>1.5473590474928356</v>
      </c>
      <c r="T88" s="18">
        <f t="shared" si="218"/>
        <v>2.6230699401239566</v>
      </c>
      <c r="U88" s="18">
        <f t="shared" si="219"/>
        <v>3.7361568737624751</v>
      </c>
      <c r="W88" t="str">
        <f t="shared" si="256"/>
        <v>31 Science, engineering and technology associate professionals</v>
      </c>
      <c r="X88" s="18">
        <f t="shared" si="220"/>
        <v>4.8684301850933975</v>
      </c>
      <c r="Y88" s="18">
        <f t="shared" si="220"/>
        <v>2.9978835383164704</v>
      </c>
      <c r="Z88" s="18">
        <f t="shared" si="220"/>
        <v>-1.8684569401802964</v>
      </c>
      <c r="AA88" s="18">
        <f t="shared" si="220"/>
        <v>1.0859063898505994</v>
      </c>
      <c r="AB88" s="18">
        <f t="shared" si="221"/>
        <v>0.27059591491451762</v>
      </c>
      <c r="AD88" s="18">
        <f t="shared" si="222"/>
        <v>9.1365848297764174E-2</v>
      </c>
      <c r="AE88" s="18">
        <f t="shared" si="223"/>
        <v>2.4200759031649755</v>
      </c>
      <c r="AF88" s="18">
        <f t="shared" si="224"/>
        <v>2.4855737635487873</v>
      </c>
      <c r="AH88" t="str">
        <f t="shared" si="257"/>
        <v>31 Science, engineering and technology associate professionals</v>
      </c>
      <c r="AI88" s="18">
        <f t="shared" si="225"/>
        <v>5.4676673554894695</v>
      </c>
      <c r="AJ88" s="18">
        <f t="shared" si="225"/>
        <v>10.120722777603518</v>
      </c>
      <c r="AK88" s="18">
        <f t="shared" si="225"/>
        <v>3.0272768023031915E-3</v>
      </c>
      <c r="AL88" s="18">
        <f t="shared" si="225"/>
        <v>2.6056960717839583</v>
      </c>
      <c r="AM88" s="18">
        <f t="shared" si="226"/>
        <v>2.2358221108011556</v>
      </c>
      <c r="AO88" s="18">
        <f t="shared" si="227"/>
        <v>1.7306992540674804</v>
      </c>
      <c r="AP88" s="18">
        <f t="shared" si="228"/>
        <v>2.8711887655120227</v>
      </c>
      <c r="AQ88" s="18">
        <f t="shared" si="229"/>
        <v>4.0826729524855221</v>
      </c>
      <c r="AS88" t="str">
        <f t="shared" si="258"/>
        <v>31 Science, engineering and technology associate professionals</v>
      </c>
      <c r="AT88" s="18">
        <f t="shared" si="230"/>
        <v>3.5230735490707987</v>
      </c>
      <c r="AU88" s="18">
        <f t="shared" si="230"/>
        <v>3.6314891262814397</v>
      </c>
      <c r="AV88" s="18">
        <f t="shared" si="230"/>
        <v>-3.7217248189402419</v>
      </c>
      <c r="AW88" s="18">
        <f t="shared" si="230"/>
        <v>8.593259024296529E-2</v>
      </c>
      <c r="AX88" s="18">
        <f t="shared" si="231"/>
        <v>-0.90448980413005975</v>
      </c>
      <c r="AZ88" s="18">
        <f t="shared" si="232"/>
        <v>-1.1997309460662797</v>
      </c>
      <c r="BA88" s="18">
        <f t="shared" si="233"/>
        <v>1.9139553437106827</v>
      </c>
      <c r="BB88" s="18">
        <f t="shared" si="234"/>
        <v>1.0137026992840026</v>
      </c>
      <c r="BD88" t="str">
        <f t="shared" si="259"/>
        <v>31 Science, engineering and technology associate professionals</v>
      </c>
      <c r="BE88" s="18">
        <f t="shared" si="235"/>
        <v>-0.21127235878311001</v>
      </c>
      <c r="BF88" s="18">
        <f t="shared" si="235"/>
        <v>16.874385887850039</v>
      </c>
      <c r="BG88" s="18">
        <f t="shared" si="235"/>
        <v>-5.8873545333646859</v>
      </c>
      <c r="BH88" s="18">
        <f t="shared" si="235"/>
        <v>-2.3583028188748245</v>
      </c>
      <c r="BI88" s="18">
        <f t="shared" si="236"/>
        <v>-2.384332620899754</v>
      </c>
      <c r="BK88" s="18">
        <f t="shared" si="237"/>
        <v>-3.549117234476129</v>
      </c>
      <c r="BL88" s="18">
        <f t="shared" si="238"/>
        <v>1.4941447541552355</v>
      </c>
      <c r="BM88" s="18">
        <f t="shared" si="239"/>
        <v>-1.2288934282524755</v>
      </c>
      <c r="BO88" t="str">
        <f t="shared" si="260"/>
        <v>31 Science, engineering and technology associate professionals</v>
      </c>
      <c r="BP88" s="18">
        <f t="shared" si="240"/>
        <v>3.6710725519853771</v>
      </c>
      <c r="BQ88" s="18">
        <f t="shared" si="240"/>
        <v>2.4392766908344798</v>
      </c>
      <c r="BR88" s="18">
        <f t="shared" si="240"/>
        <v>-2.9522359664013176</v>
      </c>
      <c r="BS88" s="18">
        <f t="shared" si="240"/>
        <v>-0.70557913938751327</v>
      </c>
      <c r="BT88" s="18">
        <f t="shared" si="241"/>
        <v>-1.2208771829604337</v>
      </c>
      <c r="BV88" s="18">
        <f t="shared" si="242"/>
        <v>-1.4601849840368275</v>
      </c>
      <c r="BW88" s="18">
        <f t="shared" si="243"/>
        <v>1.8767364893852223</v>
      </c>
      <c r="BX88" s="18">
        <f t="shared" si="244"/>
        <v>0.780425195700718</v>
      </c>
      <c r="BZ88" t="str">
        <f t="shared" si="261"/>
        <v>31 Science, engineering and technology associate professionals</v>
      </c>
      <c r="CA88" s="18">
        <f t="shared" si="245"/>
        <v>0.95165136968404784</v>
      </c>
      <c r="CB88" s="18">
        <f t="shared" si="245"/>
        <v>5.5206236890877003</v>
      </c>
      <c r="CC88" s="18">
        <f t="shared" si="245"/>
        <v>-1.9192072840170993</v>
      </c>
      <c r="CD88" s="18">
        <f t="shared" si="245"/>
        <v>-1.4871708787899673</v>
      </c>
      <c r="CE88" s="18">
        <f t="shared" si="246"/>
        <v>-1.198948013632184</v>
      </c>
      <c r="CG88" s="18">
        <f t="shared" si="247"/>
        <v>-1.6313940541322736</v>
      </c>
      <c r="CH88" s="18">
        <f t="shared" si="248"/>
        <v>1.7519272946091347</v>
      </c>
      <c r="CI88" s="18">
        <f t="shared" si="249"/>
        <v>0.50787631412352319</v>
      </c>
      <c r="CK88" t="str">
        <f t="shared" si="262"/>
        <v>31 Science, engineering and technology associate professionals</v>
      </c>
      <c r="CL88" s="18">
        <f t="shared" si="250"/>
        <v>9.388100801546484</v>
      </c>
      <c r="CM88" s="18">
        <f t="shared" si="250"/>
        <v>18.033218060806043</v>
      </c>
      <c r="CN88" s="18">
        <f t="shared" si="250"/>
        <v>4.9813649176882802</v>
      </c>
      <c r="CO88" s="18">
        <f t="shared" si="250"/>
        <v>6.0288976623321666</v>
      </c>
      <c r="CP88" s="18">
        <f t="shared" si="251"/>
        <v>6.4113582384327739</v>
      </c>
      <c r="CR88" s="18">
        <f t="shared" si="252"/>
        <v>5.6785638051099818</v>
      </c>
      <c r="CS88" s="18">
        <f t="shared" si="253"/>
        <v>2.9270769865473723</v>
      </c>
      <c r="CT88" s="18">
        <f t="shared" si="254"/>
        <v>7.1846894375277248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6.2048809521904724</v>
      </c>
      <c r="C89" s="18">
        <f t="shared" si="210"/>
        <v>-1.4227383132218607</v>
      </c>
      <c r="D89" s="18">
        <f t="shared" si="210"/>
        <v>4.850388596837929</v>
      </c>
      <c r="E89" s="18">
        <f t="shared" si="210"/>
        <v>3.0288172025890736</v>
      </c>
      <c r="F89" s="18">
        <f t="shared" si="211"/>
        <v>3.3090533552659007</v>
      </c>
      <c r="H89" s="18">
        <f t="shared" si="212"/>
        <v>3.6324639879576015</v>
      </c>
      <c r="I89" s="18">
        <f t="shared" si="213"/>
        <v>4.1647543153048749</v>
      </c>
      <c r="J89" s="18">
        <f t="shared" si="214"/>
        <v>6.4450771741104251</v>
      </c>
      <c r="L89" t="str">
        <f t="shared" si="255"/>
        <v>32 Health and social care associate professionals</v>
      </c>
      <c r="M89" s="18">
        <f t="shared" si="215"/>
        <v>7.9206579887337591</v>
      </c>
      <c r="N89" s="18">
        <f t="shared" si="215"/>
        <v>5.8014545505448156</v>
      </c>
      <c r="O89" s="18">
        <f t="shared" si="215"/>
        <v>3.135847131269287</v>
      </c>
      <c r="P89" s="18">
        <f t="shared" si="215"/>
        <v>2.4291696240388738</v>
      </c>
      <c r="Q89" s="18">
        <f t="shared" si="216"/>
        <v>2.8575137465544742</v>
      </c>
      <c r="S89" s="18">
        <f t="shared" si="217"/>
        <v>2.6641891380899896</v>
      </c>
      <c r="T89" s="18">
        <f t="shared" si="218"/>
        <v>3.7606484190145117</v>
      </c>
      <c r="U89" s="18">
        <f t="shared" si="219"/>
        <v>5.4708874418508691</v>
      </c>
      <c r="W89" t="str">
        <f t="shared" si="256"/>
        <v>32 Health and social care associate professionals</v>
      </c>
      <c r="X89" s="18">
        <f t="shared" si="220"/>
        <v>5.3693702837406265</v>
      </c>
      <c r="Y89" s="18">
        <f t="shared" si="220"/>
        <v>1.0805209462994458</v>
      </c>
      <c r="Z89" s="18">
        <f t="shared" si="220"/>
        <v>1.651396084248602</v>
      </c>
      <c r="AA89" s="18">
        <f t="shared" si="220"/>
        <v>1.4999857263175986</v>
      </c>
      <c r="AB89" s="18">
        <f t="shared" si="221"/>
        <v>1.5209975111928564</v>
      </c>
      <c r="AD89" s="18">
        <f t="shared" si="222"/>
        <v>1.5504307705106024</v>
      </c>
      <c r="AE89" s="18">
        <f t="shared" si="223"/>
        <v>3.6467364778633993</v>
      </c>
      <c r="AF89" s="18">
        <f t="shared" si="224"/>
        <v>4.6271819677678128</v>
      </c>
      <c r="AH89" t="str">
        <f t="shared" si="257"/>
        <v>32 Health and social care associate professionals</v>
      </c>
      <c r="AI89" s="18">
        <f t="shared" si="225"/>
        <v>-2.0153511870754537</v>
      </c>
      <c r="AJ89" s="18">
        <f t="shared" si="225"/>
        <v>-4.6992431652565392</v>
      </c>
      <c r="AK89" s="18">
        <f t="shared" si="225"/>
        <v>-6.4464249380797867</v>
      </c>
      <c r="AL89" s="18">
        <f t="shared" si="225"/>
        <v>-4.9645499751969302</v>
      </c>
      <c r="AM89" s="18">
        <f t="shared" si="226"/>
        <v>-5.4136611788548112</v>
      </c>
      <c r="AO89" s="18">
        <f t="shared" si="227"/>
        <v>-5.4610981792354796</v>
      </c>
      <c r="AP89" s="18">
        <f t="shared" si="228"/>
        <v>1.6635836941730098</v>
      </c>
      <c r="AQ89" s="18">
        <f t="shared" si="229"/>
        <v>-2.2437995979932457</v>
      </c>
      <c r="AS89" t="str">
        <f t="shared" si="258"/>
        <v>32 Health and social care associate professionals</v>
      </c>
      <c r="AT89" s="18">
        <f t="shared" si="230"/>
        <v>3.717538991886471</v>
      </c>
      <c r="AU89" s="18">
        <f t="shared" si="230"/>
        <v>12.207103112373407</v>
      </c>
      <c r="AV89" s="18">
        <f t="shared" si="230"/>
        <v>-1.1180104113799327</v>
      </c>
      <c r="AW89" s="18">
        <f t="shared" si="230"/>
        <v>0.76622503335197489</v>
      </c>
      <c r="AX89" s="18">
        <f t="shared" si="231"/>
        <v>0.8491550430881345</v>
      </c>
      <c r="AZ89" s="18">
        <f t="shared" si="232"/>
        <v>0.13419053963314997</v>
      </c>
      <c r="BA89" s="18">
        <f t="shared" si="233"/>
        <v>2.9919205521934833</v>
      </c>
      <c r="BB89" s="18">
        <f t="shared" si="234"/>
        <v>3.0810311831142467</v>
      </c>
      <c r="BD89" t="str">
        <f t="shared" si="259"/>
        <v>32 Health and social care associate professionals</v>
      </c>
      <c r="BE89" s="18">
        <f t="shared" si="235"/>
        <v>4.1242793241718534</v>
      </c>
      <c r="BF89" s="18">
        <f t="shared" si="235"/>
        <v>10.420734511278873</v>
      </c>
      <c r="BG89" s="18">
        <f t="shared" si="235"/>
        <v>-0.47699989987682878</v>
      </c>
      <c r="BH89" s="18">
        <f t="shared" si="235"/>
        <v>1.3380430118486331</v>
      </c>
      <c r="BI89" s="18">
        <f t="shared" si="236"/>
        <v>1.3093586998117024</v>
      </c>
      <c r="BK89" s="18">
        <f t="shared" si="237"/>
        <v>0.72938023945234853</v>
      </c>
      <c r="BL89" s="18">
        <f t="shared" si="238"/>
        <v>3.2259228193870504</v>
      </c>
      <c r="BM89" s="18">
        <f t="shared" si="239"/>
        <v>3.7024956830232769</v>
      </c>
      <c r="BO89" t="str">
        <f t="shared" si="260"/>
        <v>32 Health and social care associate professionals</v>
      </c>
      <c r="BP89" s="18">
        <f t="shared" si="240"/>
        <v>1.7258951984524762</v>
      </c>
      <c r="BQ89" s="18">
        <f t="shared" si="240"/>
        <v>0.93598364650795407</v>
      </c>
      <c r="BR89" s="18">
        <f t="shared" si="240"/>
        <v>-1.3687665709433694</v>
      </c>
      <c r="BS89" s="18">
        <f t="shared" si="240"/>
        <v>-1.983234553262081</v>
      </c>
      <c r="BT89" s="18">
        <f t="shared" si="241"/>
        <v>-1.6113219385648359</v>
      </c>
      <c r="BV89" s="18">
        <f t="shared" si="242"/>
        <v>-1.7788384197185092</v>
      </c>
      <c r="BW89" s="18">
        <f t="shared" si="243"/>
        <v>2.5034941540490241</v>
      </c>
      <c r="BX89" s="18">
        <f t="shared" si="244"/>
        <v>1.2956789141932212</v>
      </c>
      <c r="BZ89" t="str">
        <f t="shared" si="261"/>
        <v>32 Health and social care associate professionals</v>
      </c>
      <c r="CA89" s="18">
        <f t="shared" si="245"/>
        <v>-1.5231101205260278</v>
      </c>
      <c r="CB89" s="18">
        <f t="shared" si="245"/>
        <v>-15.359323384650569</v>
      </c>
      <c r="CC89" s="18">
        <f t="shared" si="245"/>
        <v>-1.8858757356561839</v>
      </c>
      <c r="CD89" s="18">
        <f t="shared" si="245"/>
        <v>-4.5230674344057142</v>
      </c>
      <c r="CE89" s="18">
        <f t="shared" si="246"/>
        <v>-4.4289548957322733</v>
      </c>
      <c r="CG89" s="18">
        <f t="shared" si="247"/>
        <v>-3.6519751918437926</v>
      </c>
      <c r="CH89" s="18">
        <f t="shared" si="248"/>
        <v>2.0116649445897306</v>
      </c>
      <c r="CI89" s="18">
        <f t="shared" si="249"/>
        <v>-0.55070928214465686</v>
      </c>
      <c r="CK89" t="str">
        <f t="shared" si="262"/>
        <v>32 Health and social care associate professionals</v>
      </c>
      <c r="CL89" s="18">
        <f t="shared" si="250"/>
        <v>6.4291236950900554</v>
      </c>
      <c r="CM89" s="18">
        <f t="shared" si="250"/>
        <v>5.0304403461888914</v>
      </c>
      <c r="CN89" s="18">
        <f t="shared" si="250"/>
        <v>8.2059358688743025</v>
      </c>
      <c r="CO89" s="18">
        <f t="shared" si="250"/>
        <v>6.7690817915033286</v>
      </c>
      <c r="CP89" s="18">
        <f t="shared" si="251"/>
        <v>7.1060753197813353</v>
      </c>
      <c r="CR89" s="18">
        <f t="shared" si="252"/>
        <v>7.2459005614487815</v>
      </c>
      <c r="CS89" s="18">
        <f t="shared" si="253"/>
        <v>3.6988028177497911</v>
      </c>
      <c r="CT89" s="18">
        <f t="shared" si="254"/>
        <v>8.8742584317381468</v>
      </c>
    </row>
    <row r="90" spans="1:98" x14ac:dyDescent="0.2">
      <c r="A90" t="str">
        <f t="shared" si="209"/>
        <v>33 Protective service occupations</v>
      </c>
      <c r="B90" s="18">
        <f t="shared" si="210"/>
        <v>1.852338105082274</v>
      </c>
      <c r="C90" s="18">
        <f t="shared" si="210"/>
        <v>14.149498353705603</v>
      </c>
      <c r="D90" s="18">
        <f t="shared" si="210"/>
        <v>7.304449026157056</v>
      </c>
      <c r="E90" s="18">
        <f t="shared" si="210"/>
        <v>4.4554902328333146</v>
      </c>
      <c r="F90" s="18">
        <f t="shared" si="211"/>
        <v>5.9234726653568437</v>
      </c>
      <c r="H90" s="18">
        <f t="shared" si="212"/>
        <v>5.3966379220350413</v>
      </c>
      <c r="I90" s="18">
        <f t="shared" si="213"/>
        <v>3.1152931719270027</v>
      </c>
      <c r="J90" s="18">
        <f t="shared" si="214"/>
        <v>7.0648580701849317</v>
      </c>
      <c r="L90" t="str">
        <f t="shared" si="255"/>
        <v>33 Protective service occupations</v>
      </c>
      <c r="M90" s="18">
        <f t="shared" si="215"/>
        <v>3.3028507916567973</v>
      </c>
      <c r="N90" s="18">
        <f t="shared" si="215"/>
        <v>23.65739749510216</v>
      </c>
      <c r="O90" s="18">
        <f t="shared" si="215"/>
        <v>6.5465867643442532</v>
      </c>
      <c r="P90" s="18">
        <f t="shared" si="215"/>
        <v>4.5159579734170174</v>
      </c>
      <c r="Q90" s="18">
        <f t="shared" si="216"/>
        <v>6.2573526826493309</v>
      </c>
      <c r="S90" s="18">
        <f t="shared" si="217"/>
        <v>5.188497298229966</v>
      </c>
      <c r="T90" s="18">
        <f t="shared" si="218"/>
        <v>2.8708211515868332</v>
      </c>
      <c r="U90" s="18">
        <f t="shared" si="219"/>
        <v>6.7516855738924964</v>
      </c>
      <c r="W90" t="str">
        <f t="shared" si="256"/>
        <v>33 Protective service occupations</v>
      </c>
      <c r="X90" s="18">
        <f t="shared" si="220"/>
        <v>2.9159565850179092</v>
      </c>
      <c r="Y90" s="18">
        <f t="shared" si="220"/>
        <v>9.547266502439955</v>
      </c>
      <c r="Z90" s="18">
        <f t="shared" si="220"/>
        <v>5.3849242078785275</v>
      </c>
      <c r="AA90" s="18">
        <f t="shared" si="220"/>
        <v>3.2768521795653927</v>
      </c>
      <c r="AB90" s="18">
        <f t="shared" si="221"/>
        <v>4.3146353349129862</v>
      </c>
      <c r="AD90" s="18">
        <f t="shared" si="222"/>
        <v>3.9748152725806341</v>
      </c>
      <c r="AE90" s="18">
        <f t="shared" si="223"/>
        <v>3.245021094738787</v>
      </c>
      <c r="AF90" s="18">
        <f t="shared" si="224"/>
        <v>6.0363283210308483</v>
      </c>
      <c r="AH90" t="str">
        <f t="shared" si="257"/>
        <v>33 Protective service occupations</v>
      </c>
      <c r="AI90" s="18">
        <f t="shared" si="225"/>
        <v>1.8649902453810263</v>
      </c>
      <c r="AJ90" s="18">
        <f t="shared" si="225"/>
        <v>9.6082958600133281</v>
      </c>
      <c r="AK90" s="18">
        <f t="shared" si="225"/>
        <v>4.5458890316895539</v>
      </c>
      <c r="AL90" s="18">
        <f t="shared" si="225"/>
        <v>2.7934140860010892</v>
      </c>
      <c r="AM90" s="18">
        <f t="shared" si="226"/>
        <v>3.7533064169069874</v>
      </c>
      <c r="AO90" s="18">
        <f t="shared" si="227"/>
        <v>3.3742838132121866</v>
      </c>
      <c r="AP90" s="18">
        <f t="shared" si="228"/>
        <v>2.8115966724278518</v>
      </c>
      <c r="AQ90" s="18">
        <f t="shared" si="229"/>
        <v>5.2708818202110486</v>
      </c>
      <c r="AS90" t="str">
        <f t="shared" si="258"/>
        <v>33 Protective service occupations</v>
      </c>
      <c r="AT90" s="18">
        <f t="shared" si="230"/>
        <v>-2.1156341386416311</v>
      </c>
      <c r="AU90" s="18">
        <f t="shared" si="230"/>
        <v>7.1010185826662742</v>
      </c>
      <c r="AV90" s="18">
        <f t="shared" si="230"/>
        <v>1.9309454870608089</v>
      </c>
      <c r="AW90" s="18">
        <f t="shared" si="230"/>
        <v>1.2786209353417677</v>
      </c>
      <c r="AX90" s="18">
        <f t="shared" si="231"/>
        <v>1.8371773804309655</v>
      </c>
      <c r="AZ90" s="18">
        <f t="shared" si="232"/>
        <v>1.4955972768870396</v>
      </c>
      <c r="BA90" s="18">
        <f t="shared" si="233"/>
        <v>2.3821583776074684</v>
      </c>
      <c r="BB90" s="18">
        <f t="shared" si="234"/>
        <v>3.4900763829971648</v>
      </c>
      <c r="BD90" t="str">
        <f t="shared" si="259"/>
        <v>33 Protective service occupations</v>
      </c>
      <c r="BE90" s="18">
        <f t="shared" si="235"/>
        <v>-4.8430475972437321</v>
      </c>
      <c r="BF90" s="18">
        <f t="shared" si="235"/>
        <v>10.774354349347393</v>
      </c>
      <c r="BG90" s="18">
        <f t="shared" si="235"/>
        <v>2.1038258887098316</v>
      </c>
      <c r="BH90" s="18">
        <f t="shared" si="235"/>
        <v>-0.16714819864609431</v>
      </c>
      <c r="BI90" s="18">
        <f t="shared" si="236"/>
        <v>1.1926583095364096</v>
      </c>
      <c r="BK90" s="18">
        <f t="shared" si="237"/>
        <v>0.58417466780842364</v>
      </c>
      <c r="BL90" s="18">
        <f t="shared" si="238"/>
        <v>1.6393072109656126</v>
      </c>
      <c r="BM90" s="18">
        <f t="shared" si="239"/>
        <v>2.1085893384438226</v>
      </c>
      <c r="BO90" t="str">
        <f t="shared" si="260"/>
        <v>33 Protective service occupations</v>
      </c>
      <c r="BP90" s="18">
        <f t="shared" si="240"/>
        <v>-1.2221123520938071</v>
      </c>
      <c r="BQ90" s="18">
        <f t="shared" si="240"/>
        <v>-4.7008636024362342</v>
      </c>
      <c r="BR90" s="18">
        <f t="shared" si="240"/>
        <v>2.2516969123887565</v>
      </c>
      <c r="BS90" s="18">
        <f t="shared" si="240"/>
        <v>-1.7032812391396979</v>
      </c>
      <c r="BT90" s="18">
        <f t="shared" si="241"/>
        <v>-0.67650636722134116</v>
      </c>
      <c r="BV90" s="18">
        <f t="shared" si="242"/>
        <v>-0.40225125898482039</v>
      </c>
      <c r="BW90" s="18">
        <f t="shared" si="243"/>
        <v>1.8001294238062959</v>
      </c>
      <c r="BX90" s="18">
        <f t="shared" si="244"/>
        <v>1.4888830589951274</v>
      </c>
      <c r="BZ90" t="str">
        <f t="shared" si="261"/>
        <v>33 Protective service occupations</v>
      </c>
      <c r="CA90" s="18">
        <f t="shared" si="245"/>
        <v>-3.3853172600039727</v>
      </c>
      <c r="CB90" s="18">
        <f t="shared" si="245"/>
        <v>-1.8017548025863084</v>
      </c>
      <c r="CC90" s="18">
        <f t="shared" si="245"/>
        <v>3.0902572570094433</v>
      </c>
      <c r="CD90" s="18">
        <f t="shared" si="245"/>
        <v>-2.4921752624536886</v>
      </c>
      <c r="CE90" s="18">
        <f t="shared" si="246"/>
        <v>-0.73716887322381464</v>
      </c>
      <c r="CG90" s="18">
        <f t="shared" si="247"/>
        <v>-0.6657874946399911</v>
      </c>
      <c r="CH90" s="18">
        <f t="shared" si="248"/>
        <v>2.1912110250960737</v>
      </c>
      <c r="CI90" s="18">
        <f t="shared" si="249"/>
        <v>1.7061557622698453</v>
      </c>
      <c r="CK90" t="str">
        <f t="shared" si="262"/>
        <v>33 Protective service occupations</v>
      </c>
      <c r="CL90" s="18">
        <f t="shared" si="250"/>
        <v>-3.2395189489886733</v>
      </c>
      <c r="CM90" s="18">
        <f t="shared" si="250"/>
        <v>-4.1484362770049854</v>
      </c>
      <c r="CN90" s="18">
        <f t="shared" si="250"/>
        <v>-8.3952425337216141</v>
      </c>
      <c r="CO90" s="18">
        <f t="shared" si="250"/>
        <v>-0.23468356986374728</v>
      </c>
      <c r="CP90" s="18">
        <f t="shared" si="251"/>
        <v>-3.1027226003640163</v>
      </c>
      <c r="CR90" s="18">
        <f t="shared" si="252"/>
        <v>-3.03260409128987</v>
      </c>
      <c r="CS90" s="18">
        <f t="shared" si="253"/>
        <v>0.85510684229390677</v>
      </c>
      <c r="CT90" s="18">
        <f t="shared" si="254"/>
        <v>-1.7588779818248912</v>
      </c>
    </row>
    <row r="91" spans="1:98" x14ac:dyDescent="0.2">
      <c r="A91" t="str">
        <f t="shared" si="209"/>
        <v>34 Culture, media and sports occupations</v>
      </c>
      <c r="B91" s="18">
        <f t="shared" si="210"/>
        <v>6.2816684768782993</v>
      </c>
      <c r="C91" s="18">
        <f t="shared" si="210"/>
        <v>6.6649737134740761</v>
      </c>
      <c r="D91" s="18">
        <f t="shared" si="210"/>
        <v>1.9907615936738177</v>
      </c>
      <c r="E91" s="18">
        <f t="shared" si="210"/>
        <v>2.4377596057573614</v>
      </c>
      <c r="F91" s="18">
        <f t="shared" si="211"/>
        <v>2.5567311797412673</v>
      </c>
      <c r="H91" s="18">
        <f t="shared" si="212"/>
        <v>2.2885430166772913</v>
      </c>
      <c r="I91" s="18">
        <f t="shared" si="213"/>
        <v>3.3578534538542204</v>
      </c>
      <c r="J91" s="18">
        <f t="shared" si="214"/>
        <v>4.8858618444866719</v>
      </c>
      <c r="L91" t="str">
        <f t="shared" si="255"/>
        <v>34 Culture, media and sports occupations</v>
      </c>
      <c r="M91" s="18">
        <f t="shared" si="215"/>
        <v>1.8325570492432774</v>
      </c>
      <c r="N91" s="18">
        <f t="shared" si="215"/>
        <v>16.94152396023183</v>
      </c>
      <c r="O91" s="18">
        <f t="shared" si="215"/>
        <v>2.1417220673843218</v>
      </c>
      <c r="P91" s="18">
        <f t="shared" si="215"/>
        <v>2.5679081796783798</v>
      </c>
      <c r="Q91" s="18">
        <f t="shared" si="216"/>
        <v>3.2776210703343134</v>
      </c>
      <c r="S91" s="18">
        <f t="shared" si="217"/>
        <v>2.4256489232533429</v>
      </c>
      <c r="T91" s="18">
        <f t="shared" si="218"/>
        <v>3.3092701298431448</v>
      </c>
      <c r="U91" s="18">
        <f t="shared" si="219"/>
        <v>4.9436345284545435</v>
      </c>
      <c r="W91" t="str">
        <f t="shared" si="256"/>
        <v>34 Culture, media and sports occupations</v>
      </c>
      <c r="X91" s="18">
        <f t="shared" si="220"/>
        <v>-0.66607951548061095</v>
      </c>
      <c r="Y91" s="18">
        <f t="shared" si="220"/>
        <v>-0.55766603750846411</v>
      </c>
      <c r="Z91" s="18">
        <f t="shared" si="220"/>
        <v>-9.427061262679004E-3</v>
      </c>
      <c r="AA91" s="18">
        <f t="shared" si="220"/>
        <v>1.0484272046838328</v>
      </c>
      <c r="AB91" s="18">
        <f t="shared" si="221"/>
        <v>0.61584664095410968</v>
      </c>
      <c r="AD91" s="18">
        <f t="shared" si="222"/>
        <v>0.69457141482955898</v>
      </c>
      <c r="AE91" s="18">
        <f t="shared" si="223"/>
        <v>2.7554108609589845</v>
      </c>
      <c r="AF91" s="18">
        <f t="shared" si="224"/>
        <v>3.2377601906894649</v>
      </c>
      <c r="AH91" t="str">
        <f t="shared" si="257"/>
        <v>34 Culture, media and sports occupations</v>
      </c>
      <c r="AI91" s="18">
        <f t="shared" si="225"/>
        <v>0.3114962484245698</v>
      </c>
      <c r="AJ91" s="18">
        <f t="shared" si="225"/>
        <v>11.45372438249861</v>
      </c>
      <c r="AK91" s="18">
        <f t="shared" si="225"/>
        <v>-1.0567660135207935</v>
      </c>
      <c r="AL91" s="18">
        <f t="shared" si="225"/>
        <v>2.1873670556117553</v>
      </c>
      <c r="AM91" s="18">
        <f t="shared" si="226"/>
        <v>1.7126159492259374</v>
      </c>
      <c r="AO91" s="18">
        <f t="shared" si="227"/>
        <v>1.0943396954243623</v>
      </c>
      <c r="AP91" s="18">
        <f t="shared" si="228"/>
        <v>2.5870858640984817</v>
      </c>
      <c r="AQ91" s="18">
        <f t="shared" si="229"/>
        <v>3.3706180059706048</v>
      </c>
      <c r="AS91" t="str">
        <f t="shared" si="258"/>
        <v>34 Culture, media and sports occupations</v>
      </c>
      <c r="AT91" s="18">
        <f t="shared" si="230"/>
        <v>-1.6167068873976564</v>
      </c>
      <c r="AU91" s="18">
        <f t="shared" si="230"/>
        <v>-2.8909783302518921</v>
      </c>
      <c r="AV91" s="18">
        <f t="shared" si="230"/>
        <v>-1.8521717641406643</v>
      </c>
      <c r="AW91" s="18">
        <f t="shared" si="230"/>
        <v>8.2603352972610011E-2</v>
      </c>
      <c r="AX91" s="18">
        <f t="shared" si="231"/>
        <v>-0.71341763822092563</v>
      </c>
      <c r="AZ91" s="18">
        <f t="shared" si="232"/>
        <v>-0.56652275308934907</v>
      </c>
      <c r="BA91" s="18">
        <f t="shared" si="233"/>
        <v>2.3828491967946119</v>
      </c>
      <c r="BB91" s="18">
        <f t="shared" si="234"/>
        <v>1.980309313691353</v>
      </c>
      <c r="BD91" t="str">
        <f t="shared" si="259"/>
        <v>34 Culture, media and sports occupations</v>
      </c>
      <c r="BE91" s="18">
        <f t="shared" si="235"/>
        <v>-5.4287097952745889</v>
      </c>
      <c r="BF91" s="18">
        <f t="shared" si="235"/>
        <v>9.5039309108008396</v>
      </c>
      <c r="BG91" s="18">
        <f t="shared" si="235"/>
        <v>-2.2394118564653676</v>
      </c>
      <c r="BH91" s="18">
        <f t="shared" si="235"/>
        <v>-1.1531447400714434E-2</v>
      </c>
      <c r="BI91" s="18">
        <f t="shared" si="236"/>
        <v>-0.14743072523929479</v>
      </c>
      <c r="BK91" s="18">
        <f t="shared" si="237"/>
        <v>-0.75974313802299465</v>
      </c>
      <c r="BL91" s="18">
        <f t="shared" si="238"/>
        <v>1.9096844662930046</v>
      </c>
      <c r="BM91" s="18">
        <f t="shared" si="239"/>
        <v>1.3345397264213021</v>
      </c>
      <c r="BO91" t="str">
        <f t="shared" si="260"/>
        <v>34 Culture, media and sports occupations</v>
      </c>
      <c r="BP91" s="18">
        <f t="shared" si="240"/>
        <v>-6.8582306286208432</v>
      </c>
      <c r="BQ91" s="18">
        <f t="shared" si="240"/>
        <v>-9.3705229617180859</v>
      </c>
      <c r="BR91" s="18">
        <f t="shared" si="240"/>
        <v>-4.5986065954342514</v>
      </c>
      <c r="BS91" s="18">
        <f t="shared" si="240"/>
        <v>-4.9575909084921594</v>
      </c>
      <c r="BT91" s="18">
        <f t="shared" si="241"/>
        <v>-5.1278835726245369</v>
      </c>
      <c r="BV91" s="18">
        <f t="shared" si="242"/>
        <v>-4.8380798130455149</v>
      </c>
      <c r="BW91" s="18">
        <f t="shared" si="243"/>
        <v>1.5858431819653296</v>
      </c>
      <c r="BX91" s="18">
        <f t="shared" si="244"/>
        <v>-1.9744276701698538</v>
      </c>
      <c r="BZ91" t="str">
        <f t="shared" si="261"/>
        <v>34 Culture, media and sports occupations</v>
      </c>
      <c r="CA91" s="18">
        <f t="shared" si="245"/>
        <v>-4.5559832578670356</v>
      </c>
      <c r="CB91" s="18">
        <f t="shared" si="245"/>
        <v>-10.760422871628815</v>
      </c>
      <c r="CC91" s="18">
        <f t="shared" si="245"/>
        <v>-2.3470583056602545</v>
      </c>
      <c r="CD91" s="18">
        <f t="shared" si="245"/>
        <v>-4.9137454935873741</v>
      </c>
      <c r="CE91" s="18">
        <f t="shared" si="246"/>
        <v>-4.4985209421812939</v>
      </c>
      <c r="CG91" s="18">
        <f t="shared" si="247"/>
        <v>-4.0657678285914383</v>
      </c>
      <c r="CH91" s="18">
        <f t="shared" si="248"/>
        <v>1.7023088624384952</v>
      </c>
      <c r="CI91" s="18">
        <f t="shared" si="249"/>
        <v>-1.276845482790856</v>
      </c>
      <c r="CK91" t="str">
        <f t="shared" si="262"/>
        <v>34 Culture, media and sports occupations</v>
      </c>
      <c r="CL91" s="18">
        <f t="shared" si="250"/>
        <v>2.3383330298468064</v>
      </c>
      <c r="CM91" s="18">
        <f t="shared" si="250"/>
        <v>-4.8285012386980792</v>
      </c>
      <c r="CN91" s="18">
        <f t="shared" si="250"/>
        <v>3.8539323734194886</v>
      </c>
      <c r="CO91" s="18">
        <f t="shared" si="250"/>
        <v>3.5477717336441561</v>
      </c>
      <c r="CP91" s="18">
        <f t="shared" si="251"/>
        <v>3.098376342304765</v>
      </c>
      <c r="CR91" s="18">
        <f t="shared" si="252"/>
        <v>3.6497248642431979</v>
      </c>
      <c r="CS91" s="18">
        <f t="shared" si="253"/>
        <v>2.25554065696012</v>
      </c>
      <c r="CT91" s="18">
        <f t="shared" si="254"/>
        <v>5.1019574598148321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4.8900208749196761</v>
      </c>
      <c r="C92" s="18">
        <f t="shared" si="210"/>
        <v>13.756704384785401</v>
      </c>
      <c r="D92" s="18">
        <f t="shared" si="210"/>
        <v>2.5624668489871327</v>
      </c>
      <c r="E92" s="18">
        <f t="shared" si="210"/>
        <v>2.9289389490620543</v>
      </c>
      <c r="F92" s="18">
        <f t="shared" si="211"/>
        <v>3.4590272270349276</v>
      </c>
      <c r="H92" s="18">
        <f t="shared" si="212"/>
        <v>2.8066363170106357</v>
      </c>
      <c r="I92" s="18">
        <f t="shared" si="213"/>
        <v>3.2076717803902755</v>
      </c>
      <c r="J92" s="18">
        <f t="shared" si="214"/>
        <v>5.1384360878435009</v>
      </c>
      <c r="L92" t="str">
        <f t="shared" si="255"/>
        <v>35 Business and public service associate professionals</v>
      </c>
      <c r="M92" s="18">
        <f t="shared" si="215"/>
        <v>5.3039433937422942</v>
      </c>
      <c r="N92" s="18">
        <f t="shared" si="215"/>
        <v>7.2965018434253182</v>
      </c>
      <c r="O92" s="18">
        <f t="shared" si="215"/>
        <v>1.8790179478123115</v>
      </c>
      <c r="P92" s="18">
        <f t="shared" si="215"/>
        <v>2.191072930603899</v>
      </c>
      <c r="Q92" s="18">
        <f t="shared" si="216"/>
        <v>2.4050045957023425</v>
      </c>
      <c r="S92" s="18">
        <f t="shared" si="217"/>
        <v>2.0869485447661873</v>
      </c>
      <c r="T92" s="18">
        <f t="shared" si="218"/>
        <v>3.1007016118131281</v>
      </c>
      <c r="U92" s="18">
        <f t="shared" si="219"/>
        <v>4.5318639438164388</v>
      </c>
      <c r="W92" t="str">
        <f t="shared" si="256"/>
        <v>35 Business and public service associate professionals</v>
      </c>
      <c r="X92" s="18">
        <f t="shared" si="220"/>
        <v>2.436229948379709</v>
      </c>
      <c r="Y92" s="18">
        <f t="shared" si="220"/>
        <v>-0.30737999930896542</v>
      </c>
      <c r="Z92" s="18">
        <f t="shared" si="220"/>
        <v>-0.29093419482724148</v>
      </c>
      <c r="AA92" s="18">
        <f t="shared" si="220"/>
        <v>0.73917066088966532</v>
      </c>
      <c r="AB92" s="18">
        <f t="shared" si="221"/>
        <v>0.35060551880492508</v>
      </c>
      <c r="AD92" s="18">
        <f t="shared" si="222"/>
        <v>0.39462531456349037</v>
      </c>
      <c r="AE92" s="18">
        <f t="shared" si="223"/>
        <v>2.7814581127371341</v>
      </c>
      <c r="AF92" s="18">
        <f t="shared" si="224"/>
        <v>3.0527104849428888</v>
      </c>
      <c r="AH92" t="str">
        <f t="shared" si="257"/>
        <v>35 Business and public service associate professionals</v>
      </c>
      <c r="AI92" s="18">
        <f t="shared" si="225"/>
        <v>2.8201165440795428</v>
      </c>
      <c r="AJ92" s="18">
        <f t="shared" si="225"/>
        <v>3.6108194237868041</v>
      </c>
      <c r="AK92" s="18">
        <f t="shared" si="225"/>
        <v>-0.39801720120969941</v>
      </c>
      <c r="AL92" s="18">
        <f t="shared" si="225"/>
        <v>1.0671639842296798</v>
      </c>
      <c r="AM92" s="18">
        <f t="shared" si="226"/>
        <v>0.76341174747391882</v>
      </c>
      <c r="AO92" s="18">
        <f t="shared" si="227"/>
        <v>0.57639096373909293</v>
      </c>
      <c r="AP92" s="18">
        <f t="shared" si="228"/>
        <v>2.7002116034955392</v>
      </c>
      <c r="AQ92" s="18">
        <f t="shared" si="229"/>
        <v>3.1023559624131725</v>
      </c>
      <c r="AS92" t="str">
        <f t="shared" si="258"/>
        <v>35 Business and public service associate professionals</v>
      </c>
      <c r="AT92" s="18">
        <f t="shared" si="230"/>
        <v>2.5441591626806925</v>
      </c>
      <c r="AU92" s="18">
        <f t="shared" si="230"/>
        <v>2.2857665015539208</v>
      </c>
      <c r="AV92" s="18">
        <f t="shared" si="230"/>
        <v>-0.63498352707253014</v>
      </c>
      <c r="AW92" s="18">
        <f t="shared" si="230"/>
        <v>1.0707250878044583</v>
      </c>
      <c r="AX92" s="18">
        <f t="shared" si="231"/>
        <v>0.6096840417177507</v>
      </c>
      <c r="AZ92" s="18">
        <f t="shared" si="232"/>
        <v>0.49892675338463199</v>
      </c>
      <c r="BA92" s="18">
        <f t="shared" si="233"/>
        <v>2.6591103709765029</v>
      </c>
      <c r="BB92" s="18">
        <f t="shared" si="234"/>
        <v>3.0085129148654799</v>
      </c>
      <c r="BD92" t="str">
        <f t="shared" si="259"/>
        <v>35 Business and public service associate professionals</v>
      </c>
      <c r="BE92" s="18">
        <f t="shared" si="235"/>
        <v>-0.74736158404109521</v>
      </c>
      <c r="BF92" s="18">
        <f t="shared" si="235"/>
        <v>10.667620368068231</v>
      </c>
      <c r="BG92" s="18">
        <f t="shared" si="235"/>
        <v>-2.0060785851402363</v>
      </c>
      <c r="BH92" s="18">
        <f t="shared" si="235"/>
        <v>-0.22370966246442192</v>
      </c>
      <c r="BI92" s="18">
        <f t="shared" si="236"/>
        <v>-0.13964361200020647</v>
      </c>
      <c r="BK92" s="18">
        <f t="shared" si="237"/>
        <v>-0.82140590507997491</v>
      </c>
      <c r="BL92" s="18">
        <f t="shared" si="238"/>
        <v>2.2100684401343829</v>
      </c>
      <c r="BM92" s="18">
        <f t="shared" si="239"/>
        <v>1.615151958729899</v>
      </c>
      <c r="BO92" t="str">
        <f t="shared" si="260"/>
        <v>35 Business and public service associate professionals</v>
      </c>
      <c r="BP92" s="18">
        <f t="shared" si="240"/>
        <v>-2.8477341804755696E-2</v>
      </c>
      <c r="BQ92" s="18">
        <f t="shared" si="240"/>
        <v>-3.149595199280264</v>
      </c>
      <c r="BR92" s="18">
        <f t="shared" si="240"/>
        <v>-1.8373338767447844</v>
      </c>
      <c r="BS92" s="18">
        <f t="shared" si="240"/>
        <v>-1.5303321833450401</v>
      </c>
      <c r="BT92" s="18">
        <f t="shared" si="241"/>
        <v>-1.7282661657402887</v>
      </c>
      <c r="BV92" s="18">
        <f t="shared" si="242"/>
        <v>-1.6327726155052624</v>
      </c>
      <c r="BW92" s="18">
        <f t="shared" si="243"/>
        <v>1.9524322979103781</v>
      </c>
      <c r="BX92" s="18">
        <f t="shared" si="244"/>
        <v>0.74442165424062345</v>
      </c>
      <c r="BZ92" t="str">
        <f t="shared" si="261"/>
        <v>35 Business and public service associate professionals</v>
      </c>
      <c r="CA92" s="18">
        <f t="shared" si="245"/>
        <v>-1.6241024405207916</v>
      </c>
      <c r="CB92" s="18">
        <f t="shared" si="245"/>
        <v>-7.8639176289631685</v>
      </c>
      <c r="CC92" s="18">
        <f t="shared" si="245"/>
        <v>-2.3151963197859948</v>
      </c>
      <c r="CD92" s="18">
        <f t="shared" si="245"/>
        <v>-4.5499166692761666</v>
      </c>
      <c r="CE92" s="18">
        <f t="shared" si="246"/>
        <v>-4.0692159926094762</v>
      </c>
      <c r="CG92" s="18">
        <f t="shared" si="247"/>
        <v>-3.8107487968607856</v>
      </c>
      <c r="CH92" s="18">
        <f t="shared" si="248"/>
        <v>1.6321539442343935</v>
      </c>
      <c r="CI92" s="18">
        <f t="shared" si="249"/>
        <v>-1.2090764050239122</v>
      </c>
      <c r="CK92" t="str">
        <f t="shared" si="262"/>
        <v>35 Business and public service associate professionals</v>
      </c>
      <c r="CL92" s="18">
        <f t="shared" si="250"/>
        <v>3.0042296209169539</v>
      </c>
      <c r="CM92" s="18">
        <f t="shared" si="250"/>
        <v>-0.11248541665205281</v>
      </c>
      <c r="CN92" s="18">
        <f t="shared" si="250"/>
        <v>1.5575218495818444</v>
      </c>
      <c r="CO92" s="18">
        <f t="shared" si="250"/>
        <v>3.6733926706205011</v>
      </c>
      <c r="CP92" s="18">
        <f t="shared" si="251"/>
        <v>2.7682708815556012</v>
      </c>
      <c r="CR92" s="18">
        <f t="shared" si="252"/>
        <v>2.9632491521369042</v>
      </c>
      <c r="CS92" s="18">
        <f t="shared" si="253"/>
        <v>2.0554242220431673</v>
      </c>
      <c r="CT92" s="18">
        <f t="shared" si="254"/>
        <v>4.3957707156818016</v>
      </c>
    </row>
    <row r="93" spans="1:98" x14ac:dyDescent="0.2">
      <c r="A93" t="str">
        <f t="shared" si="209"/>
        <v>41 Administrative occupations</v>
      </c>
      <c r="B93" s="18">
        <f t="shared" si="210"/>
        <v>3.7600928832324021</v>
      </c>
      <c r="C93" s="18">
        <f t="shared" si="210"/>
        <v>21.180884483022933</v>
      </c>
      <c r="D93" s="18">
        <f t="shared" si="210"/>
        <v>2.6204200233441055</v>
      </c>
      <c r="E93" s="18">
        <f t="shared" si="210"/>
        <v>3.212512996045902</v>
      </c>
      <c r="F93" s="18">
        <f t="shared" si="211"/>
        <v>4.0657722233595761</v>
      </c>
      <c r="H93" s="18">
        <f t="shared" si="212"/>
        <v>3.0147700617465745</v>
      </c>
      <c r="I93" s="18">
        <f t="shared" si="213"/>
        <v>3.4871064979234534</v>
      </c>
      <c r="J93" s="18">
        <f t="shared" si="214"/>
        <v>5.5033589356805246</v>
      </c>
      <c r="L93" t="str">
        <f t="shared" si="255"/>
        <v>41 Administrative occupations</v>
      </c>
      <c r="M93" s="18">
        <f t="shared" si="215"/>
        <v>4.7597875082543206</v>
      </c>
      <c r="N93" s="18">
        <f t="shared" si="215"/>
        <v>8.5325329610364875</v>
      </c>
      <c r="O93" s="18">
        <f t="shared" si="215"/>
        <v>2.2393713676850835</v>
      </c>
      <c r="P93" s="18">
        <f t="shared" si="215"/>
        <v>2.4935796812472377</v>
      </c>
      <c r="Q93" s="18">
        <f t="shared" si="216"/>
        <v>2.7811772851825234</v>
      </c>
      <c r="S93" s="18">
        <f t="shared" si="217"/>
        <v>2.4087734248448678</v>
      </c>
      <c r="T93" s="18">
        <f t="shared" si="218"/>
        <v>3.4039290581827419</v>
      </c>
      <c r="U93" s="18">
        <f t="shared" si="219"/>
        <v>5.0078353368914419</v>
      </c>
      <c r="W93" t="str">
        <f t="shared" si="256"/>
        <v>41 Administrative occupations</v>
      </c>
      <c r="X93" s="18">
        <f t="shared" si="220"/>
        <v>1.8300269191212193</v>
      </c>
      <c r="Y93" s="18">
        <f t="shared" si="220"/>
        <v>4.0295827888333635</v>
      </c>
      <c r="Z93" s="18">
        <f t="shared" si="220"/>
        <v>0.43505199131521621</v>
      </c>
      <c r="AA93" s="18">
        <f t="shared" si="220"/>
        <v>1.3811461744962505</v>
      </c>
      <c r="AB93" s="18">
        <f t="shared" si="221"/>
        <v>1.2475937502046675</v>
      </c>
      <c r="AD93" s="18">
        <f t="shared" si="222"/>
        <v>1.064795328870427</v>
      </c>
      <c r="AE93" s="18">
        <f t="shared" si="223"/>
        <v>3.1434505090268461</v>
      </c>
      <c r="AF93" s="18">
        <f t="shared" si="224"/>
        <v>3.8525669699274623</v>
      </c>
      <c r="AH93" t="str">
        <f t="shared" si="257"/>
        <v>41 Administrative occupations</v>
      </c>
      <c r="AI93" s="18">
        <f t="shared" si="225"/>
        <v>2.4300399816977292</v>
      </c>
      <c r="AJ93" s="18">
        <f t="shared" si="225"/>
        <v>6.009091647936704</v>
      </c>
      <c r="AK93" s="18">
        <f t="shared" si="225"/>
        <v>0.1682844080782786</v>
      </c>
      <c r="AL93" s="18">
        <f t="shared" si="225"/>
        <v>1.201745020388878</v>
      </c>
      <c r="AM93" s="18">
        <f t="shared" si="226"/>
        <v>1.1706741451982028</v>
      </c>
      <c r="AO93" s="18">
        <f t="shared" si="227"/>
        <v>0.85607883125906614</v>
      </c>
      <c r="AP93" s="18">
        <f t="shared" si="228"/>
        <v>3.2242898531758213</v>
      </c>
      <c r="AQ93" s="18">
        <f t="shared" si="229"/>
        <v>3.7855597846775391</v>
      </c>
      <c r="AS93" t="str">
        <f t="shared" si="258"/>
        <v>41 Administrative occupations</v>
      </c>
      <c r="AT93" s="18">
        <f t="shared" si="230"/>
        <v>1.6107918738696547</v>
      </c>
      <c r="AU93" s="18">
        <f t="shared" si="230"/>
        <v>5.2259728781228976</v>
      </c>
      <c r="AV93" s="18">
        <f t="shared" si="230"/>
        <v>-0.7205023533019661</v>
      </c>
      <c r="AW93" s="18">
        <f t="shared" si="230"/>
        <v>1.252717026333916</v>
      </c>
      <c r="AX93" s="18">
        <f t="shared" si="231"/>
        <v>0.87428721980382651</v>
      </c>
      <c r="AZ93" s="18">
        <f t="shared" si="232"/>
        <v>0.59065767262065361</v>
      </c>
      <c r="BA93" s="18">
        <f t="shared" si="233"/>
        <v>2.9834707229174473</v>
      </c>
      <c r="BB93" s="18">
        <f t="shared" si="234"/>
        <v>3.3805483696687233</v>
      </c>
      <c r="BD93" t="str">
        <f t="shared" si="259"/>
        <v>41 Administrative occupations</v>
      </c>
      <c r="BE93" s="18">
        <f t="shared" si="235"/>
        <v>-2.242480598846508</v>
      </c>
      <c r="BF93" s="18">
        <f t="shared" si="235"/>
        <v>9.1630180055042096</v>
      </c>
      <c r="BG93" s="18">
        <f t="shared" si="235"/>
        <v>-3.3117751969178655</v>
      </c>
      <c r="BH93" s="18">
        <f t="shared" si="235"/>
        <v>-2.6721702830220795</v>
      </c>
      <c r="BI93" s="18">
        <f t="shared" si="236"/>
        <v>-2.1733647393787581</v>
      </c>
      <c r="BK93" s="18">
        <f t="shared" si="237"/>
        <v>-2.8858406627794597</v>
      </c>
      <c r="BL93" s="18">
        <f t="shared" si="238"/>
        <v>2.2344672849289982</v>
      </c>
      <c r="BM93" s="18">
        <f t="shared" si="239"/>
        <v>0.24606025397566622</v>
      </c>
      <c r="BO93" t="str">
        <f t="shared" si="260"/>
        <v>41 Administrative occupations</v>
      </c>
      <c r="BP93" s="18">
        <f t="shared" si="240"/>
        <v>-3.1984489053613951</v>
      </c>
      <c r="BQ93" s="18">
        <f t="shared" si="240"/>
        <v>0.23074343055666802</v>
      </c>
      <c r="BR93" s="18">
        <f t="shared" si="240"/>
        <v>-3.463841614132912</v>
      </c>
      <c r="BS93" s="18">
        <f t="shared" si="240"/>
        <v>-4.0481575249035178</v>
      </c>
      <c r="BT93" s="18">
        <f t="shared" si="241"/>
        <v>-3.6034452389007376</v>
      </c>
      <c r="BV93" s="18">
        <f t="shared" si="242"/>
        <v>-3.8537795887202186</v>
      </c>
      <c r="BW93" s="18">
        <f t="shared" si="243"/>
        <v>1.8483506742484002</v>
      </c>
      <c r="BX93" s="18">
        <f t="shared" si="244"/>
        <v>-0.91828666499562672</v>
      </c>
      <c r="BZ93" t="str">
        <f t="shared" si="261"/>
        <v>41 Administrative occupations</v>
      </c>
      <c r="CA93" s="18">
        <f t="shared" si="245"/>
        <v>-2.9971141749571606</v>
      </c>
      <c r="CB93" s="18">
        <f t="shared" si="245"/>
        <v>-13.665646592294244</v>
      </c>
      <c r="CC93" s="18">
        <f t="shared" si="245"/>
        <v>-6.4249235315098518</v>
      </c>
      <c r="CD93" s="18">
        <f t="shared" si="245"/>
        <v>-9.6903386021588105</v>
      </c>
      <c r="CE93" s="18">
        <f t="shared" si="246"/>
        <v>-8.9388939891975721</v>
      </c>
      <c r="CG93" s="18">
        <f t="shared" si="247"/>
        <v>-8.6147285493513692</v>
      </c>
      <c r="CH93" s="18">
        <f t="shared" si="248"/>
        <v>1.3269578421057915</v>
      </c>
      <c r="CI93" s="18">
        <f t="shared" si="249"/>
        <v>-4.8078827318595589</v>
      </c>
      <c r="CK93" t="str">
        <f t="shared" si="262"/>
        <v>41 Administrative occupations</v>
      </c>
      <c r="CL93" s="18">
        <f t="shared" si="250"/>
        <v>1.7178264526006126</v>
      </c>
      <c r="CM93" s="18">
        <f t="shared" si="250"/>
        <v>-6.3991255526339552</v>
      </c>
      <c r="CN93" s="18">
        <f t="shared" si="250"/>
        <v>-5.7921465651133985</v>
      </c>
      <c r="CO93" s="18">
        <f t="shared" si="250"/>
        <v>-0.94462723431169016</v>
      </c>
      <c r="CP93" s="18">
        <f t="shared" si="251"/>
        <v>-2.8302716984085596</v>
      </c>
      <c r="CR93" s="18">
        <f t="shared" si="252"/>
        <v>-2.5875662511169351</v>
      </c>
      <c r="CS93" s="18">
        <f t="shared" si="253"/>
        <v>1.2514621329541287</v>
      </c>
      <c r="CT93" s="18">
        <f t="shared" si="254"/>
        <v>-0.84894958959483846</v>
      </c>
    </row>
    <row r="94" spans="1:98" x14ac:dyDescent="0.2">
      <c r="A94" t="str">
        <f t="shared" si="209"/>
        <v>42 Secretarial and related occupations</v>
      </c>
      <c r="B94" s="18">
        <f t="shared" si="210"/>
        <v>7.3282553430745523</v>
      </c>
      <c r="C94" s="18">
        <f t="shared" si="210"/>
        <v>1.6232818818219474</v>
      </c>
      <c r="D94" s="18">
        <f t="shared" si="210"/>
        <v>9.8212581713591049</v>
      </c>
      <c r="E94" s="18">
        <f t="shared" si="210"/>
        <v>6.7419648681399824</v>
      </c>
      <c r="F94" s="18">
        <f t="shared" si="211"/>
        <v>7.364591544281085</v>
      </c>
      <c r="H94" s="18">
        <f t="shared" si="212"/>
        <v>7.7586810108334792</v>
      </c>
      <c r="I94" s="18">
        <f t="shared" si="213"/>
        <v>5.7040577959117433</v>
      </c>
      <c r="J94" s="18">
        <f t="shared" si="214"/>
        <v>10.323943939425639</v>
      </c>
      <c r="L94" t="str">
        <f t="shared" si="255"/>
        <v>42 Secretarial and related occupations</v>
      </c>
      <c r="M94" s="18">
        <f t="shared" si="215"/>
        <v>3.8242895065129234</v>
      </c>
      <c r="N94" s="18">
        <f t="shared" si="215"/>
        <v>5.2003848564930788</v>
      </c>
      <c r="O94" s="18">
        <f t="shared" si="215"/>
        <v>8.7603112755523238</v>
      </c>
      <c r="P94" s="18">
        <f t="shared" si="215"/>
        <v>2.1264775944159542</v>
      </c>
      <c r="Q94" s="18">
        <f t="shared" si="216"/>
        <v>4.3481050662366405</v>
      </c>
      <c r="S94" s="18">
        <f t="shared" si="217"/>
        <v>4.2915325364751622</v>
      </c>
      <c r="T94" s="18">
        <f t="shared" si="218"/>
        <v>4.4966109517907249</v>
      </c>
      <c r="U94" s="18">
        <f t="shared" si="219"/>
        <v>7.1370428223830107</v>
      </c>
      <c r="W94" t="str">
        <f t="shared" si="256"/>
        <v>42 Secretarial and related occupations</v>
      </c>
      <c r="X94" s="18">
        <f t="shared" si="220"/>
        <v>0.68191195948790195</v>
      </c>
      <c r="Y94" s="18">
        <f t="shared" si="220"/>
        <v>2.1583374707558667</v>
      </c>
      <c r="Z94" s="18">
        <f t="shared" si="220"/>
        <v>7.6111703118360907</v>
      </c>
      <c r="AA94" s="18">
        <f t="shared" si="220"/>
        <v>4.200823262432718</v>
      </c>
      <c r="AB94" s="18">
        <f t="shared" si="221"/>
        <v>5.1246361639719629</v>
      </c>
      <c r="AD94" s="18">
        <f t="shared" si="222"/>
        <v>5.3254245381793908</v>
      </c>
      <c r="AE94" s="18">
        <f t="shared" si="223"/>
        <v>4.6643835928595001</v>
      </c>
      <c r="AF94" s="18">
        <f t="shared" si="224"/>
        <v>7.9704029043925484</v>
      </c>
      <c r="AH94" t="str">
        <f t="shared" si="257"/>
        <v>42 Secretarial and related occupations</v>
      </c>
      <c r="AI94" s="18">
        <f t="shared" si="225"/>
        <v>0.65385798766373071</v>
      </c>
      <c r="AJ94" s="18">
        <f t="shared" si="225"/>
        <v>3.5019732887836996</v>
      </c>
      <c r="AK94" s="18">
        <f t="shared" si="225"/>
        <v>6.102135772166406</v>
      </c>
      <c r="AL94" s="18">
        <f t="shared" si="225"/>
        <v>2.074781372612855</v>
      </c>
      <c r="AM94" s="18">
        <f t="shared" si="226"/>
        <v>3.4063277227205813</v>
      </c>
      <c r="AO94" s="18">
        <f t="shared" si="227"/>
        <v>3.3999544951493821</v>
      </c>
      <c r="AP94" s="18">
        <f t="shared" si="228"/>
        <v>4.1100504321879949</v>
      </c>
      <c r="AQ94" s="18">
        <f t="shared" si="229"/>
        <v>6.2448822310693597</v>
      </c>
      <c r="AS94" t="str">
        <f t="shared" si="258"/>
        <v>42 Secretarial and related occupations</v>
      </c>
      <c r="AT94" s="18">
        <f t="shared" si="230"/>
        <v>-0.20009375607126234</v>
      </c>
      <c r="AU94" s="18">
        <f t="shared" si="230"/>
        <v>3.5868254288369261</v>
      </c>
      <c r="AV94" s="18">
        <f t="shared" si="230"/>
        <v>5.0765431328067656</v>
      </c>
      <c r="AW94" s="18">
        <f t="shared" si="230"/>
        <v>0.71879715458762483</v>
      </c>
      <c r="AX94" s="18">
        <f t="shared" si="231"/>
        <v>2.2400773825556497</v>
      </c>
      <c r="AZ94" s="18">
        <f t="shared" si="232"/>
        <v>2.1509192655456033</v>
      </c>
      <c r="BA94" s="18">
        <f t="shared" si="233"/>
        <v>3.7074834109647181</v>
      </c>
      <c r="BB94" s="18">
        <f t="shared" si="234"/>
        <v>5.0789179101792037</v>
      </c>
      <c r="BD94" t="str">
        <f t="shared" si="259"/>
        <v>42 Secretarial and related occupations</v>
      </c>
      <c r="BE94" s="18">
        <f t="shared" si="235"/>
        <v>-3.0021008183111042</v>
      </c>
      <c r="BF94" s="18">
        <f t="shared" si="235"/>
        <v>4.2761962332940273</v>
      </c>
      <c r="BG94" s="18">
        <f t="shared" si="235"/>
        <v>0.97739660471221068</v>
      </c>
      <c r="BH94" s="18">
        <f t="shared" si="235"/>
        <v>-13.643972024546425</v>
      </c>
      <c r="BI94" s="18">
        <f t="shared" si="236"/>
        <v>-8.2429297715119088</v>
      </c>
      <c r="BK94" s="18">
        <f t="shared" si="237"/>
        <v>-9.0219769449619402</v>
      </c>
      <c r="BL94" s="18">
        <f t="shared" si="238"/>
        <v>2.1618343318470012</v>
      </c>
      <c r="BM94" s="18">
        <f t="shared" si="239"/>
        <v>-3.1326350620863974</v>
      </c>
      <c r="BO94" t="str">
        <f t="shared" si="260"/>
        <v>42 Secretarial and related occupations</v>
      </c>
      <c r="BP94" s="18">
        <f t="shared" si="240"/>
        <v>-6.8636085473135156</v>
      </c>
      <c r="BQ94" s="18">
        <f t="shared" si="240"/>
        <v>-2.4996175703340562</v>
      </c>
      <c r="BR94" s="18">
        <f t="shared" si="240"/>
        <v>-3.8530560852294893</v>
      </c>
      <c r="BS94" s="18">
        <f t="shared" si="240"/>
        <v>-14.193813864023108</v>
      </c>
      <c r="BT94" s="18">
        <f t="shared" si="241"/>
        <v>-10.374960865726223</v>
      </c>
      <c r="BV94" s="18">
        <f t="shared" si="242"/>
        <v>-10.876774831479308</v>
      </c>
      <c r="BW94" s="18">
        <f t="shared" si="243"/>
        <v>1.6007899159529826</v>
      </c>
      <c r="BX94" s="18">
        <f t="shared" si="244"/>
        <v>-5.2298901718024098</v>
      </c>
      <c r="BZ94" t="str">
        <f t="shared" si="261"/>
        <v>42 Secretarial and related occupations</v>
      </c>
      <c r="CA94" s="18">
        <f t="shared" si="245"/>
        <v>-3.0709704537164706</v>
      </c>
      <c r="CB94" s="18">
        <f t="shared" si="245"/>
        <v>-17.867141858156664</v>
      </c>
      <c r="CC94" s="18">
        <f t="shared" si="245"/>
        <v>-14.834351810159529</v>
      </c>
      <c r="CD94" s="18">
        <f t="shared" si="245"/>
        <v>-18.470830237251057</v>
      </c>
      <c r="CE94" s="18">
        <f t="shared" si="246"/>
        <v>-17.313313574670342</v>
      </c>
      <c r="CG94" s="18">
        <f t="shared" si="247"/>
        <v>-17.27625918427179</v>
      </c>
      <c r="CH94" s="18">
        <f t="shared" si="248"/>
        <v>1.0331899038657388</v>
      </c>
      <c r="CI94" s="18">
        <f t="shared" si="249"/>
        <v>-9.470150492132845</v>
      </c>
      <c r="CK94" t="str">
        <f t="shared" si="262"/>
        <v>42 Secretarial and related occupations</v>
      </c>
      <c r="CL94" s="18">
        <f t="shared" si="250"/>
        <v>1.7589512251759531</v>
      </c>
      <c r="CM94" s="18">
        <f t="shared" si="250"/>
        <v>-6.2708119515946787</v>
      </c>
      <c r="CN94" s="18">
        <f t="shared" si="250"/>
        <v>-2.902510109518075</v>
      </c>
      <c r="CO94" s="18">
        <f t="shared" si="250"/>
        <v>-4.376508004355939</v>
      </c>
      <c r="CP94" s="18">
        <f t="shared" si="251"/>
        <v>-4.0383837806169165</v>
      </c>
      <c r="CR94" s="18">
        <f t="shared" si="252"/>
        <v>-3.8876785382498946</v>
      </c>
      <c r="CS94" s="18">
        <f t="shared" si="253"/>
        <v>1.5825743511521217</v>
      </c>
      <c r="CT94" s="18">
        <f t="shared" si="254"/>
        <v>-1.3363560160442267</v>
      </c>
    </row>
    <row r="95" spans="1:98" x14ac:dyDescent="0.2">
      <c r="A95" t="str">
        <f t="shared" si="209"/>
        <v>51 Skilled agricultural and related trades</v>
      </c>
      <c r="B95" s="18">
        <f t="shared" si="210"/>
        <v>5.0049857083339644</v>
      </c>
      <c r="C95" s="18">
        <f t="shared" si="210"/>
        <v>-10.183694685819834</v>
      </c>
      <c r="D95" s="18">
        <f t="shared" si="210"/>
        <v>4.0870935973173816</v>
      </c>
      <c r="E95" s="18">
        <f t="shared" si="210"/>
        <v>2.3139292341618045</v>
      </c>
      <c r="F95" s="18">
        <f t="shared" si="211"/>
        <v>2.0306026703125202</v>
      </c>
      <c r="H95" s="18">
        <f t="shared" si="212"/>
        <v>2.9016020718937607</v>
      </c>
      <c r="I95" s="18">
        <f t="shared" si="213"/>
        <v>4.4919234798892704</v>
      </c>
      <c r="J95" s="18">
        <f t="shared" si="214"/>
        <v>6.2101662250536149</v>
      </c>
      <c r="L95" t="str">
        <f t="shared" si="255"/>
        <v>51 Skilled agricultural and related trades</v>
      </c>
      <c r="M95" s="18">
        <f t="shared" si="215"/>
        <v>6.8644098322817593</v>
      </c>
      <c r="N95" s="18">
        <f t="shared" si="215"/>
        <v>-29.934418667220129</v>
      </c>
      <c r="O95" s="18">
        <f t="shared" si="215"/>
        <v>1.6568629007760682</v>
      </c>
      <c r="P95" s="18">
        <f t="shared" si="215"/>
        <v>2.8473185191659978</v>
      </c>
      <c r="Q95" s="18">
        <f t="shared" si="216"/>
        <v>4.4881367516746984E-2</v>
      </c>
      <c r="S95" s="18">
        <f t="shared" si="217"/>
        <v>2.4489590020516205</v>
      </c>
      <c r="T95" s="18">
        <f t="shared" si="218"/>
        <v>3.5391717427152747</v>
      </c>
      <c r="U95" s="18">
        <f t="shared" si="219"/>
        <v>5.144975273884933</v>
      </c>
      <c r="W95" t="str">
        <f t="shared" si="256"/>
        <v>51 Skilled agricultural and related trades</v>
      </c>
      <c r="X95" s="18">
        <f t="shared" si="220"/>
        <v>4.2163786768540712</v>
      </c>
      <c r="Y95" s="18">
        <f t="shared" si="220"/>
        <v>-14.603798326435202</v>
      </c>
      <c r="Z95" s="18">
        <f t="shared" si="220"/>
        <v>3.1953970682670141</v>
      </c>
      <c r="AA95" s="18">
        <f t="shared" si="220"/>
        <v>3.7058271722212099</v>
      </c>
      <c r="AB95" s="18">
        <f t="shared" si="221"/>
        <v>2.2964909664028088</v>
      </c>
      <c r="AD95" s="18">
        <f t="shared" si="222"/>
        <v>3.5354038953405054</v>
      </c>
      <c r="AE95" s="18">
        <f t="shared" si="223"/>
        <v>4.3687032270662618</v>
      </c>
      <c r="AF95" s="18">
        <f t="shared" si="224"/>
        <v>6.5310024845175452</v>
      </c>
      <c r="AH95" t="str">
        <f t="shared" si="257"/>
        <v>51 Skilled agricultural and related trades</v>
      </c>
      <c r="AI95" s="18">
        <f t="shared" si="225"/>
        <v>6.8831917122592179</v>
      </c>
      <c r="AJ95" s="18">
        <f t="shared" si="225"/>
        <v>-27.800146382400847</v>
      </c>
      <c r="AK95" s="18">
        <f t="shared" si="225"/>
        <v>2.5786617633825948</v>
      </c>
      <c r="AL95" s="18">
        <f t="shared" si="225"/>
        <v>2.8894055740114499</v>
      </c>
      <c r="AM95" s="18">
        <f t="shared" si="226"/>
        <v>0.54153297908896558</v>
      </c>
      <c r="AO95" s="18">
        <f t="shared" si="227"/>
        <v>2.7857198506965997</v>
      </c>
      <c r="AP95" s="18">
        <f t="shared" si="228"/>
        <v>4.3653003515270683</v>
      </c>
      <c r="AQ95" s="18">
        <f t="shared" si="229"/>
        <v>6.0344003802099477</v>
      </c>
      <c r="AS95" t="str">
        <f t="shared" si="258"/>
        <v>51 Skilled agricultural and related trades</v>
      </c>
      <c r="AT95" s="18">
        <f t="shared" si="230"/>
        <v>9.9216697246673711</v>
      </c>
      <c r="AU95" s="18">
        <f t="shared" si="230"/>
        <v>-30.038422306353819</v>
      </c>
      <c r="AV95" s="18">
        <f t="shared" si="230"/>
        <v>1.1460690685406227</v>
      </c>
      <c r="AW95" s="18">
        <f t="shared" si="230"/>
        <v>3.0377773447671563</v>
      </c>
      <c r="AX95" s="18">
        <f t="shared" si="231"/>
        <v>-6.1958018306551566E-3</v>
      </c>
      <c r="AZ95" s="18">
        <f t="shared" si="232"/>
        <v>2.4033091194375356</v>
      </c>
      <c r="BA95" s="18">
        <f t="shared" si="233"/>
        <v>3.8539531013054962</v>
      </c>
      <c r="BB95" s="18">
        <f t="shared" si="234"/>
        <v>5.3692024996839116</v>
      </c>
      <c r="BD95" t="str">
        <f t="shared" si="259"/>
        <v>51 Skilled agricultural and related trades</v>
      </c>
      <c r="BE95" s="18">
        <f t="shared" si="235"/>
        <v>0.49614071422472428</v>
      </c>
      <c r="BF95" s="18">
        <f t="shared" si="235"/>
        <v>-24.185229457404343</v>
      </c>
      <c r="BG95" s="18">
        <f t="shared" si="235"/>
        <v>-0.70183494577478189</v>
      </c>
      <c r="BH95" s="18">
        <f t="shared" si="235"/>
        <v>0.15563676748981958</v>
      </c>
      <c r="BI95" s="18">
        <f t="shared" si="236"/>
        <v>-1.8363114006160419</v>
      </c>
      <c r="BK95" s="18">
        <f t="shared" si="237"/>
        <v>-0.13100672241448397</v>
      </c>
      <c r="BL95" s="18">
        <f t="shared" si="238"/>
        <v>2.890969608652072</v>
      </c>
      <c r="BM95" s="18">
        <f t="shared" si="239"/>
        <v>2.8033460803416954</v>
      </c>
      <c r="BO95" t="str">
        <f t="shared" si="260"/>
        <v>51 Skilled agricultural and related trades</v>
      </c>
      <c r="BP95" s="18">
        <f t="shared" si="240"/>
        <v>3.8332160230093448</v>
      </c>
      <c r="BQ95" s="18">
        <f t="shared" si="240"/>
        <v>-35.176144594147154</v>
      </c>
      <c r="BR95" s="18">
        <f t="shared" si="240"/>
        <v>0.40998753340770744</v>
      </c>
      <c r="BS95" s="18">
        <f t="shared" si="240"/>
        <v>0.1207897278912462</v>
      </c>
      <c r="BT95" s="18">
        <f t="shared" si="241"/>
        <v>-2.4749053370708984</v>
      </c>
      <c r="BV95" s="18">
        <f t="shared" si="242"/>
        <v>0.21709632897659592</v>
      </c>
      <c r="BW95" s="18">
        <f t="shared" si="243"/>
        <v>2.9063348863498151</v>
      </c>
      <c r="BX95" s="18">
        <f t="shared" si="244"/>
        <v>3.0524692978532775</v>
      </c>
      <c r="BZ95" t="str">
        <f t="shared" si="261"/>
        <v>51 Skilled agricultural and related trades</v>
      </c>
      <c r="CA95" s="18">
        <f t="shared" si="245"/>
        <v>-0.1306528935458795</v>
      </c>
      <c r="CB95" s="18">
        <f t="shared" si="245"/>
        <v>-25.614309116327515</v>
      </c>
      <c r="CC95" s="18">
        <f t="shared" si="245"/>
        <v>0.10883835260155905</v>
      </c>
      <c r="CD95" s="18">
        <f t="shared" si="245"/>
        <v>1.4579967791766402</v>
      </c>
      <c r="CE95" s="18">
        <f t="shared" si="246"/>
        <v>-0.9066190186621581</v>
      </c>
      <c r="CG95" s="18">
        <f t="shared" si="247"/>
        <v>1.0062690330723933</v>
      </c>
      <c r="CH95" s="18">
        <f t="shared" si="248"/>
        <v>2.635529282275284</v>
      </c>
      <c r="CI95" s="18">
        <f t="shared" si="249"/>
        <v>3.3501909140995823</v>
      </c>
      <c r="CK95" t="str">
        <f t="shared" si="262"/>
        <v>51 Skilled agricultural and related trades</v>
      </c>
      <c r="CL95" s="18">
        <f t="shared" si="250"/>
        <v>8.2953214414096301</v>
      </c>
      <c r="CM95" s="18">
        <f t="shared" si="250"/>
        <v>-42.504660541805826</v>
      </c>
      <c r="CN95" s="18">
        <f t="shared" si="250"/>
        <v>1.8586706725693514</v>
      </c>
      <c r="CO95" s="18">
        <f t="shared" si="250"/>
        <v>-5.3303433456410865</v>
      </c>
      <c r="CP95" s="18">
        <f t="shared" si="251"/>
        <v>-6.1124151061713867</v>
      </c>
      <c r="CR95" s="18">
        <f t="shared" si="252"/>
        <v>-2.9922266883040671</v>
      </c>
      <c r="CS95" s="18">
        <f t="shared" si="253"/>
        <v>1.6915268557969654</v>
      </c>
      <c r="CT95" s="18">
        <f t="shared" si="254"/>
        <v>-0.55359091334294952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3.0703253357993843</v>
      </c>
      <c r="C96" s="18">
        <f t="shared" si="210"/>
        <v>8.353106718193537</v>
      </c>
      <c r="D96" s="18">
        <f t="shared" si="210"/>
        <v>1.4421222692206914</v>
      </c>
      <c r="E96" s="18">
        <f t="shared" si="210"/>
        <v>3.1488566413980124</v>
      </c>
      <c r="F96" s="18">
        <f t="shared" si="211"/>
        <v>2.9286019737352564</v>
      </c>
      <c r="H96" s="18">
        <f t="shared" si="212"/>
        <v>2.5767782203108158</v>
      </c>
      <c r="I96" s="18">
        <f t="shared" si="213"/>
        <v>2.9123346618262325</v>
      </c>
      <c r="J96" s="18">
        <f t="shared" si="214"/>
        <v>4.7393613856137051</v>
      </c>
      <c r="L96" t="str">
        <f t="shared" si="255"/>
        <v>52 Skilled metal, electrical and electronic trades</v>
      </c>
      <c r="M96" s="18">
        <f t="shared" si="215"/>
        <v>6.0297281874990505</v>
      </c>
      <c r="N96" s="18">
        <f t="shared" si="215"/>
        <v>-7.4462006200767039</v>
      </c>
      <c r="O96" s="18">
        <f t="shared" si="215"/>
        <v>7.509405204656483</v>
      </c>
      <c r="P96" s="18">
        <f t="shared" si="215"/>
        <v>5.6733223214769257</v>
      </c>
      <c r="Q96" s="18">
        <f t="shared" si="216"/>
        <v>5.3670958822262582</v>
      </c>
      <c r="S96" s="18">
        <f t="shared" si="217"/>
        <v>6.2818390967868565</v>
      </c>
      <c r="T96" s="18">
        <f t="shared" si="218"/>
        <v>4.3058445283790547</v>
      </c>
      <c r="U96" s="18">
        <f t="shared" si="219"/>
        <v>8.4492825576271358</v>
      </c>
      <c r="W96" t="str">
        <f t="shared" si="256"/>
        <v>52 Skilled metal, electrical and electronic trades</v>
      </c>
      <c r="X96" s="18">
        <f t="shared" si="220"/>
        <v>4.0815617811747362</v>
      </c>
      <c r="Y96" s="18">
        <f t="shared" si="220"/>
        <v>-16.961138697030044</v>
      </c>
      <c r="Z96" s="18">
        <f t="shared" si="220"/>
        <v>4.041933515640217</v>
      </c>
      <c r="AA96" s="18">
        <f t="shared" si="220"/>
        <v>2.5687946441941056</v>
      </c>
      <c r="AB96" s="18">
        <f t="shared" si="221"/>
        <v>1.6757181384579711</v>
      </c>
      <c r="AD96" s="18">
        <f t="shared" si="222"/>
        <v>3.0575086394659889</v>
      </c>
      <c r="AE96" s="18">
        <f t="shared" si="223"/>
        <v>3.4640868027674632</v>
      </c>
      <c r="AF96" s="18">
        <f t="shared" si="224"/>
        <v>5.5164909820280217</v>
      </c>
      <c r="AH96" t="str">
        <f t="shared" si="257"/>
        <v>52 Skilled metal, electrical and electronic trades</v>
      </c>
      <c r="AI96" s="18">
        <f t="shared" si="225"/>
        <v>4.3637668804550334</v>
      </c>
      <c r="AJ96" s="18">
        <f t="shared" si="225"/>
        <v>-14.52243556082019</v>
      </c>
      <c r="AK96" s="18">
        <f t="shared" si="225"/>
        <v>0.90138617401047672</v>
      </c>
      <c r="AL96" s="18">
        <f t="shared" si="225"/>
        <v>2.1391294391906568</v>
      </c>
      <c r="AM96" s="18">
        <f t="shared" si="226"/>
        <v>0.62449355564395681</v>
      </c>
      <c r="AO96" s="18">
        <f t="shared" si="227"/>
        <v>1.7248704581362517</v>
      </c>
      <c r="AP96" s="18">
        <f t="shared" si="228"/>
        <v>2.8321013201363376</v>
      </c>
      <c r="AQ96" s="18">
        <f t="shared" si="229"/>
        <v>4.045258008914554</v>
      </c>
      <c r="AS96" t="str">
        <f t="shared" si="258"/>
        <v>52 Skilled metal, electrical and electronic trades</v>
      </c>
      <c r="AT96" s="18">
        <f t="shared" si="230"/>
        <v>3.8245168297984744</v>
      </c>
      <c r="AU96" s="18">
        <f t="shared" si="230"/>
        <v>-10.805237864664274</v>
      </c>
      <c r="AV96" s="18">
        <f t="shared" si="230"/>
        <v>1.0613077700042828</v>
      </c>
      <c r="AW96" s="18">
        <f t="shared" si="230"/>
        <v>2.1538138042042743</v>
      </c>
      <c r="AX96" s="18">
        <f t="shared" si="231"/>
        <v>0.95157774604595069</v>
      </c>
      <c r="AZ96" s="18">
        <f t="shared" si="232"/>
        <v>1.7883391304095664</v>
      </c>
      <c r="BA96" s="18">
        <f t="shared" si="233"/>
        <v>2.8622996230511788</v>
      </c>
      <c r="BB96" s="18">
        <f t="shared" si="234"/>
        <v>4.1170745359100147</v>
      </c>
      <c r="BD96" t="str">
        <f t="shared" si="259"/>
        <v>52 Skilled metal, electrical and electronic trades</v>
      </c>
      <c r="BE96" s="18">
        <f t="shared" si="235"/>
        <v>-0.21115627946834969</v>
      </c>
      <c r="BF96" s="18">
        <f t="shared" si="235"/>
        <v>-5.4609906441986267</v>
      </c>
      <c r="BG96" s="18">
        <f t="shared" si="235"/>
        <v>-0.14498401226519242</v>
      </c>
      <c r="BH96" s="18">
        <f t="shared" si="235"/>
        <v>-0.21148521713172386</v>
      </c>
      <c r="BI96" s="18">
        <f t="shared" si="236"/>
        <v>-0.5272489894878496</v>
      </c>
      <c r="BK96" s="18">
        <f t="shared" si="237"/>
        <v>-0.18932307122371261</v>
      </c>
      <c r="BL96" s="18">
        <f t="shared" si="238"/>
        <v>1.9806936587782209</v>
      </c>
      <c r="BM96" s="18">
        <f t="shared" si="239"/>
        <v>1.8373182496435936</v>
      </c>
      <c r="BO96" t="str">
        <f t="shared" si="260"/>
        <v>52 Skilled metal, electrical and electronic trades</v>
      </c>
      <c r="BP96" s="18">
        <f t="shared" si="240"/>
        <v>2.7506801296318661</v>
      </c>
      <c r="BQ96" s="18">
        <f t="shared" si="240"/>
        <v>-18.867588981089124</v>
      </c>
      <c r="BR96" s="18">
        <f t="shared" si="240"/>
        <v>-0.5178255125279807</v>
      </c>
      <c r="BS96" s="18">
        <f t="shared" si="240"/>
        <v>-1.1623430232472809</v>
      </c>
      <c r="BT96" s="18">
        <f t="shared" si="241"/>
        <v>-2.1757399404027766</v>
      </c>
      <c r="BV96" s="18">
        <f t="shared" si="242"/>
        <v>-0.94796915522351588</v>
      </c>
      <c r="BW96" s="18">
        <f t="shared" si="243"/>
        <v>1.9683504638558169</v>
      </c>
      <c r="BX96" s="18">
        <f t="shared" si="244"/>
        <v>1.2592504663329285</v>
      </c>
      <c r="BZ96" t="str">
        <f t="shared" si="261"/>
        <v>52 Skilled metal, electrical and electronic trades</v>
      </c>
      <c r="CA96" s="18">
        <f t="shared" si="245"/>
        <v>-3.2991457064834195</v>
      </c>
      <c r="CB96" s="18">
        <f t="shared" si="245"/>
        <v>-16.430904905271682</v>
      </c>
      <c r="CC96" s="18">
        <f t="shared" si="245"/>
        <v>0.54865473143002053</v>
      </c>
      <c r="CD96" s="18">
        <f t="shared" si="245"/>
        <v>-5.1561268141696814</v>
      </c>
      <c r="CE96" s="18">
        <f t="shared" si="246"/>
        <v>-4.170054847582561</v>
      </c>
      <c r="CG96" s="18">
        <f t="shared" si="247"/>
        <v>-3.2914342990385204</v>
      </c>
      <c r="CH96" s="18">
        <f t="shared" si="248"/>
        <v>1.875510405219627</v>
      </c>
      <c r="CI96" s="18">
        <f t="shared" si="249"/>
        <v>-0.50590672788918267</v>
      </c>
      <c r="CK96" t="str">
        <f t="shared" si="262"/>
        <v>52 Skilled metal, electrical and electronic trades</v>
      </c>
      <c r="CL96" s="18">
        <f t="shared" si="250"/>
        <v>3.7420139360401672</v>
      </c>
      <c r="CM96" s="18">
        <f t="shared" si="250"/>
        <v>-20.875208486785656</v>
      </c>
      <c r="CN96" s="18">
        <f t="shared" si="250"/>
        <v>2.6056978078610404</v>
      </c>
      <c r="CO96" s="18">
        <f t="shared" si="250"/>
        <v>-3.5117504106309094</v>
      </c>
      <c r="CP96" s="18">
        <f t="shared" si="251"/>
        <v>-2.8523855528398201</v>
      </c>
      <c r="CR96" s="18">
        <f t="shared" si="252"/>
        <v>-1.5142390866328403</v>
      </c>
      <c r="CS96" s="18">
        <f t="shared" si="253"/>
        <v>1.7530276024295688</v>
      </c>
      <c r="CT96" s="18">
        <f t="shared" si="254"/>
        <v>0.59605270588507508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-7.9401776392687529</v>
      </c>
      <c r="C97" s="18">
        <f t="shared" si="210"/>
        <v>-13.754251452496035</v>
      </c>
      <c r="D97" s="18">
        <f t="shared" si="210"/>
        <v>7.5165224455988611</v>
      </c>
      <c r="E97" s="18">
        <f t="shared" si="210"/>
        <v>0.71301152732854423</v>
      </c>
      <c r="F97" s="18">
        <f t="shared" si="211"/>
        <v>1.8000749694450979</v>
      </c>
      <c r="H97" s="18">
        <f t="shared" si="212"/>
        <v>2.9316160363621613</v>
      </c>
      <c r="I97" s="18">
        <f t="shared" si="213"/>
        <v>3.4537430500267252</v>
      </c>
      <c r="J97" s="18">
        <f t="shared" si="214"/>
        <v>5.4182758157280242</v>
      </c>
      <c r="L97" t="str">
        <f t="shared" si="255"/>
        <v>53 Skilled construction and building trades</v>
      </c>
      <c r="M97" s="18">
        <f t="shared" si="215"/>
        <v>3.8172901804528925</v>
      </c>
      <c r="N97" s="18">
        <f t="shared" si="215"/>
        <v>9.8511424717395712E-2</v>
      </c>
      <c r="O97" s="18">
        <f t="shared" si="215"/>
        <v>3.6642908659577644</v>
      </c>
      <c r="P97" s="18">
        <f t="shared" si="215"/>
        <v>2.2854644662324342</v>
      </c>
      <c r="Q97" s="18">
        <f t="shared" si="216"/>
        <v>2.5757134448899155</v>
      </c>
      <c r="S97" s="18">
        <f t="shared" si="217"/>
        <v>2.7430233917814295</v>
      </c>
      <c r="T97" s="18">
        <f t="shared" si="218"/>
        <v>3.3681921350382504</v>
      </c>
      <c r="U97" s="18">
        <f t="shared" si="219"/>
        <v>5.2169447207847996</v>
      </c>
      <c r="W97" t="str">
        <f t="shared" si="256"/>
        <v>53 Skilled construction and building trades</v>
      </c>
      <c r="X97" s="18">
        <f t="shared" si="220"/>
        <v>1.2978831881270914</v>
      </c>
      <c r="Y97" s="18">
        <f t="shared" si="220"/>
        <v>-10.028456074422342</v>
      </c>
      <c r="Z97" s="18">
        <f t="shared" si="220"/>
        <v>3.4286089891281346</v>
      </c>
      <c r="AA97" s="18">
        <f t="shared" si="220"/>
        <v>1.2980430298222156</v>
      </c>
      <c r="AB97" s="18">
        <f t="shared" si="221"/>
        <v>1.2062764261959735</v>
      </c>
      <c r="AD97" s="18">
        <f t="shared" si="222"/>
        <v>2.0033100097089251</v>
      </c>
      <c r="AE97" s="18">
        <f t="shared" si="223"/>
        <v>3.3778712345287953</v>
      </c>
      <c r="AF97" s="18">
        <f t="shared" si="224"/>
        <v>4.7030535120009542</v>
      </c>
      <c r="AH97" t="str">
        <f t="shared" si="257"/>
        <v>53 Skilled construction and building trades</v>
      </c>
      <c r="AI97" s="18">
        <f t="shared" si="225"/>
        <v>5.0344803354630541</v>
      </c>
      <c r="AJ97" s="18">
        <f t="shared" si="225"/>
        <v>-10.911133416545148</v>
      </c>
      <c r="AK97" s="18">
        <f t="shared" si="225"/>
        <v>2.7617251947154475</v>
      </c>
      <c r="AL97" s="18">
        <f t="shared" si="225"/>
        <v>1.5181144664169199</v>
      </c>
      <c r="AM97" s="18">
        <f t="shared" si="226"/>
        <v>1.0766843629790301</v>
      </c>
      <c r="AO97" s="18">
        <f t="shared" si="227"/>
        <v>1.930970091375106</v>
      </c>
      <c r="AP97" s="18">
        <f t="shared" si="228"/>
        <v>3.5549537716973223</v>
      </c>
      <c r="AQ97" s="18">
        <f t="shared" si="229"/>
        <v>4.802407167110756</v>
      </c>
      <c r="AS97" t="str">
        <f t="shared" si="258"/>
        <v>53 Skilled construction and building trades</v>
      </c>
      <c r="AT97" s="18">
        <f t="shared" si="230"/>
        <v>1.1727770351124267</v>
      </c>
      <c r="AU97" s="18">
        <f t="shared" si="230"/>
        <v>-4.7300643643801488</v>
      </c>
      <c r="AV97" s="18">
        <f t="shared" si="230"/>
        <v>3.4442652615721547</v>
      </c>
      <c r="AW97" s="18">
        <f t="shared" si="230"/>
        <v>0.6635718959782988</v>
      </c>
      <c r="AX97" s="18">
        <f t="shared" si="231"/>
        <v>1.1755813253241598</v>
      </c>
      <c r="AZ97" s="18">
        <f t="shared" si="232"/>
        <v>1.582063537829459</v>
      </c>
      <c r="BA97" s="18">
        <f t="shared" si="233"/>
        <v>3.4500539317154688</v>
      </c>
      <c r="BB97" s="18">
        <f t="shared" si="234"/>
        <v>4.4764223881976539</v>
      </c>
      <c r="BD97" t="str">
        <f t="shared" si="259"/>
        <v>53 Skilled construction and building trades</v>
      </c>
      <c r="BE97" s="18">
        <f t="shared" si="235"/>
        <v>-2.5193438980159799</v>
      </c>
      <c r="BF97" s="18">
        <f t="shared" si="235"/>
        <v>-3.1290365966386346</v>
      </c>
      <c r="BG97" s="18">
        <f t="shared" si="235"/>
        <v>-0.11492315971423084</v>
      </c>
      <c r="BH97" s="18">
        <f t="shared" si="235"/>
        <v>-1.3947182171763495</v>
      </c>
      <c r="BI97" s="18">
        <f t="shared" si="236"/>
        <v>-1.106293871431796</v>
      </c>
      <c r="BK97" s="18">
        <f t="shared" si="237"/>
        <v>-0.96995227346001744</v>
      </c>
      <c r="BL97" s="18">
        <f t="shared" si="238"/>
        <v>2.0539454808418567</v>
      </c>
      <c r="BM97" s="18">
        <f t="shared" si="239"/>
        <v>1.3376385444046957</v>
      </c>
      <c r="BO97" t="str">
        <f t="shared" si="260"/>
        <v>53 Skilled construction and building trades</v>
      </c>
      <c r="BP97" s="18">
        <f t="shared" si="240"/>
        <v>3.1970568686659595</v>
      </c>
      <c r="BQ97" s="18">
        <f t="shared" si="240"/>
        <v>-16.170593739724161</v>
      </c>
      <c r="BR97" s="18">
        <f t="shared" si="240"/>
        <v>2.0606829468063914</v>
      </c>
      <c r="BS97" s="18">
        <f t="shared" si="240"/>
        <v>-0.20198267204819542</v>
      </c>
      <c r="BT97" s="18">
        <f t="shared" si="241"/>
        <v>-0.58961812063954566</v>
      </c>
      <c r="BV97" s="18">
        <f t="shared" si="242"/>
        <v>0.54660991038459894</v>
      </c>
      <c r="BW97" s="18">
        <f t="shared" si="243"/>
        <v>2.6338300421109517</v>
      </c>
      <c r="BX97" s="18">
        <f t="shared" si="244"/>
        <v>3.0183142225445714</v>
      </c>
      <c r="BZ97" t="str">
        <f t="shared" si="261"/>
        <v>53 Skilled construction and building trades</v>
      </c>
      <c r="CA97" s="18">
        <f t="shared" si="245"/>
        <v>-3.6697048144128552</v>
      </c>
      <c r="CB97" s="18">
        <f t="shared" si="245"/>
        <v>-9.911174047624371</v>
      </c>
      <c r="CC97" s="18">
        <f t="shared" si="245"/>
        <v>2.2132340301782127</v>
      </c>
      <c r="CD97" s="18">
        <f t="shared" si="245"/>
        <v>-0.505727523553412</v>
      </c>
      <c r="CE97" s="18">
        <f t="shared" si="246"/>
        <v>-0.28472038940041688</v>
      </c>
      <c r="CG97" s="18">
        <f t="shared" si="247"/>
        <v>0.39246017673950639</v>
      </c>
      <c r="CH97" s="18">
        <f t="shared" si="248"/>
        <v>2.4028198996592254</v>
      </c>
      <c r="CI97" s="18">
        <f t="shared" si="249"/>
        <v>2.6865824690505802</v>
      </c>
      <c r="CK97" t="str">
        <f t="shared" si="262"/>
        <v>53 Skilled construction and building trades</v>
      </c>
      <c r="CL97" s="18">
        <f t="shared" si="250"/>
        <v>-0.96394691242871477</v>
      </c>
      <c r="CM97" s="18">
        <f t="shared" si="250"/>
        <v>-19.345261369232947</v>
      </c>
      <c r="CN97" s="18">
        <f t="shared" si="250"/>
        <v>-2.1558217049941431</v>
      </c>
      <c r="CO97" s="18">
        <f t="shared" si="250"/>
        <v>-11.15897486685099</v>
      </c>
      <c r="CP97" s="18">
        <f t="shared" si="251"/>
        <v>-8.9898084879031614</v>
      </c>
      <c r="CR97" s="18">
        <f t="shared" si="252"/>
        <v>-8.2539509403600668</v>
      </c>
      <c r="CS97" s="18">
        <f t="shared" si="253"/>
        <v>1.1047031728796064</v>
      </c>
      <c r="CT97" s="18">
        <f t="shared" si="254"/>
        <v>-5.1306821817145964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2.0113254548638659</v>
      </c>
      <c r="C98" s="18">
        <f t="shared" si="210"/>
        <v>7.6538430739847341</v>
      </c>
      <c r="D98" s="18">
        <f t="shared" si="210"/>
        <v>5.0420729271508868</v>
      </c>
      <c r="E98" s="18">
        <f t="shared" si="210"/>
        <v>3.1291729043163574</v>
      </c>
      <c r="F98" s="18">
        <f t="shared" si="211"/>
        <v>4.0019138937165577</v>
      </c>
      <c r="H98" s="18">
        <f t="shared" si="212"/>
        <v>3.7629039768200423</v>
      </c>
      <c r="I98" s="18">
        <f t="shared" si="213"/>
        <v>3.7352046262614014</v>
      </c>
      <c r="J98" s="18">
        <f t="shared" si="214"/>
        <v>6.2241344050510738</v>
      </c>
      <c r="L98" t="str">
        <f t="shared" si="255"/>
        <v>54 Textiles, printing and other skilled trades</v>
      </c>
      <c r="M98" s="18">
        <f t="shared" si="215"/>
        <v>3.8814011514789915</v>
      </c>
      <c r="N98" s="18">
        <f t="shared" si="215"/>
        <v>6.5446968455893595</v>
      </c>
      <c r="O98" s="18">
        <f t="shared" si="215"/>
        <v>4.6799121559273127</v>
      </c>
      <c r="P98" s="18">
        <f t="shared" si="215"/>
        <v>3.755459627663793</v>
      </c>
      <c r="Q98" s="18">
        <f t="shared" si="216"/>
        <v>4.2161165290309999</v>
      </c>
      <c r="S98" s="18">
        <f t="shared" si="217"/>
        <v>4.0626997744067417</v>
      </c>
      <c r="T98" s="18">
        <f t="shared" si="218"/>
        <v>3.9823027540057288</v>
      </c>
      <c r="U98" s="18">
        <f t="shared" si="219"/>
        <v>6.6145565645047144</v>
      </c>
      <c r="W98" t="str">
        <f t="shared" si="256"/>
        <v>54 Textiles, printing and other skilled trades</v>
      </c>
      <c r="X98" s="18">
        <f t="shared" si="220"/>
        <v>1.5733569674722281</v>
      </c>
      <c r="Y98" s="18">
        <f t="shared" si="220"/>
        <v>-6.6923350357516842</v>
      </c>
      <c r="Z98" s="18">
        <f t="shared" si="220"/>
        <v>3.9403242179414599</v>
      </c>
      <c r="AA98" s="18">
        <f t="shared" si="220"/>
        <v>2.6350716979824718</v>
      </c>
      <c r="AB98" s="18">
        <f t="shared" si="221"/>
        <v>2.4294220720504134</v>
      </c>
      <c r="AD98" s="18">
        <f t="shared" si="222"/>
        <v>3.0683244112194696</v>
      </c>
      <c r="AE98" s="18">
        <f t="shared" si="223"/>
        <v>3.7339580153194163</v>
      </c>
      <c r="AF98" s="18">
        <f t="shared" si="224"/>
        <v>5.7299933126327085</v>
      </c>
      <c r="AH98" t="str">
        <f t="shared" si="257"/>
        <v>54 Textiles, printing and other skilled trades</v>
      </c>
      <c r="AI98" s="18">
        <f t="shared" si="225"/>
        <v>0.35042950550678853</v>
      </c>
      <c r="AJ98" s="18">
        <f t="shared" si="225"/>
        <v>-4.3326979246881336</v>
      </c>
      <c r="AK98" s="18">
        <f t="shared" si="225"/>
        <v>1.3541763256952111</v>
      </c>
      <c r="AL98" s="18">
        <f t="shared" si="225"/>
        <v>2.2118956236858445</v>
      </c>
      <c r="AM98" s="18">
        <f t="shared" si="226"/>
        <v>1.5223442180628544</v>
      </c>
      <c r="AO98" s="18">
        <f t="shared" si="227"/>
        <v>1.9251857061105104</v>
      </c>
      <c r="AP98" s="18">
        <f t="shared" si="228"/>
        <v>3.2868092804480886</v>
      </c>
      <c r="AQ98" s="18">
        <f t="shared" si="229"/>
        <v>4.5722906248724327</v>
      </c>
      <c r="AS98" t="str">
        <f t="shared" si="258"/>
        <v>54 Textiles, printing and other skilled trades</v>
      </c>
      <c r="AT98" s="18">
        <f t="shared" si="230"/>
        <v>0.51952928614498184</v>
      </c>
      <c r="AU98" s="18">
        <f t="shared" si="230"/>
        <v>-3.7760244923173647</v>
      </c>
      <c r="AV98" s="18">
        <f t="shared" si="230"/>
        <v>2.9872597852334648</v>
      </c>
      <c r="AW98" s="18">
        <f t="shared" si="230"/>
        <v>2.1590211020917183</v>
      </c>
      <c r="AX98" s="18">
        <f t="shared" si="231"/>
        <v>2.0347259595486555</v>
      </c>
      <c r="AZ98" s="18">
        <f t="shared" si="232"/>
        <v>2.4343579145596372</v>
      </c>
      <c r="BA98" s="18">
        <f t="shared" si="233"/>
        <v>3.4581054026234348</v>
      </c>
      <c r="BB98" s="18">
        <f t="shared" si="234"/>
        <v>5.0694610425046083</v>
      </c>
      <c r="BD98" t="str">
        <f t="shared" si="259"/>
        <v>54 Textiles, printing and other skilled trades</v>
      </c>
      <c r="BE98" s="18">
        <f t="shared" si="235"/>
        <v>-1.7012429247486138</v>
      </c>
      <c r="BF98" s="18">
        <f t="shared" si="235"/>
        <v>-3.2562883178565039</v>
      </c>
      <c r="BG98" s="18">
        <f t="shared" si="235"/>
        <v>1.6677260894373713</v>
      </c>
      <c r="BH98" s="18">
        <f t="shared" si="235"/>
        <v>1.0552882509800465</v>
      </c>
      <c r="BI98" s="18">
        <f t="shared" si="236"/>
        <v>0.97074177329812272</v>
      </c>
      <c r="BK98" s="18">
        <f t="shared" si="237"/>
        <v>1.2590231764435522</v>
      </c>
      <c r="BL98" s="18">
        <f t="shared" si="238"/>
        <v>2.5708729981048339</v>
      </c>
      <c r="BM98" s="18">
        <f t="shared" si="239"/>
        <v>3.4772482644781944</v>
      </c>
      <c r="BO98" t="str">
        <f t="shared" si="260"/>
        <v>54 Textiles, printing and other skilled trades</v>
      </c>
      <c r="BP98" s="18">
        <f t="shared" si="240"/>
        <v>-3.2320169289585698</v>
      </c>
      <c r="BQ98" s="18">
        <f t="shared" si="240"/>
        <v>-9.6595629419305329</v>
      </c>
      <c r="BR98" s="18">
        <f t="shared" si="240"/>
        <v>-2.0298881396325075</v>
      </c>
      <c r="BS98" s="18">
        <f t="shared" si="240"/>
        <v>-1.139963736226246</v>
      </c>
      <c r="BT98" s="18">
        <f t="shared" si="241"/>
        <v>-1.9726265412260635</v>
      </c>
      <c r="BV98" s="18">
        <f t="shared" si="242"/>
        <v>-1.4374997909021192</v>
      </c>
      <c r="BW98" s="18">
        <f t="shared" si="243"/>
        <v>1.9829885164345695</v>
      </c>
      <c r="BX98" s="18">
        <f t="shared" si="244"/>
        <v>0.92018213689164519</v>
      </c>
      <c r="BZ98" t="str">
        <f t="shared" si="261"/>
        <v>54 Textiles, printing and other skilled trades</v>
      </c>
      <c r="CA98" s="18">
        <f t="shared" si="245"/>
        <v>-3.4406803918198503</v>
      </c>
      <c r="CB98" s="18">
        <f t="shared" si="245"/>
        <v>-14.069416409539691</v>
      </c>
      <c r="CC98" s="18">
        <f t="shared" si="245"/>
        <v>0.67610109241453831</v>
      </c>
      <c r="CD98" s="18">
        <f t="shared" si="245"/>
        <v>-1.6260266980147597</v>
      </c>
      <c r="CE98" s="18">
        <f t="shared" si="246"/>
        <v>-1.7463111913404994</v>
      </c>
      <c r="CG98" s="18">
        <f t="shared" si="247"/>
        <v>-0.86456012968965101</v>
      </c>
      <c r="CH98" s="18">
        <f t="shared" si="248"/>
        <v>2.0553127035418672</v>
      </c>
      <c r="CI98" s="18">
        <f t="shared" si="249"/>
        <v>1.4156378216793497</v>
      </c>
      <c r="CK98" t="str">
        <f t="shared" si="262"/>
        <v>54 Textiles, printing and other skilled trades</v>
      </c>
      <c r="CL98" s="18">
        <f t="shared" si="250"/>
        <v>-0.71190431234595675</v>
      </c>
      <c r="CM98" s="18">
        <f t="shared" si="250"/>
        <v>-13.326549450177339</v>
      </c>
      <c r="CN98" s="18">
        <f t="shared" si="250"/>
        <v>-4.6704988426165439</v>
      </c>
      <c r="CO98" s="18">
        <f t="shared" si="250"/>
        <v>-3.7010573665460678</v>
      </c>
      <c r="CP98" s="18">
        <f t="shared" si="251"/>
        <v>-4.6348124628350256</v>
      </c>
      <c r="CR98" s="18">
        <f t="shared" si="252"/>
        <v>-4.0252950050768233</v>
      </c>
      <c r="CS98" s="18">
        <f t="shared" si="253"/>
        <v>1.1922123168946808</v>
      </c>
      <c r="CT98" s="18">
        <f t="shared" si="254"/>
        <v>-2.0360576901936711</v>
      </c>
    </row>
    <row r="99" spans="1:98" x14ac:dyDescent="0.2">
      <c r="A99" t="str">
        <f t="shared" si="209"/>
        <v>61 Caring personal service occupations</v>
      </c>
      <c r="B99" s="18">
        <f t="shared" si="210"/>
        <v>4.9033637389383822</v>
      </c>
      <c r="C99" s="18">
        <f t="shared" si="210"/>
        <v>1.1996175764376948</v>
      </c>
      <c r="D99" s="18">
        <f t="shared" si="210"/>
        <v>6.3272225764200662</v>
      </c>
      <c r="E99" s="18">
        <f t="shared" si="210"/>
        <v>3.3209311701901445</v>
      </c>
      <c r="F99" s="18">
        <f t="shared" si="211"/>
        <v>4.1160710105267784</v>
      </c>
      <c r="H99" s="18">
        <f t="shared" si="212"/>
        <v>4.3134632126705208</v>
      </c>
      <c r="I99" s="18">
        <f t="shared" si="213"/>
        <v>4.0897635031063029</v>
      </c>
      <c r="J99" s="18">
        <f t="shared" si="214"/>
        <v>6.868243510492289</v>
      </c>
      <c r="L99" t="str">
        <f t="shared" si="255"/>
        <v>61 Caring personal service occupations</v>
      </c>
      <c r="M99" s="18">
        <f t="shared" si="215"/>
        <v>7.8174830881120982</v>
      </c>
      <c r="N99" s="18">
        <f t="shared" si="215"/>
        <v>1.8572708737394805</v>
      </c>
      <c r="O99" s="18">
        <f t="shared" si="215"/>
        <v>5.4575943063149168</v>
      </c>
      <c r="P99" s="18">
        <f t="shared" si="215"/>
        <v>2.9802164394937325</v>
      </c>
      <c r="Q99" s="18">
        <f t="shared" si="216"/>
        <v>3.6770087607738144</v>
      </c>
      <c r="S99" s="18">
        <f t="shared" si="217"/>
        <v>3.7994741841129498</v>
      </c>
      <c r="T99" s="18">
        <f t="shared" si="218"/>
        <v>4.154695917841944</v>
      </c>
      <c r="U99" s="18">
        <f t="shared" si="219"/>
        <v>6.5529852492875573</v>
      </c>
      <c r="W99" t="str">
        <f t="shared" si="256"/>
        <v>61 Caring personal service occupations</v>
      </c>
      <c r="X99" s="18">
        <f t="shared" si="220"/>
        <v>4.4723446530469113</v>
      </c>
      <c r="Y99" s="18">
        <f t="shared" si="220"/>
        <v>-4.9073302333451636</v>
      </c>
      <c r="Z99" s="18">
        <f t="shared" si="220"/>
        <v>3.3870771003825961</v>
      </c>
      <c r="AA99" s="18">
        <f t="shared" si="220"/>
        <v>1.684357319252805</v>
      </c>
      <c r="AB99" s="18">
        <f t="shared" si="221"/>
        <v>1.7861617816008257</v>
      </c>
      <c r="AD99" s="18">
        <f t="shared" si="222"/>
        <v>2.2487916933202401</v>
      </c>
      <c r="AE99" s="18">
        <f t="shared" si="223"/>
        <v>3.9397093492112845</v>
      </c>
      <c r="AF99" s="18">
        <f t="shared" si="224"/>
        <v>5.3370378659861828</v>
      </c>
      <c r="AH99" t="str">
        <f t="shared" si="257"/>
        <v>61 Caring personal service occupations</v>
      </c>
      <c r="AI99" s="18">
        <f t="shared" si="225"/>
        <v>1.5473668028014753</v>
      </c>
      <c r="AJ99" s="18">
        <f t="shared" si="225"/>
        <v>-4.2246162621118692</v>
      </c>
      <c r="AK99" s="18">
        <f t="shared" si="225"/>
        <v>1.0495700540934516</v>
      </c>
      <c r="AL99" s="18">
        <f t="shared" si="225"/>
        <v>0.43891490394376564</v>
      </c>
      <c r="AM99" s="18">
        <f t="shared" si="226"/>
        <v>0.33077068520692698</v>
      </c>
      <c r="AO99" s="18">
        <f t="shared" si="227"/>
        <v>0.64205548602442875</v>
      </c>
      <c r="AP99" s="18">
        <f t="shared" si="228"/>
        <v>3.2363385154815294</v>
      </c>
      <c r="AQ99" s="18">
        <f t="shared" si="229"/>
        <v>3.6543497996495589</v>
      </c>
      <c r="AS99" t="str">
        <f t="shared" si="258"/>
        <v>61 Caring personal service occupations</v>
      </c>
      <c r="AT99" s="18">
        <f t="shared" si="230"/>
        <v>3.6221911941997753</v>
      </c>
      <c r="AU99" s="18">
        <f t="shared" si="230"/>
        <v>-3.6128876387167663</v>
      </c>
      <c r="AV99" s="18">
        <f t="shared" si="230"/>
        <v>1.2789224554031531</v>
      </c>
      <c r="AW99" s="18">
        <f t="shared" si="230"/>
        <v>0.68629611259252155</v>
      </c>
      <c r="AX99" s="18">
        <f t="shared" si="231"/>
        <v>0.59638486656141687</v>
      </c>
      <c r="AZ99" s="18">
        <f t="shared" si="232"/>
        <v>0.88345192023551178</v>
      </c>
      <c r="BA99" s="18">
        <f t="shared" si="233"/>
        <v>3.3340516666029663</v>
      </c>
      <c r="BB99" s="18">
        <f t="shared" si="234"/>
        <v>3.9054516239012349</v>
      </c>
      <c r="BD99" t="str">
        <f t="shared" si="259"/>
        <v>61 Caring personal service occupations</v>
      </c>
      <c r="BE99" s="18">
        <f t="shared" si="235"/>
        <v>1.8579833270565782</v>
      </c>
      <c r="BF99" s="18">
        <f t="shared" si="235"/>
        <v>-0.1572623740353718</v>
      </c>
      <c r="BG99" s="18">
        <f t="shared" si="235"/>
        <v>1.182802433448038</v>
      </c>
      <c r="BH99" s="18">
        <f t="shared" si="235"/>
        <v>1.2683680401052833</v>
      </c>
      <c r="BI99" s="18">
        <f t="shared" si="236"/>
        <v>1.151949427286092</v>
      </c>
      <c r="BK99" s="18">
        <f t="shared" si="237"/>
        <v>1.2398381343655895</v>
      </c>
      <c r="BL99" s="18">
        <f t="shared" si="238"/>
        <v>3.2885464875768156</v>
      </c>
      <c r="BM99" s="18">
        <f t="shared" si="239"/>
        <v>4.1024960299618662</v>
      </c>
      <c r="BO99" t="str">
        <f t="shared" si="260"/>
        <v>61 Caring personal service occupations</v>
      </c>
      <c r="BP99" s="18">
        <f t="shared" si="240"/>
        <v>-1.08713598287834</v>
      </c>
      <c r="BQ99" s="18">
        <f t="shared" si="240"/>
        <v>-8.6389996205891499</v>
      </c>
      <c r="BR99" s="18">
        <f t="shared" si="240"/>
        <v>5.8296259667467432E-2</v>
      </c>
      <c r="BS99" s="18">
        <f t="shared" si="240"/>
        <v>-1.8349536297179281</v>
      </c>
      <c r="BT99" s="18">
        <f t="shared" si="241"/>
        <v>-1.6895474380696496</v>
      </c>
      <c r="BV99" s="18">
        <f t="shared" si="242"/>
        <v>-1.2078845211611844</v>
      </c>
      <c r="BW99" s="18">
        <f t="shared" si="243"/>
        <v>2.4666310800996794</v>
      </c>
      <c r="BX99" s="18">
        <f t="shared" si="244"/>
        <v>1.6307289474956743</v>
      </c>
      <c r="BZ99" t="str">
        <f t="shared" si="261"/>
        <v>61 Caring personal service occupations</v>
      </c>
      <c r="CA99" s="18">
        <f t="shared" si="245"/>
        <v>-11.649511557533954</v>
      </c>
      <c r="CB99" s="18">
        <f t="shared" si="245"/>
        <v>-16.855481793446636</v>
      </c>
      <c r="CC99" s="18">
        <f t="shared" si="245"/>
        <v>-3.9041989596063198</v>
      </c>
      <c r="CD99" s="18">
        <f t="shared" si="245"/>
        <v>-1.6528803254904578</v>
      </c>
      <c r="CE99" s="18">
        <f t="shared" si="246"/>
        <v>-3.3813960462809378</v>
      </c>
      <c r="CG99" s="18">
        <f t="shared" si="247"/>
        <v>-2.4091200672782587</v>
      </c>
      <c r="CH99" s="18">
        <f t="shared" si="248"/>
        <v>1.545879747365575</v>
      </c>
      <c r="CI99" s="18">
        <f t="shared" si="249"/>
        <v>-0.32472623588862826</v>
      </c>
      <c r="CK99" t="str">
        <f t="shared" si="262"/>
        <v>61 Caring personal service occupations</v>
      </c>
      <c r="CL99" s="18">
        <f t="shared" si="250"/>
        <v>-4.0483053097817194</v>
      </c>
      <c r="CM99" s="18">
        <f t="shared" si="250"/>
        <v>-1.8768530810490014</v>
      </c>
      <c r="CN99" s="18">
        <f t="shared" si="250"/>
        <v>5.0321664609324301</v>
      </c>
      <c r="CO99" s="18">
        <f t="shared" si="250"/>
        <v>2.3342409524925722</v>
      </c>
      <c r="CP99" s="18">
        <f t="shared" si="251"/>
        <v>2.8992124273421016</v>
      </c>
      <c r="CR99" s="18">
        <f t="shared" si="252"/>
        <v>3.2257601316733941</v>
      </c>
      <c r="CS99" s="18">
        <f t="shared" si="253"/>
        <v>2.0041741151666459</v>
      </c>
      <c r="CT99" s="18">
        <f t="shared" si="254"/>
        <v>4.5766253022966108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9.0472728904467559</v>
      </c>
      <c r="C100" s="18">
        <f t="shared" si="210"/>
        <v>7.7649933449730035</v>
      </c>
      <c r="D100" s="18">
        <f t="shared" si="210"/>
        <v>3.8260444086341883</v>
      </c>
      <c r="E100" s="18">
        <f t="shared" si="210"/>
        <v>2.9509794084558783</v>
      </c>
      <c r="F100" s="18">
        <f t="shared" si="211"/>
        <v>3.5188955071487449</v>
      </c>
      <c r="H100" s="18">
        <f t="shared" si="212"/>
        <v>3.2418451894186351</v>
      </c>
      <c r="I100" s="18">
        <f t="shared" si="213"/>
        <v>3.7408836431903403</v>
      </c>
      <c r="J100" s="18">
        <f t="shared" si="214"/>
        <v>5.8570968580598626</v>
      </c>
      <c r="L100" t="str">
        <f t="shared" si="255"/>
        <v>62 Leisure, travel and related personal service occupations</v>
      </c>
      <c r="M100" s="18">
        <f t="shared" si="215"/>
        <v>7.1772014457991196</v>
      </c>
      <c r="N100" s="18">
        <f t="shared" si="215"/>
        <v>-5.2354744964978046</v>
      </c>
      <c r="O100" s="18">
        <f t="shared" si="215"/>
        <v>4.3617781149336343</v>
      </c>
      <c r="P100" s="18">
        <f t="shared" si="215"/>
        <v>3.0265964730232575</v>
      </c>
      <c r="Q100" s="18">
        <f t="shared" si="216"/>
        <v>2.902971750379324</v>
      </c>
      <c r="S100" s="18">
        <f t="shared" si="217"/>
        <v>3.4697481445525646</v>
      </c>
      <c r="T100" s="18">
        <f t="shared" si="218"/>
        <v>3.8565080990899725</v>
      </c>
      <c r="U100" s="18">
        <f t="shared" si="219"/>
        <v>6.1039305248655529</v>
      </c>
      <c r="W100" t="str">
        <f t="shared" si="256"/>
        <v>62 Leisure, travel and related personal service occupations</v>
      </c>
      <c r="X100" s="18">
        <f t="shared" si="220"/>
        <v>6.4057342743716994</v>
      </c>
      <c r="Y100" s="18">
        <f t="shared" si="220"/>
        <v>-11.108945519299729</v>
      </c>
      <c r="Z100" s="18">
        <f t="shared" si="220"/>
        <v>3.9353239781455329</v>
      </c>
      <c r="AA100" s="18">
        <f t="shared" si="220"/>
        <v>2.924812566355417</v>
      </c>
      <c r="AB100" s="18">
        <f t="shared" si="221"/>
        <v>2.2980071884897812</v>
      </c>
      <c r="AD100" s="18">
        <f t="shared" si="222"/>
        <v>3.2605533263570408</v>
      </c>
      <c r="AE100" s="18">
        <f t="shared" si="223"/>
        <v>4.0080523182994376</v>
      </c>
      <c r="AF100" s="18">
        <f t="shared" si="224"/>
        <v>6.0722516834057272</v>
      </c>
      <c r="AH100" t="str">
        <f t="shared" si="257"/>
        <v>62 Leisure, travel and related personal service occupations</v>
      </c>
      <c r="AI100" s="18">
        <f t="shared" si="225"/>
        <v>5.9848105353928149</v>
      </c>
      <c r="AJ100" s="18">
        <f t="shared" si="225"/>
        <v>-9.3916044855638319</v>
      </c>
      <c r="AK100" s="18">
        <f t="shared" si="225"/>
        <v>2.1885233724465936</v>
      </c>
      <c r="AL100" s="18">
        <f t="shared" si="225"/>
        <v>2.7878952167681659</v>
      </c>
      <c r="AM100" s="18">
        <f t="shared" si="226"/>
        <v>1.794643169646859</v>
      </c>
      <c r="AO100" s="18">
        <f t="shared" si="227"/>
        <v>2.5877150025722662</v>
      </c>
      <c r="AP100" s="18">
        <f t="shared" si="228"/>
        <v>3.7799691556249293</v>
      </c>
      <c r="AQ100" s="18">
        <f t="shared" si="229"/>
        <v>5.4340349740304772</v>
      </c>
      <c r="AS100" t="str">
        <f t="shared" si="258"/>
        <v>62 Leisure, travel and related personal service occupations</v>
      </c>
      <c r="AT100" s="18">
        <f t="shared" si="230"/>
        <v>6.4470339176926572</v>
      </c>
      <c r="AU100" s="18">
        <f t="shared" si="230"/>
        <v>-1.9105363961967159</v>
      </c>
      <c r="AV100" s="18">
        <f t="shared" si="230"/>
        <v>2.8895922246035655</v>
      </c>
      <c r="AW100" s="18">
        <f t="shared" si="230"/>
        <v>3.2318003959731501</v>
      </c>
      <c r="AX100" s="18">
        <f t="shared" si="231"/>
        <v>2.7959283214324504</v>
      </c>
      <c r="AZ100" s="18">
        <f t="shared" si="232"/>
        <v>3.1176047281296526</v>
      </c>
      <c r="BA100" s="18">
        <f t="shared" si="233"/>
        <v>3.9895333690897594</v>
      </c>
      <c r="BB100" s="18">
        <f t="shared" si="234"/>
        <v>5.9601868985719841</v>
      </c>
      <c r="BD100" t="str">
        <f t="shared" si="259"/>
        <v>62 Leisure, travel and related personal service occupations</v>
      </c>
      <c r="BE100" s="18">
        <f t="shared" si="235"/>
        <v>-0.39886426344472037</v>
      </c>
      <c r="BF100" s="18">
        <f t="shared" si="235"/>
        <v>-3.010695168846933</v>
      </c>
      <c r="BG100" s="18">
        <f t="shared" si="235"/>
        <v>-1.108002878092329</v>
      </c>
      <c r="BH100" s="18">
        <f t="shared" si="235"/>
        <v>-0.71167396350728662</v>
      </c>
      <c r="BI100" s="18">
        <f t="shared" si="236"/>
        <v>-0.9807877503602791</v>
      </c>
      <c r="BK100" s="18">
        <f t="shared" si="237"/>
        <v>-0.84395977310474102</v>
      </c>
      <c r="BL100" s="18">
        <f t="shared" si="238"/>
        <v>2.4101637231088047</v>
      </c>
      <c r="BM100" s="18">
        <f t="shared" si="239"/>
        <v>1.8164415753251895</v>
      </c>
      <c r="BO100" t="str">
        <f t="shared" si="260"/>
        <v>62 Leisure, travel and related personal service occupations</v>
      </c>
      <c r="BP100" s="18">
        <f t="shared" si="240"/>
        <v>-1.1370623515969402</v>
      </c>
      <c r="BQ100" s="18">
        <f t="shared" si="240"/>
        <v>-10.379765278859065</v>
      </c>
      <c r="BR100" s="18">
        <f t="shared" si="240"/>
        <v>-1.8911285869101402</v>
      </c>
      <c r="BS100" s="18">
        <f t="shared" si="240"/>
        <v>-2.0191639877936929</v>
      </c>
      <c r="BT100" s="18">
        <f t="shared" si="241"/>
        <v>-2.5240603901522829</v>
      </c>
      <c r="BV100" s="18">
        <f t="shared" si="242"/>
        <v>-1.9765040972241299</v>
      </c>
      <c r="BW100" s="18">
        <f t="shared" si="243"/>
        <v>2.1991356991577282</v>
      </c>
      <c r="BX100" s="18">
        <f t="shared" si="244"/>
        <v>0.8005717575361837</v>
      </c>
      <c r="BZ100" t="str">
        <f t="shared" si="261"/>
        <v>62 Leisure, travel and related personal service occupations</v>
      </c>
      <c r="CA100" s="18">
        <f t="shared" si="245"/>
        <v>0.70426956214193481</v>
      </c>
      <c r="CB100" s="18">
        <f t="shared" si="245"/>
        <v>-18.940518364657333</v>
      </c>
      <c r="CC100" s="18">
        <f t="shared" si="245"/>
        <v>-0.35965038928668092</v>
      </c>
      <c r="CD100" s="18">
        <f t="shared" si="245"/>
        <v>-2.9020870629362983</v>
      </c>
      <c r="CE100" s="18">
        <f t="shared" si="246"/>
        <v>-3.2129090854048803</v>
      </c>
      <c r="CG100" s="18">
        <f t="shared" si="247"/>
        <v>-2.0618992821067272</v>
      </c>
      <c r="CH100" s="18">
        <f t="shared" si="248"/>
        <v>2.1464401954541801</v>
      </c>
      <c r="CI100" s="18">
        <f t="shared" si="249"/>
        <v>0.67846215007472122</v>
      </c>
      <c r="CK100" t="str">
        <f t="shared" si="262"/>
        <v>62 Leisure, travel and related personal service occupations</v>
      </c>
      <c r="CL100" s="18">
        <f t="shared" si="250"/>
        <v>1.6243916854984164</v>
      </c>
      <c r="CM100" s="18">
        <f t="shared" si="250"/>
        <v>-14.568285739880537</v>
      </c>
      <c r="CN100" s="18">
        <f t="shared" si="250"/>
        <v>-1.7775296259094575</v>
      </c>
      <c r="CO100" s="18">
        <f t="shared" si="250"/>
        <v>-3.9975408226367026E-2</v>
      </c>
      <c r="CP100" s="18">
        <f t="shared" si="251"/>
        <v>-1.5572906272905529</v>
      </c>
      <c r="CR100" s="18">
        <f t="shared" si="252"/>
        <v>-0.62254882664740663</v>
      </c>
      <c r="CS100" s="18">
        <f t="shared" si="253"/>
        <v>1.6059134559579968</v>
      </c>
      <c r="CT100" s="18">
        <f t="shared" si="254"/>
        <v>1.1125322219733835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1.1360327988653385</v>
      </c>
      <c r="C101" s="18">
        <f t="shared" si="210"/>
        <v>10.404286507357074</v>
      </c>
      <c r="D101" s="18">
        <f t="shared" si="210"/>
        <v>2.4784724660605217</v>
      </c>
      <c r="E101" s="18">
        <f t="shared" si="210"/>
        <v>3.4029094737130006</v>
      </c>
      <c r="F101" s="18">
        <f t="shared" si="211"/>
        <v>3.5362178356069141</v>
      </c>
      <c r="H101" s="18">
        <f t="shared" si="212"/>
        <v>3.0938409272317946</v>
      </c>
      <c r="I101" s="18">
        <f t="shared" si="213"/>
        <v>3.620148448341598</v>
      </c>
      <c r="J101" s="18">
        <f t="shared" si="214"/>
        <v>5.66107756760581</v>
      </c>
      <c r="L101" t="str">
        <f t="shared" si="255"/>
        <v>63 Community and civil enforcement occupations</v>
      </c>
      <c r="M101" s="18">
        <f t="shared" si="215"/>
        <v>-0.84657322942182089</v>
      </c>
      <c r="N101" s="18">
        <f t="shared" si="215"/>
        <v>46.125645835969145</v>
      </c>
      <c r="O101" s="18">
        <f t="shared" si="215"/>
        <v>-1.8440817172618584</v>
      </c>
      <c r="P101" s="18">
        <f t="shared" si="215"/>
        <v>3.7128235390116116</v>
      </c>
      <c r="Q101" s="18">
        <f t="shared" si="216"/>
        <v>4.1512753121364598</v>
      </c>
      <c r="S101" s="18">
        <f t="shared" si="217"/>
        <v>1.8264184922329507</v>
      </c>
      <c r="T101" s="18">
        <f t="shared" si="218"/>
        <v>3.0161005122754325</v>
      </c>
      <c r="U101" s="18">
        <f t="shared" si="219"/>
        <v>4.2743724563256036</v>
      </c>
      <c r="W101" t="str">
        <f t="shared" si="256"/>
        <v>63 Community and civil enforcement occupations</v>
      </c>
      <c r="X101" s="18">
        <f t="shared" si="220"/>
        <v>1.627290327178943</v>
      </c>
      <c r="Y101" s="18">
        <f t="shared" si="220"/>
        <v>7.2803997306460699</v>
      </c>
      <c r="Z101" s="18">
        <f t="shared" si="220"/>
        <v>2.1356621747256055</v>
      </c>
      <c r="AA101" s="18">
        <f t="shared" si="220"/>
        <v>1.8486251512331187</v>
      </c>
      <c r="AB101" s="18">
        <f t="shared" si="221"/>
        <v>2.2698092710506934</v>
      </c>
      <c r="AD101" s="18">
        <f t="shared" si="222"/>
        <v>1.9442144164072639</v>
      </c>
      <c r="AE101" s="18">
        <f t="shared" si="223"/>
        <v>3.781814652966875</v>
      </c>
      <c r="AF101" s="18">
        <f t="shared" si="224"/>
        <v>5.003485695078802</v>
      </c>
      <c r="AH101" t="str">
        <f t="shared" si="257"/>
        <v>63 Community and civil enforcement occupations</v>
      </c>
      <c r="AI101" s="18">
        <f t="shared" si="225"/>
        <v>-0.61140128524381776</v>
      </c>
      <c r="AJ101" s="18">
        <f t="shared" si="225"/>
        <v>26.063758672527236</v>
      </c>
      <c r="AK101" s="18">
        <f t="shared" si="225"/>
        <v>-2.3095912736094126</v>
      </c>
      <c r="AL101" s="18">
        <f t="shared" si="225"/>
        <v>1.6634223745277232</v>
      </c>
      <c r="AM101" s="18">
        <f t="shared" si="226"/>
        <v>1.7638598818275675</v>
      </c>
      <c r="AO101" s="18">
        <f t="shared" si="227"/>
        <v>0.32144815086561085</v>
      </c>
      <c r="AP101" s="18">
        <f t="shared" si="228"/>
        <v>3.0357276614773498</v>
      </c>
      <c r="AQ101" s="18">
        <f t="shared" si="229"/>
        <v>3.2489232888090358</v>
      </c>
      <c r="AS101" t="str">
        <f t="shared" si="258"/>
        <v>63 Community and civil enforcement occupations</v>
      </c>
      <c r="AT101" s="18">
        <f t="shared" si="230"/>
        <v>-2.8901324918991556</v>
      </c>
      <c r="AU101" s="18">
        <f t="shared" si="230"/>
        <v>20.326281229451372</v>
      </c>
      <c r="AV101" s="18">
        <f t="shared" si="230"/>
        <v>-3.5596207897310106</v>
      </c>
      <c r="AW101" s="18">
        <f t="shared" si="230"/>
        <v>0.525252623470851</v>
      </c>
      <c r="AX101" s="18">
        <f t="shared" si="231"/>
        <v>0.35185928003163003</v>
      </c>
      <c r="AZ101" s="18">
        <f t="shared" si="232"/>
        <v>-0.85524317328142807</v>
      </c>
      <c r="BA101" s="18">
        <f t="shared" si="233"/>
        <v>2.8167997752033269</v>
      </c>
      <c r="BB101" s="18">
        <f t="shared" si="234"/>
        <v>2.249142313102781</v>
      </c>
      <c r="BD101" t="str">
        <f t="shared" si="259"/>
        <v>63 Community and civil enforcement occupations</v>
      </c>
      <c r="BE101" s="18">
        <f t="shared" si="235"/>
        <v>-10.616753664262946</v>
      </c>
      <c r="BF101" s="18">
        <f t="shared" si="235"/>
        <v>50.707258714479295</v>
      </c>
      <c r="BG101" s="18">
        <f t="shared" si="235"/>
        <v>-8.1391637735195648</v>
      </c>
      <c r="BH101" s="18">
        <f t="shared" si="235"/>
        <v>0.35712916813246398</v>
      </c>
      <c r="BI101" s="18">
        <f t="shared" si="236"/>
        <v>0.13347251693216489</v>
      </c>
      <c r="BK101" s="18">
        <f t="shared" si="237"/>
        <v>-2.5588761289457751</v>
      </c>
      <c r="BL101" s="18">
        <f t="shared" si="238"/>
        <v>1.5266668310677245</v>
      </c>
      <c r="BM101" s="18">
        <f t="shared" si="239"/>
        <v>-0.46112996132120498</v>
      </c>
      <c r="BO101" t="str">
        <f t="shared" si="260"/>
        <v>63 Community and civil enforcement occupations</v>
      </c>
      <c r="BP101" s="18">
        <f t="shared" si="240"/>
        <v>-4.0724566494976022</v>
      </c>
      <c r="BQ101" s="18">
        <f t="shared" si="240"/>
        <v>18.901198573046951</v>
      </c>
      <c r="BR101" s="18">
        <f t="shared" si="240"/>
        <v>-5.5737717494314669</v>
      </c>
      <c r="BS101" s="18">
        <f t="shared" si="240"/>
        <v>-0.80786761935204288</v>
      </c>
      <c r="BT101" s="18">
        <f t="shared" si="241"/>
        <v>-1.2098017473290534</v>
      </c>
      <c r="BV101" s="18">
        <f t="shared" si="242"/>
        <v>-2.4226471804217553</v>
      </c>
      <c r="BW101" s="18">
        <f t="shared" si="243"/>
        <v>1.8247242065025038</v>
      </c>
      <c r="BX101" s="18">
        <f t="shared" si="244"/>
        <v>2.5274051669832431E-2</v>
      </c>
      <c r="BZ101" t="str">
        <f t="shared" si="261"/>
        <v>63 Community and civil enforcement occupations</v>
      </c>
      <c r="CA101" s="18">
        <f t="shared" si="245"/>
        <v>-4.8196824897871142</v>
      </c>
      <c r="CB101" s="18">
        <f t="shared" si="245"/>
        <v>16.238088755729564</v>
      </c>
      <c r="CC101" s="18">
        <f t="shared" si="245"/>
        <v>-3.0072347529538246</v>
      </c>
      <c r="CD101" s="18">
        <f t="shared" si="245"/>
        <v>-1.8297701633850694</v>
      </c>
      <c r="CE101" s="18">
        <f t="shared" si="246"/>
        <v>-1.1611456645180041</v>
      </c>
      <c r="CG101" s="18">
        <f t="shared" si="247"/>
        <v>-2.2238380826119619</v>
      </c>
      <c r="CH101" s="18">
        <f t="shared" si="248"/>
        <v>1.9148552599644653</v>
      </c>
      <c r="CI101" s="18">
        <f t="shared" si="249"/>
        <v>0.27965902190500991</v>
      </c>
      <c r="CK101" t="str">
        <f t="shared" si="262"/>
        <v>63 Community and civil enforcement occupations</v>
      </c>
      <c r="CL101" s="18">
        <f t="shared" si="250"/>
        <v>-7.4381410778252333</v>
      </c>
      <c r="CM101" s="18">
        <f t="shared" si="250"/>
        <v>33.608972186226779</v>
      </c>
      <c r="CN101" s="18">
        <f t="shared" si="250"/>
        <v>-11.132321454035566</v>
      </c>
      <c r="CO101" s="18">
        <f t="shared" si="250"/>
        <v>-1.9691803317361978</v>
      </c>
      <c r="CP101" s="18">
        <f t="shared" si="251"/>
        <v>-3.0720960657517726</v>
      </c>
      <c r="CR101" s="18">
        <f t="shared" si="252"/>
        <v>-5.1239997075233079</v>
      </c>
      <c r="CS101" s="18">
        <f t="shared" si="253"/>
        <v>0.84601300870141838</v>
      </c>
      <c r="CT101" s="18">
        <f t="shared" si="254"/>
        <v>-3.4672923360427821</v>
      </c>
    </row>
    <row r="102" spans="1:98" x14ac:dyDescent="0.2">
      <c r="A102" t="str">
        <f t="shared" si="209"/>
        <v>71 Sales occupations</v>
      </c>
      <c r="B102" s="18">
        <f t="shared" si="210"/>
        <v>3.9433847064944905</v>
      </c>
      <c r="C102" s="18">
        <f t="shared" si="210"/>
        <v>-7.5721637065600085</v>
      </c>
      <c r="D102" s="18">
        <f t="shared" si="210"/>
        <v>1.8036336514813067</v>
      </c>
      <c r="E102" s="18">
        <f t="shared" si="210"/>
        <v>2.4134411617127816</v>
      </c>
      <c r="F102" s="18">
        <f t="shared" si="211"/>
        <v>1.5691454032284557</v>
      </c>
      <c r="H102" s="18">
        <f t="shared" si="212"/>
        <v>2.2097672051114348</v>
      </c>
      <c r="I102" s="18">
        <f t="shared" si="213"/>
        <v>2.9583872267940459</v>
      </c>
      <c r="J102" s="18">
        <f t="shared" si="214"/>
        <v>4.5045309786022392</v>
      </c>
      <c r="L102" t="str">
        <f t="shared" si="255"/>
        <v>71 Sales occupations</v>
      </c>
      <c r="M102" s="18">
        <f t="shared" si="215"/>
        <v>4.7016144270405347</v>
      </c>
      <c r="N102" s="18">
        <f t="shared" si="215"/>
        <v>10.009830289469267</v>
      </c>
      <c r="O102" s="18">
        <f t="shared" si="215"/>
        <v>2.4913393965280584</v>
      </c>
      <c r="P102" s="18">
        <f t="shared" si="215"/>
        <v>3.3503729932588433</v>
      </c>
      <c r="Q102" s="18">
        <f t="shared" si="216"/>
        <v>3.4842458008553789</v>
      </c>
      <c r="S102" s="18">
        <f t="shared" si="217"/>
        <v>3.0632314254602777</v>
      </c>
      <c r="T102" s="18">
        <f t="shared" si="218"/>
        <v>3.2057268274907402</v>
      </c>
      <c r="U102" s="18">
        <f t="shared" si="219"/>
        <v>5.3253514877922958</v>
      </c>
      <c r="W102" t="str">
        <f t="shared" si="256"/>
        <v>71 Sales occupations</v>
      </c>
      <c r="X102" s="18">
        <f t="shared" si="220"/>
        <v>2.8505765023064678</v>
      </c>
      <c r="Y102" s="18">
        <f t="shared" si="220"/>
        <v>3.2484088090424912</v>
      </c>
      <c r="Z102" s="18">
        <f t="shared" si="220"/>
        <v>1.0723627706373362</v>
      </c>
      <c r="AA102" s="18">
        <f t="shared" si="220"/>
        <v>2.24883260451747</v>
      </c>
      <c r="AB102" s="18">
        <f t="shared" si="221"/>
        <v>1.9416867186117681</v>
      </c>
      <c r="AD102" s="18">
        <f t="shared" si="222"/>
        <v>1.8551622600731621</v>
      </c>
      <c r="AE102" s="18">
        <f t="shared" si="223"/>
        <v>3.1812408374844559</v>
      </c>
      <c r="AF102" s="18">
        <f t="shared" si="224"/>
        <v>4.4342005522223893</v>
      </c>
      <c r="AH102" t="str">
        <f t="shared" si="257"/>
        <v>71 Sales occupations</v>
      </c>
      <c r="AI102" s="18">
        <f t="shared" si="225"/>
        <v>0.93000839193979612</v>
      </c>
      <c r="AJ102" s="18">
        <f t="shared" si="225"/>
        <v>3.3588768051446616</v>
      </c>
      <c r="AK102" s="18">
        <f t="shared" si="225"/>
        <v>-0.21518148819282823</v>
      </c>
      <c r="AL102" s="18">
        <f t="shared" si="225"/>
        <v>1.5805217011700678</v>
      </c>
      <c r="AM102" s="18">
        <f t="shared" si="226"/>
        <v>1.1255526652635295</v>
      </c>
      <c r="AO102" s="18">
        <f t="shared" si="227"/>
        <v>0.97839183169965427</v>
      </c>
      <c r="AP102" s="18">
        <f t="shared" si="228"/>
        <v>2.951354479202406</v>
      </c>
      <c r="AQ102" s="18">
        <f t="shared" si="229"/>
        <v>3.617943405377666</v>
      </c>
      <c r="AS102" t="str">
        <f t="shared" si="258"/>
        <v>71 Sales occupations</v>
      </c>
      <c r="AT102" s="18">
        <f t="shared" si="230"/>
        <v>0.46247550854758845</v>
      </c>
      <c r="AU102" s="18">
        <f t="shared" si="230"/>
        <v>2.0529804286421927</v>
      </c>
      <c r="AV102" s="18">
        <f t="shared" si="230"/>
        <v>-0.87143981110886504</v>
      </c>
      <c r="AW102" s="18">
        <f t="shared" si="230"/>
        <v>1.4882419021728044</v>
      </c>
      <c r="AX102" s="18">
        <f t="shared" si="231"/>
        <v>0.77981597664567026</v>
      </c>
      <c r="AZ102" s="18">
        <f t="shared" si="232"/>
        <v>0.69550529465556288</v>
      </c>
      <c r="BA102" s="18">
        <f t="shared" si="233"/>
        <v>2.5340645877505841</v>
      </c>
      <c r="BB102" s="18">
        <f t="shared" si="234"/>
        <v>3.0313524285686233</v>
      </c>
      <c r="BD102" t="str">
        <f t="shared" si="259"/>
        <v>71 Sales occupations</v>
      </c>
      <c r="BE102" s="18">
        <f t="shared" si="235"/>
        <v>-1.4401384726834499</v>
      </c>
      <c r="BF102" s="18">
        <f t="shared" si="235"/>
        <v>10.195865389556968</v>
      </c>
      <c r="BG102" s="18">
        <f t="shared" si="235"/>
        <v>-1.415061334144152</v>
      </c>
      <c r="BH102" s="18">
        <f t="shared" si="235"/>
        <v>0.32181184416684161</v>
      </c>
      <c r="BI102" s="18">
        <f t="shared" si="236"/>
        <v>0.36290858126410974</v>
      </c>
      <c r="BK102" s="18">
        <f t="shared" si="237"/>
        <v>-0.26051956234147688</v>
      </c>
      <c r="BL102" s="18">
        <f t="shared" si="238"/>
        <v>2.3487078167463649</v>
      </c>
      <c r="BM102" s="18">
        <f t="shared" si="239"/>
        <v>2.1614944569805727</v>
      </c>
      <c r="BO102" t="str">
        <f t="shared" si="260"/>
        <v>71 Sales occupations</v>
      </c>
      <c r="BP102" s="18">
        <f t="shared" si="240"/>
        <v>-2.6601348879254583</v>
      </c>
      <c r="BQ102" s="18">
        <f t="shared" si="240"/>
        <v>-4.057218711455457</v>
      </c>
      <c r="BR102" s="18">
        <f t="shared" si="240"/>
        <v>-2.7069977418564317</v>
      </c>
      <c r="BS102" s="18">
        <f t="shared" si="240"/>
        <v>-2.3881140684241853</v>
      </c>
      <c r="BT102" s="18">
        <f t="shared" si="241"/>
        <v>-2.5929343910122804</v>
      </c>
      <c r="BV102" s="18">
        <f t="shared" si="242"/>
        <v>-2.4945245863313259</v>
      </c>
      <c r="BW102" s="18">
        <f t="shared" si="243"/>
        <v>2.0083743924227404</v>
      </c>
      <c r="BX102" s="18">
        <f t="shared" si="244"/>
        <v>0.21101363045765709</v>
      </c>
      <c r="BZ102" t="str">
        <f t="shared" si="261"/>
        <v>71 Sales occupations</v>
      </c>
      <c r="CA102" s="18">
        <f t="shared" si="245"/>
        <v>-1.9967133424801609</v>
      </c>
      <c r="CB102" s="18">
        <f t="shared" si="245"/>
        <v>-11.776358885544214</v>
      </c>
      <c r="CC102" s="18">
        <f t="shared" si="245"/>
        <v>-4.067210796037946</v>
      </c>
      <c r="CD102" s="18">
        <f t="shared" si="245"/>
        <v>-8.4917414860643525</v>
      </c>
      <c r="CE102" s="18">
        <f t="shared" si="246"/>
        <v>-7.3433802439360152</v>
      </c>
      <c r="CG102" s="18">
        <f t="shared" si="247"/>
        <v>-7.040049427189043</v>
      </c>
      <c r="CH102" s="18">
        <f t="shared" si="248"/>
        <v>1.3543451744773893</v>
      </c>
      <c r="CI102" s="18">
        <f t="shared" si="249"/>
        <v>-3.8132500520081991</v>
      </c>
      <c r="CK102" t="str">
        <f t="shared" si="262"/>
        <v>71 Sales occupations</v>
      </c>
      <c r="CL102" s="18">
        <f t="shared" si="250"/>
        <v>-0.65858747802958195</v>
      </c>
      <c r="CM102" s="18">
        <f t="shared" si="250"/>
        <v>-10.838925102847341</v>
      </c>
      <c r="CN102" s="18">
        <f t="shared" si="250"/>
        <v>-2.8412301562520281</v>
      </c>
      <c r="CO102" s="18">
        <f t="shared" si="250"/>
        <v>-2.4617150377730379</v>
      </c>
      <c r="CP102" s="18">
        <f t="shared" si="251"/>
        <v>-3.1257105260855456</v>
      </c>
      <c r="CR102" s="18">
        <f t="shared" si="252"/>
        <v>-2.5883845071483336</v>
      </c>
      <c r="CS102" s="18">
        <f t="shared" si="253"/>
        <v>1.2099544786913885</v>
      </c>
      <c r="CT102" s="18">
        <f t="shared" si="254"/>
        <v>-0.90531783710567915</v>
      </c>
    </row>
    <row r="103" spans="1:98" x14ac:dyDescent="0.2">
      <c r="A103" t="str">
        <f t="shared" si="209"/>
        <v>72 Customer service occupations</v>
      </c>
      <c r="B103" s="18">
        <f t="shared" si="210"/>
        <v>4.1857075730284077</v>
      </c>
      <c r="C103" s="18">
        <f t="shared" si="210"/>
        <v>15.973747851945319</v>
      </c>
      <c r="D103" s="18">
        <f t="shared" si="210"/>
        <v>8.2353271047823426</v>
      </c>
      <c r="E103" s="18">
        <f t="shared" si="210"/>
        <v>3.4294039919750441</v>
      </c>
      <c r="F103" s="18">
        <f t="shared" si="211"/>
        <v>5.6611462331836337</v>
      </c>
      <c r="H103" s="18">
        <f t="shared" si="212"/>
        <v>5.0071873817060464</v>
      </c>
      <c r="I103" s="18">
        <f t="shared" si="213"/>
        <v>3.7742657356032883</v>
      </c>
      <c r="J103" s="18">
        <f t="shared" si="214"/>
        <v>7.1667994755011177</v>
      </c>
      <c r="L103" t="str">
        <f t="shared" si="255"/>
        <v>72 Customer service occupations</v>
      </c>
      <c r="M103" s="18">
        <f t="shared" si="215"/>
        <v>6.9329893888891547</v>
      </c>
      <c r="N103" s="18">
        <f t="shared" si="215"/>
        <v>5.1136840821229379</v>
      </c>
      <c r="O103" s="18">
        <f t="shared" si="215"/>
        <v>8.6446432111661142</v>
      </c>
      <c r="P103" s="18">
        <f t="shared" si="215"/>
        <v>3.4755737398546094</v>
      </c>
      <c r="Q103" s="18">
        <f t="shared" si="216"/>
        <v>5.1671137047577087</v>
      </c>
      <c r="S103" s="18">
        <f t="shared" si="217"/>
        <v>5.1706766450810848</v>
      </c>
      <c r="T103" s="18">
        <f t="shared" si="218"/>
        <v>4.0802409414418594</v>
      </c>
      <c r="U103" s="18">
        <f t="shared" si="219"/>
        <v>7.4835607391077419</v>
      </c>
      <c r="W103" t="str">
        <f t="shared" si="256"/>
        <v>72 Customer service occupations</v>
      </c>
      <c r="X103" s="18">
        <f t="shared" si="220"/>
        <v>4.5926505345934121</v>
      </c>
      <c r="Y103" s="18">
        <f t="shared" si="220"/>
        <v>2.6584392756848096</v>
      </c>
      <c r="Z103" s="18">
        <f t="shared" si="220"/>
        <v>6.3626944888893755</v>
      </c>
      <c r="AA103" s="18">
        <f t="shared" si="220"/>
        <v>2.7865442891813252</v>
      </c>
      <c r="AB103" s="18">
        <f t="shared" si="221"/>
        <v>3.8828839261918491</v>
      </c>
      <c r="AD103" s="18">
        <f t="shared" si="222"/>
        <v>3.9650309212090118</v>
      </c>
      <c r="AE103" s="18">
        <f t="shared" si="223"/>
        <v>3.8192243829195283</v>
      </c>
      <c r="AF103" s="18">
        <f t="shared" si="224"/>
        <v>6.42953822550687</v>
      </c>
      <c r="AH103" t="str">
        <f t="shared" si="257"/>
        <v>72 Customer service occupations</v>
      </c>
      <c r="AI103" s="18">
        <f t="shared" si="225"/>
        <v>5.5964134432009649</v>
      </c>
      <c r="AJ103" s="18">
        <f t="shared" si="225"/>
        <v>10.921238661411747</v>
      </c>
      <c r="AK103" s="18">
        <f t="shared" si="225"/>
        <v>6.358823891046006</v>
      </c>
      <c r="AL103" s="18">
        <f t="shared" si="225"/>
        <v>2.4255956866564121</v>
      </c>
      <c r="AM103" s="18">
        <f t="shared" si="226"/>
        <v>4.156279389700468</v>
      </c>
      <c r="AO103" s="18">
        <f t="shared" si="227"/>
        <v>3.720238728689429</v>
      </c>
      <c r="AP103" s="18">
        <f t="shared" si="228"/>
        <v>3.9416056532394883</v>
      </c>
      <c r="AQ103" s="18">
        <f t="shared" si="229"/>
        <v>6.3427428231263905</v>
      </c>
      <c r="AS103" t="str">
        <f t="shared" si="258"/>
        <v>72 Customer service occupations</v>
      </c>
      <c r="AT103" s="18">
        <f t="shared" si="230"/>
        <v>3.7510436366161581</v>
      </c>
      <c r="AU103" s="18">
        <f t="shared" si="230"/>
        <v>1.7352310943998805</v>
      </c>
      <c r="AV103" s="18">
        <f t="shared" si="230"/>
        <v>5.0616424411710659</v>
      </c>
      <c r="AW103" s="18">
        <f t="shared" si="230"/>
        <v>1.7021368408471238</v>
      </c>
      <c r="AX103" s="18">
        <f t="shared" si="231"/>
        <v>2.7423672118586095</v>
      </c>
      <c r="AZ103" s="18">
        <f t="shared" si="232"/>
        <v>2.8098630299729477</v>
      </c>
      <c r="BA103" s="18">
        <f t="shared" si="233"/>
        <v>3.4798337463019635</v>
      </c>
      <c r="BB103" s="18">
        <f t="shared" si="234"/>
        <v>5.3516202789718026</v>
      </c>
      <c r="BD103" t="str">
        <f t="shared" si="259"/>
        <v>72 Customer service occupations</v>
      </c>
      <c r="BE103" s="18">
        <f t="shared" si="235"/>
        <v>0.5470858163618475</v>
      </c>
      <c r="BF103" s="18">
        <f t="shared" si="235"/>
        <v>8.3989145571857104</v>
      </c>
      <c r="BG103" s="18">
        <f t="shared" si="235"/>
        <v>3.5747018510007944</v>
      </c>
      <c r="BH103" s="18">
        <f t="shared" si="235"/>
        <v>1.0851405332899633</v>
      </c>
      <c r="BI103" s="18">
        <f t="shared" si="236"/>
        <v>2.3023032359867912</v>
      </c>
      <c r="BK103" s="18">
        <f t="shared" si="237"/>
        <v>1.9082733699668841</v>
      </c>
      <c r="BL103" s="18">
        <f t="shared" si="238"/>
        <v>2.9614154596777409</v>
      </c>
      <c r="BM103" s="18">
        <f t="shared" si="239"/>
        <v>4.2874215345578337</v>
      </c>
      <c r="BO103" t="str">
        <f t="shared" si="260"/>
        <v>72 Customer service occupations</v>
      </c>
      <c r="BP103" s="18">
        <f t="shared" si="240"/>
        <v>0.2858764505776934</v>
      </c>
      <c r="BQ103" s="18">
        <f t="shared" si="240"/>
        <v>-1.3573126889624199</v>
      </c>
      <c r="BR103" s="18">
        <f t="shared" si="240"/>
        <v>4.3020137825542815</v>
      </c>
      <c r="BS103" s="18">
        <f t="shared" si="240"/>
        <v>-0.45561747325610913</v>
      </c>
      <c r="BT103" s="18">
        <f t="shared" si="241"/>
        <v>0.94992388138077644</v>
      </c>
      <c r="BV103" s="18">
        <f t="shared" si="242"/>
        <v>1.1056446330121261</v>
      </c>
      <c r="BW103" s="18">
        <f t="shared" si="243"/>
        <v>2.9123394621839438</v>
      </c>
      <c r="BX103" s="18">
        <f t="shared" si="244"/>
        <v>3.6716544441184773</v>
      </c>
      <c r="BZ103" t="str">
        <f t="shared" si="261"/>
        <v>72 Customer service occupations</v>
      </c>
      <c r="CA103" s="18">
        <f t="shared" si="245"/>
        <v>-1.4772260454977704</v>
      </c>
      <c r="CB103" s="18">
        <f t="shared" si="245"/>
        <v>-8.3541286247736384</v>
      </c>
      <c r="CC103" s="18">
        <f t="shared" si="245"/>
        <v>2.8965748280543657</v>
      </c>
      <c r="CD103" s="18">
        <f t="shared" si="245"/>
        <v>-0.94480102475927863</v>
      </c>
      <c r="CE103" s="18">
        <f t="shared" si="246"/>
        <v>-0.24592628783446369</v>
      </c>
      <c r="CG103" s="18">
        <f t="shared" si="247"/>
        <v>0.31945310825303164</v>
      </c>
      <c r="CH103" s="18">
        <f t="shared" si="248"/>
        <v>2.0787005683779558</v>
      </c>
      <c r="CI103" s="18">
        <f t="shared" si="249"/>
        <v>2.3196154853610373</v>
      </c>
      <c r="CK103" t="str">
        <f t="shared" si="262"/>
        <v>72 Customer service occupations</v>
      </c>
      <c r="CL103" s="18">
        <f t="shared" si="250"/>
        <v>7.4254898532534419</v>
      </c>
      <c r="CM103" s="18">
        <f t="shared" si="250"/>
        <v>-0.11438811237478586</v>
      </c>
      <c r="CN103" s="18">
        <f t="shared" si="250"/>
        <v>9.7787961618182706</v>
      </c>
      <c r="CO103" s="18">
        <f t="shared" si="250"/>
        <v>2.1416674453585749</v>
      </c>
      <c r="CP103" s="18">
        <f t="shared" si="251"/>
        <v>4.3236546990056191</v>
      </c>
      <c r="CR103" s="18">
        <f t="shared" si="252"/>
        <v>4.6264404549329896</v>
      </c>
      <c r="CS103" s="18">
        <f t="shared" si="253"/>
        <v>2.577509231553754</v>
      </c>
      <c r="CT103" s="18">
        <f t="shared" si="254"/>
        <v>6.1140195565873023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7.7569883016507912</v>
      </c>
      <c r="C104" s="18">
        <f t="shared" si="210"/>
        <v>-5.2707479324636264</v>
      </c>
      <c r="D104" s="18">
        <f t="shared" si="210"/>
        <v>7.7810213810502793</v>
      </c>
      <c r="E104" s="18">
        <f t="shared" si="210"/>
        <v>4.6278833919787932</v>
      </c>
      <c r="F104" s="18">
        <f t="shared" si="211"/>
        <v>4.9492583109934651</v>
      </c>
      <c r="H104" s="18">
        <f t="shared" si="212"/>
        <v>5.6685443389064227</v>
      </c>
      <c r="I104" s="18">
        <f t="shared" si="213"/>
        <v>4.1584241772768094</v>
      </c>
      <c r="J104" s="18">
        <f t="shared" si="214"/>
        <v>7.9016501068242873</v>
      </c>
      <c r="L104" t="str">
        <f t="shared" si="255"/>
        <v>81 Process, plant and machine operatives</v>
      </c>
      <c r="M104" s="18">
        <f t="shared" si="215"/>
        <v>7.4466851231959286</v>
      </c>
      <c r="N104" s="18">
        <f t="shared" si="215"/>
        <v>0.62686227882802203</v>
      </c>
      <c r="O104" s="18">
        <f t="shared" si="215"/>
        <v>9.1673875310391608</v>
      </c>
      <c r="P104" s="18">
        <f t="shared" si="215"/>
        <v>4.9707154481033244</v>
      </c>
      <c r="Q104" s="18">
        <f t="shared" si="216"/>
        <v>5.9842316400172235</v>
      </c>
      <c r="S104" s="18">
        <f t="shared" si="217"/>
        <v>6.3513671845130348</v>
      </c>
      <c r="T104" s="18">
        <f t="shared" si="218"/>
        <v>4.1572731844142563</v>
      </c>
      <c r="U104" s="18">
        <f t="shared" si="219"/>
        <v>8.4166019444956053</v>
      </c>
      <c r="W104" t="str">
        <f t="shared" si="256"/>
        <v>81 Process, plant and machine operatives</v>
      </c>
      <c r="X104" s="18">
        <f t="shared" si="220"/>
        <v>2.0609774020008409</v>
      </c>
      <c r="Y104" s="18">
        <f t="shared" si="220"/>
        <v>-6.6799679451194915</v>
      </c>
      <c r="Z104" s="18">
        <f t="shared" si="220"/>
        <v>8.7708098285465894</v>
      </c>
      <c r="AA104" s="18">
        <f t="shared" si="220"/>
        <v>4.4239033761539259</v>
      </c>
      <c r="AB104" s="18">
        <f t="shared" si="221"/>
        <v>5.0227763661751412</v>
      </c>
      <c r="AD104" s="18">
        <f t="shared" si="222"/>
        <v>5.8532189908950594</v>
      </c>
      <c r="AE104" s="18">
        <f t="shared" si="223"/>
        <v>4.1283129843787236</v>
      </c>
      <c r="AF104" s="18">
        <f t="shared" si="224"/>
        <v>8.0218774473753243</v>
      </c>
      <c r="AH104" t="str">
        <f t="shared" si="257"/>
        <v>81 Process, plant and machine operatives</v>
      </c>
      <c r="AI104" s="18">
        <f t="shared" si="225"/>
        <v>4.2000486717350682</v>
      </c>
      <c r="AJ104" s="18">
        <f t="shared" si="225"/>
        <v>-5.7665326908536096</v>
      </c>
      <c r="AK104" s="18">
        <f t="shared" si="225"/>
        <v>8.4075186884139832</v>
      </c>
      <c r="AL104" s="18">
        <f t="shared" si="225"/>
        <v>4.5025037382724342</v>
      </c>
      <c r="AM104" s="18">
        <f t="shared" si="226"/>
        <v>5.0263014267856176</v>
      </c>
      <c r="AO104" s="18">
        <f t="shared" si="227"/>
        <v>5.7882903370379157</v>
      </c>
      <c r="AP104" s="18">
        <f t="shared" si="228"/>
        <v>4.120611060297219</v>
      </c>
      <c r="AQ104" s="18">
        <f t="shared" si="229"/>
        <v>7.9684177693314373</v>
      </c>
      <c r="AS104" t="str">
        <f t="shared" si="258"/>
        <v>81 Process, plant and machine operatives</v>
      </c>
      <c r="AT104" s="18">
        <f t="shared" si="230"/>
        <v>3.6944217639169663</v>
      </c>
      <c r="AU104" s="18">
        <f t="shared" si="230"/>
        <v>-7.947691182691341</v>
      </c>
      <c r="AV104" s="18">
        <f t="shared" si="230"/>
        <v>7.1148979270378776</v>
      </c>
      <c r="AW104" s="18">
        <f t="shared" si="230"/>
        <v>2.8796673260558903</v>
      </c>
      <c r="AX104" s="18">
        <f t="shared" si="231"/>
        <v>3.46327571698124</v>
      </c>
      <c r="AZ104" s="18">
        <f t="shared" si="232"/>
        <v>4.2724697712770876</v>
      </c>
      <c r="BA104" s="18">
        <f t="shared" si="233"/>
        <v>3.7157833101649107</v>
      </c>
      <c r="BB104" s="18">
        <f t="shared" si="234"/>
        <v>6.5815620566602506</v>
      </c>
      <c r="BD104" t="str">
        <f t="shared" si="259"/>
        <v>81 Process, plant and machine operatives</v>
      </c>
      <c r="BE104" s="18">
        <f t="shared" si="235"/>
        <v>0.43156880620387472</v>
      </c>
      <c r="BF104" s="18">
        <f t="shared" si="235"/>
        <v>-3.6243187359777052</v>
      </c>
      <c r="BG104" s="18">
        <f t="shared" si="235"/>
        <v>5.6417606531155462</v>
      </c>
      <c r="BH104" s="18">
        <f t="shared" si="235"/>
        <v>1.6504078922435328</v>
      </c>
      <c r="BI104" s="18">
        <f t="shared" si="236"/>
        <v>2.5391715826160288</v>
      </c>
      <c r="BK104" s="18">
        <f t="shared" si="237"/>
        <v>2.9638154087143986</v>
      </c>
      <c r="BL104" s="18">
        <f t="shared" si="238"/>
        <v>2.7192071213144375</v>
      </c>
      <c r="BM104" s="18">
        <f t="shared" si="239"/>
        <v>4.8856940720229947</v>
      </c>
      <c r="BO104" t="str">
        <f t="shared" si="260"/>
        <v>81 Process, plant and machine operatives</v>
      </c>
      <c r="BP104" s="18">
        <f t="shared" si="240"/>
        <v>3.4382975173220975</v>
      </c>
      <c r="BQ104" s="18">
        <f t="shared" si="240"/>
        <v>-17.945547588258016</v>
      </c>
      <c r="BR104" s="18">
        <f t="shared" si="240"/>
        <v>5.5740248122608138</v>
      </c>
      <c r="BS104" s="18">
        <f t="shared" si="240"/>
        <v>0.10258579995119366</v>
      </c>
      <c r="BT104" s="18">
        <f t="shared" si="241"/>
        <v>0.52435184821659764</v>
      </c>
      <c r="BV104" s="18">
        <f t="shared" si="242"/>
        <v>1.8941436180305304</v>
      </c>
      <c r="BW104" s="18">
        <f t="shared" si="243"/>
        <v>2.6818046340241208</v>
      </c>
      <c r="BX104" s="18">
        <f t="shared" si="244"/>
        <v>4.0439049131194782</v>
      </c>
      <c r="BZ104" t="str">
        <f t="shared" si="261"/>
        <v>81 Process, plant and machine operatives</v>
      </c>
      <c r="CA104" s="18">
        <f t="shared" si="245"/>
        <v>-3.6161475049087177</v>
      </c>
      <c r="CB104" s="18">
        <f t="shared" si="245"/>
        <v>-13.346098269391149</v>
      </c>
      <c r="CC104" s="18">
        <f t="shared" si="245"/>
        <v>1.8677489328792207</v>
      </c>
      <c r="CD104" s="18">
        <f t="shared" si="245"/>
        <v>-7.9413632088026542</v>
      </c>
      <c r="CE104" s="18">
        <f t="shared" si="246"/>
        <v>-5.3406394192288875</v>
      </c>
      <c r="CG104" s="18">
        <f t="shared" si="247"/>
        <v>-4.7813698089019363</v>
      </c>
      <c r="CH104" s="18">
        <f t="shared" si="248"/>
        <v>1.70669174187843</v>
      </c>
      <c r="CI104" s="18">
        <f t="shared" si="249"/>
        <v>-1.7399868350636116</v>
      </c>
      <c r="CK104" t="str">
        <f t="shared" si="262"/>
        <v>81 Process, plant and machine operatives</v>
      </c>
      <c r="CL104" s="18">
        <f t="shared" si="250"/>
        <v>-3.2606364874009364</v>
      </c>
      <c r="CM104" s="18">
        <f t="shared" si="250"/>
        <v>-19.602891672378252</v>
      </c>
      <c r="CN104" s="18">
        <f t="shared" si="250"/>
        <v>-7.4743774840335453</v>
      </c>
      <c r="CO104" s="18">
        <f t="shared" si="250"/>
        <v>-2.9647764717966929</v>
      </c>
      <c r="CP104" s="18">
        <f t="shared" si="251"/>
        <v>-5.514473299539846</v>
      </c>
      <c r="CR104" s="18">
        <f t="shared" si="252"/>
        <v>-4.4918838307552722</v>
      </c>
      <c r="CS104" s="18">
        <f t="shared" si="253"/>
        <v>0.93495171906254892</v>
      </c>
      <c r="CT104" s="18">
        <f t="shared" si="254"/>
        <v>-2.8142306776851922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9.7937153405750266</v>
      </c>
      <c r="C105" s="18">
        <f t="shared" si="210"/>
        <v>-12.695985004389488</v>
      </c>
      <c r="D105" s="18">
        <f t="shared" si="210"/>
        <v>6.5942015925789299</v>
      </c>
      <c r="E105" s="18">
        <f t="shared" si="210"/>
        <v>3.6349950081261184</v>
      </c>
      <c r="F105" s="18">
        <f t="shared" si="211"/>
        <v>3.436282087333109</v>
      </c>
      <c r="H105" s="18">
        <f t="shared" si="212"/>
        <v>4.6121547441542399</v>
      </c>
      <c r="I105" s="18">
        <f t="shared" si="213"/>
        <v>4.7427669795930605</v>
      </c>
      <c r="J105" s="18">
        <f t="shared" si="214"/>
        <v>7.5281048447918275</v>
      </c>
      <c r="L105" t="str">
        <f t="shared" si="255"/>
        <v>82 Transport and mobile machine drivers and operatives</v>
      </c>
      <c r="M105" s="18">
        <f t="shared" si="215"/>
        <v>10.113511105380745</v>
      </c>
      <c r="N105" s="18">
        <f t="shared" si="215"/>
        <v>-4.9177718437853457</v>
      </c>
      <c r="O105" s="18">
        <f t="shared" si="215"/>
        <v>4.1095716837422636</v>
      </c>
      <c r="P105" s="18">
        <f t="shared" si="215"/>
        <v>3.4323878684801024</v>
      </c>
      <c r="Q105" s="18">
        <f t="shared" si="216"/>
        <v>3.0996960598307366</v>
      </c>
      <c r="S105" s="18">
        <f t="shared" si="217"/>
        <v>3.6576249686125939</v>
      </c>
      <c r="T105" s="18">
        <f t="shared" si="218"/>
        <v>4.2636752746757267</v>
      </c>
      <c r="U105" s="18">
        <f t="shared" si="219"/>
        <v>6.535400528605706</v>
      </c>
      <c r="W105" t="str">
        <f t="shared" si="256"/>
        <v>82 Transport and mobile machine drivers and operatives</v>
      </c>
      <c r="X105" s="18">
        <f t="shared" si="220"/>
        <v>8.2736585596004062</v>
      </c>
      <c r="Y105" s="18">
        <f t="shared" si="220"/>
        <v>-14.670146592646493</v>
      </c>
      <c r="Z105" s="18">
        <f t="shared" si="220"/>
        <v>2.8782821108863432</v>
      </c>
      <c r="AA105" s="18">
        <f t="shared" si="220"/>
        <v>2.8065956879823828</v>
      </c>
      <c r="AB105" s="18">
        <f t="shared" si="221"/>
        <v>1.6384612118303998</v>
      </c>
      <c r="AD105" s="18">
        <f t="shared" si="222"/>
        <v>2.8304856103772646</v>
      </c>
      <c r="AE105" s="18">
        <f t="shared" si="223"/>
        <v>4.1493006714022451</v>
      </c>
      <c r="AF105" s="18">
        <f t="shared" si="224"/>
        <v>5.8916159317212724</v>
      </c>
      <c r="AH105" t="str">
        <f t="shared" si="257"/>
        <v>82 Transport and mobile machine drivers and operatives</v>
      </c>
      <c r="AI105" s="18">
        <f t="shared" si="225"/>
        <v>8.4444688920286346</v>
      </c>
      <c r="AJ105" s="18">
        <f t="shared" si="225"/>
        <v>-15.346754359693925</v>
      </c>
      <c r="AK105" s="18">
        <f t="shared" si="225"/>
        <v>3.0902871785830177</v>
      </c>
      <c r="AL105" s="18">
        <f t="shared" si="225"/>
        <v>2.1065198572341126</v>
      </c>
      <c r="AM105" s="18">
        <f t="shared" si="226"/>
        <v>1.2200841275433971</v>
      </c>
      <c r="AO105" s="18">
        <f t="shared" si="227"/>
        <v>2.4333947522942267</v>
      </c>
      <c r="AP105" s="18">
        <f t="shared" si="228"/>
        <v>4.1155246195692996</v>
      </c>
      <c r="AQ105" s="18">
        <f t="shared" si="229"/>
        <v>5.6031138792245416</v>
      </c>
      <c r="AS105" t="str">
        <f t="shared" si="258"/>
        <v>82 Transport and mobile machine drivers and operatives</v>
      </c>
      <c r="AT105" s="18">
        <f t="shared" si="230"/>
        <v>6.8618363915872171</v>
      </c>
      <c r="AU105" s="18">
        <f t="shared" si="230"/>
        <v>-9.7536020835161672</v>
      </c>
      <c r="AV105" s="18">
        <f t="shared" si="230"/>
        <v>2.4122031157882251</v>
      </c>
      <c r="AW105" s="18">
        <f t="shared" si="230"/>
        <v>1.7633294979794822</v>
      </c>
      <c r="AX105" s="18">
        <f t="shared" si="231"/>
        <v>1.2031065022729992</v>
      </c>
      <c r="AZ105" s="18">
        <f t="shared" si="232"/>
        <v>1.9791626128969675</v>
      </c>
      <c r="BA105" s="18">
        <f t="shared" si="233"/>
        <v>4.0205501990422166</v>
      </c>
      <c r="BB105" s="18">
        <f t="shared" si="234"/>
        <v>5.2291694818855206</v>
      </c>
      <c r="BD105" t="str">
        <f t="shared" si="259"/>
        <v>82 Transport and mobile machine drivers and operatives</v>
      </c>
      <c r="BE105" s="18">
        <f t="shared" si="235"/>
        <v>2.0715905257506328</v>
      </c>
      <c r="BF105" s="18">
        <f t="shared" si="235"/>
        <v>-7.8582079224769563</v>
      </c>
      <c r="BG105" s="18">
        <f t="shared" si="235"/>
        <v>2.0714593605240195</v>
      </c>
      <c r="BH105" s="18">
        <f t="shared" si="235"/>
        <v>1.233405979069202</v>
      </c>
      <c r="BI105" s="18">
        <f t="shared" si="236"/>
        <v>0.89939164269039473</v>
      </c>
      <c r="BK105" s="18">
        <f t="shared" si="237"/>
        <v>1.5119897694108486</v>
      </c>
      <c r="BL105" s="18">
        <f t="shared" si="238"/>
        <v>3.1044878096459172</v>
      </c>
      <c r="BM105" s="18">
        <f t="shared" si="239"/>
        <v>4.1272926429358536</v>
      </c>
      <c r="BO105" t="str">
        <f t="shared" si="260"/>
        <v>82 Transport and mobile machine drivers and operatives</v>
      </c>
      <c r="BP105" s="18">
        <f t="shared" si="240"/>
        <v>4.4973188575780476</v>
      </c>
      <c r="BQ105" s="18">
        <f t="shared" si="240"/>
        <v>-23.948082572313425</v>
      </c>
      <c r="BR105" s="18">
        <f t="shared" si="240"/>
        <v>1.5599554057552867</v>
      </c>
      <c r="BS105" s="18">
        <f t="shared" si="240"/>
        <v>-0.45132052353573648</v>
      </c>
      <c r="BT105" s="18">
        <f t="shared" si="241"/>
        <v>-1.4986105003868877</v>
      </c>
      <c r="BV105" s="18">
        <f t="shared" si="242"/>
        <v>0.21463971424426909</v>
      </c>
      <c r="BW105" s="18">
        <f t="shared" si="243"/>
        <v>3.030200547792572</v>
      </c>
      <c r="BX105" s="18">
        <f t="shared" si="244"/>
        <v>3.1722848334650111</v>
      </c>
      <c r="BZ105" t="str">
        <f t="shared" si="261"/>
        <v>82 Transport and mobile machine drivers and operatives</v>
      </c>
      <c r="CA105" s="18">
        <f t="shared" si="245"/>
        <v>-1.8438023293125605</v>
      </c>
      <c r="CB105" s="18">
        <f t="shared" si="245"/>
        <v>-24.442883113382543</v>
      </c>
      <c r="CC105" s="18">
        <f t="shared" si="245"/>
        <v>-0.3731782032950326</v>
      </c>
      <c r="CD105" s="18">
        <f t="shared" si="245"/>
        <v>-2.8294049786213415</v>
      </c>
      <c r="CE105" s="18">
        <f t="shared" si="246"/>
        <v>-3.596214838294709</v>
      </c>
      <c r="CG105" s="18">
        <f t="shared" si="247"/>
        <v>-2.0174660235995567</v>
      </c>
      <c r="CH105" s="18">
        <f t="shared" si="248"/>
        <v>2.2963172364279805</v>
      </c>
      <c r="CI105" s="18">
        <f t="shared" si="249"/>
        <v>0.89102640599110217</v>
      </c>
      <c r="CK105" t="str">
        <f t="shared" si="262"/>
        <v>82 Transport and mobile machine drivers and operatives</v>
      </c>
      <c r="CL105" s="18">
        <f t="shared" si="250"/>
        <v>4.6344159357006642</v>
      </c>
      <c r="CM105" s="18">
        <f t="shared" si="250"/>
        <v>-22.668620544566153</v>
      </c>
      <c r="CN105" s="18">
        <f t="shared" si="250"/>
        <v>0.4988893800896399</v>
      </c>
      <c r="CO105" s="18">
        <f t="shared" si="250"/>
        <v>-2.8298405039453356</v>
      </c>
      <c r="CP105" s="18">
        <f t="shared" si="251"/>
        <v>-3.1932363259955299</v>
      </c>
      <c r="CR105" s="18">
        <f t="shared" si="252"/>
        <v>-1.7326982640310851</v>
      </c>
      <c r="CS105" s="18">
        <f t="shared" si="253"/>
        <v>2.0226749410641176</v>
      </c>
      <c r="CT105" s="18">
        <f t="shared" si="254"/>
        <v>0.75678784107420238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-4.3131436925484268</v>
      </c>
      <c r="C106" s="18">
        <f t="shared" si="210"/>
        <v>0.17312260098552024</v>
      </c>
      <c r="D106" s="18">
        <f t="shared" si="210"/>
        <v>-2.267792628159504</v>
      </c>
      <c r="E106" s="18">
        <f t="shared" si="210"/>
        <v>1.3985893412315598</v>
      </c>
      <c r="F106" s="18">
        <f t="shared" si="211"/>
        <v>0.16215967656223462</v>
      </c>
      <c r="H106" s="18">
        <f t="shared" si="212"/>
        <v>0.16142885759431458</v>
      </c>
      <c r="I106" s="18">
        <f t="shared" si="213"/>
        <v>2.8774891857531903</v>
      </c>
      <c r="J106" s="18">
        <f t="shared" si="214"/>
        <v>2.9864294075837128</v>
      </c>
      <c r="L106" t="str">
        <f t="shared" si="255"/>
        <v>91 Elementary trades and related occupations</v>
      </c>
      <c r="M106" s="18">
        <f t="shared" si="215"/>
        <v>6.2675016216073853</v>
      </c>
      <c r="N106" s="18">
        <f t="shared" si="215"/>
        <v>-8.7653224572211581</v>
      </c>
      <c r="O106" s="18">
        <f t="shared" si="215"/>
        <v>0.77178257280825502</v>
      </c>
      <c r="P106" s="18">
        <f t="shared" si="215"/>
        <v>3.4740255295284683</v>
      </c>
      <c r="Q106" s="18">
        <f t="shared" si="216"/>
        <v>1.8176352269720919</v>
      </c>
      <c r="S106" s="18">
        <f t="shared" si="217"/>
        <v>2.5653210336183063</v>
      </c>
      <c r="T106" s="18">
        <f t="shared" si="218"/>
        <v>2.9920751725182937</v>
      </c>
      <c r="U106" s="18">
        <f t="shared" si="219"/>
        <v>4.793285519362489</v>
      </c>
      <c r="W106" t="str">
        <f t="shared" si="256"/>
        <v>91 Elementary trades and related occupations</v>
      </c>
      <c r="X106" s="18">
        <f t="shared" si="220"/>
        <v>1.369200076826127</v>
      </c>
      <c r="Y106" s="18">
        <f t="shared" si="220"/>
        <v>-13.799862598825442</v>
      </c>
      <c r="Z106" s="18">
        <f t="shared" si="220"/>
        <v>-2.6887600768697006</v>
      </c>
      <c r="AA106" s="18">
        <f t="shared" si="220"/>
        <v>1.0375846336970751</v>
      </c>
      <c r="AB106" s="18">
        <f t="shared" si="221"/>
        <v>-1.1282925752341133</v>
      </c>
      <c r="AD106" s="18">
        <f t="shared" si="222"/>
        <v>-0.22012110434584953</v>
      </c>
      <c r="AE106" s="18">
        <f t="shared" si="223"/>
        <v>2.7751796036201704</v>
      </c>
      <c r="AF106" s="18">
        <f t="shared" si="224"/>
        <v>2.6259150788687124</v>
      </c>
      <c r="AH106" t="str">
        <f t="shared" si="257"/>
        <v>91 Elementary trades and related occupations</v>
      </c>
      <c r="AI106" s="18">
        <f t="shared" si="225"/>
        <v>2.663722147627956</v>
      </c>
      <c r="AJ106" s="18">
        <f t="shared" si="225"/>
        <v>-15.55368133999715</v>
      </c>
      <c r="AK106" s="18">
        <f t="shared" si="225"/>
        <v>-0.63307979038743634</v>
      </c>
      <c r="AL106" s="18">
        <f t="shared" si="225"/>
        <v>2.6599614862661047</v>
      </c>
      <c r="AM106" s="18">
        <f t="shared" si="226"/>
        <v>0.38643983751045496</v>
      </c>
      <c r="AO106" s="18">
        <f t="shared" si="227"/>
        <v>1.5503304940282403</v>
      </c>
      <c r="AP106" s="18">
        <f t="shared" si="228"/>
        <v>3.0459110174286597</v>
      </c>
      <c r="AQ106" s="18">
        <f t="shared" si="229"/>
        <v>4.10336495072261</v>
      </c>
      <c r="AS106" t="str">
        <f t="shared" si="258"/>
        <v>91 Elementary trades and related occupations</v>
      </c>
      <c r="AT106" s="18">
        <f t="shared" si="230"/>
        <v>0.11448253216574944</v>
      </c>
      <c r="AU106" s="18">
        <f t="shared" si="230"/>
        <v>-0.81104606803727997</v>
      </c>
      <c r="AV106" s="18">
        <f t="shared" si="230"/>
        <v>-2.4941668633332803</v>
      </c>
      <c r="AW106" s="18">
        <f t="shared" si="230"/>
        <v>1.0801699785641938</v>
      </c>
      <c r="AX106" s="18">
        <f t="shared" si="231"/>
        <v>-0.16858062733016155</v>
      </c>
      <c r="AZ106" s="18">
        <f t="shared" si="232"/>
        <v>-0.1256019353889859</v>
      </c>
      <c r="BA106" s="18">
        <f t="shared" si="233"/>
        <v>2.4964269538113815</v>
      </c>
      <c r="BB106" s="18">
        <f t="shared" si="234"/>
        <v>2.4077341184311818</v>
      </c>
      <c r="BD106" t="str">
        <f t="shared" si="259"/>
        <v>91 Elementary trades and related occupations</v>
      </c>
      <c r="BE106" s="18">
        <f t="shared" si="235"/>
        <v>-3.3084054134989715</v>
      </c>
      <c r="BF106" s="18">
        <f t="shared" si="235"/>
        <v>-2.1723700044216643</v>
      </c>
      <c r="BG106" s="18">
        <f t="shared" si="235"/>
        <v>-1.2179086707954312</v>
      </c>
      <c r="BH106" s="18">
        <f t="shared" si="235"/>
        <v>1.5001820357391393</v>
      </c>
      <c r="BI106" s="18">
        <f t="shared" si="236"/>
        <v>0.41129116730140858</v>
      </c>
      <c r="BK106" s="18">
        <f t="shared" si="237"/>
        <v>0.5859417081259588</v>
      </c>
      <c r="BL106" s="18">
        <f t="shared" si="238"/>
        <v>1.9532826966552452</v>
      </c>
      <c r="BM106" s="18">
        <f t="shared" si="239"/>
        <v>2.4047491143951216</v>
      </c>
      <c r="BO106" t="str">
        <f t="shared" si="260"/>
        <v>91 Elementary trades and related occupations</v>
      </c>
      <c r="BP106" s="18">
        <f t="shared" si="240"/>
        <v>-1.143437821688853</v>
      </c>
      <c r="BQ106" s="18">
        <f t="shared" si="240"/>
        <v>-14.800990842438077</v>
      </c>
      <c r="BR106" s="18">
        <f t="shared" si="240"/>
        <v>-3.3133970196442375</v>
      </c>
      <c r="BS106" s="18">
        <f t="shared" si="240"/>
        <v>-0.65665957127676311</v>
      </c>
      <c r="BT106" s="18">
        <f t="shared" si="241"/>
        <v>-2.4357180109238707</v>
      </c>
      <c r="BV106" s="18">
        <f t="shared" si="242"/>
        <v>-1.5502524849061672</v>
      </c>
      <c r="BW106" s="18">
        <f t="shared" si="243"/>
        <v>1.7615995976966614</v>
      </c>
      <c r="BX106" s="18">
        <f t="shared" si="244"/>
        <v>0.57940357798955677</v>
      </c>
      <c r="BZ106" t="str">
        <f t="shared" si="261"/>
        <v>91 Elementary trades and related occupations</v>
      </c>
      <c r="CA106" s="18">
        <f t="shared" si="245"/>
        <v>-5.6164252658741365</v>
      </c>
      <c r="CB106" s="18">
        <f t="shared" si="245"/>
        <v>-13.838631052234597</v>
      </c>
      <c r="CC106" s="18">
        <f t="shared" si="245"/>
        <v>-4.3566980333866407</v>
      </c>
      <c r="CD106" s="18">
        <f t="shared" si="245"/>
        <v>-3.0975960852442919</v>
      </c>
      <c r="CE106" s="18">
        <f t="shared" si="246"/>
        <v>-4.1988589901783335</v>
      </c>
      <c r="CG106" s="18">
        <f t="shared" si="247"/>
        <v>-3.5191277656170583</v>
      </c>
      <c r="CH106" s="18">
        <f t="shared" si="248"/>
        <v>1.5347212481539696</v>
      </c>
      <c r="CI106" s="18">
        <f t="shared" si="249"/>
        <v>-1.1482640281185841</v>
      </c>
      <c r="CK106" t="str">
        <f t="shared" si="262"/>
        <v>91 Elementary trades and related occupations</v>
      </c>
      <c r="CL106" s="18">
        <f t="shared" si="250"/>
        <v>-3.7553847159770615</v>
      </c>
      <c r="CM106" s="18">
        <f t="shared" si="250"/>
        <v>-7.3540474820343533</v>
      </c>
      <c r="CN106" s="18">
        <f t="shared" si="250"/>
        <v>-5.5639328676556747</v>
      </c>
      <c r="CO106" s="18">
        <f t="shared" si="250"/>
        <v>-2.5398327680041466</v>
      </c>
      <c r="CP106" s="18">
        <f t="shared" si="251"/>
        <v>-3.8001899178558673</v>
      </c>
      <c r="CR106" s="18">
        <f t="shared" si="252"/>
        <v>-3.5584757872188066</v>
      </c>
      <c r="CS106" s="18">
        <f t="shared" si="253"/>
        <v>1.2563030649467732</v>
      </c>
      <c r="CT106" s="18">
        <f t="shared" si="254"/>
        <v>-1.5869417937679042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4.370637450086301</v>
      </c>
      <c r="C107" s="18">
        <f t="shared" si="210"/>
        <v>7.4581003199839957</v>
      </c>
      <c r="D107" s="18">
        <f t="shared" si="210"/>
        <v>3.9187351404369686</v>
      </c>
      <c r="E107" s="18">
        <f t="shared" si="210"/>
        <v>2.3422051495437746</v>
      </c>
      <c r="F107" s="18">
        <f t="shared" si="211"/>
        <v>3.1462652849867156</v>
      </c>
      <c r="H107" s="18">
        <f t="shared" si="212"/>
        <v>2.8650395997136036</v>
      </c>
      <c r="I107" s="18">
        <f t="shared" si="213"/>
        <v>3.7182370622069749</v>
      </c>
      <c r="J107" s="18">
        <f t="shared" si="214"/>
        <v>5.5760959830526646</v>
      </c>
      <c r="L107" t="str">
        <f t="shared" ref="L107" si="263">A107</f>
        <v>92 Elementary administration and service occupations</v>
      </c>
      <c r="M107" s="18">
        <f t="shared" si="215"/>
        <v>8.5014092515507844</v>
      </c>
      <c r="N107" s="18">
        <f t="shared" si="215"/>
        <v>7.9055214002738516</v>
      </c>
      <c r="O107" s="18">
        <f t="shared" si="215"/>
        <v>5.3812936632570585</v>
      </c>
      <c r="P107" s="18">
        <f t="shared" si="215"/>
        <v>3.7687031627236633</v>
      </c>
      <c r="Q107" s="18">
        <f t="shared" si="216"/>
        <v>4.5250356302875439</v>
      </c>
      <c r="S107" s="18">
        <f t="shared" si="217"/>
        <v>4.3034726735899476</v>
      </c>
      <c r="T107" s="18">
        <f t="shared" si="218"/>
        <v>4.1092584600838089</v>
      </c>
      <c r="U107" s="18">
        <f t="shared" si="219"/>
        <v>6.8746253885454855</v>
      </c>
      <c r="W107" t="str">
        <f t="shared" ref="W107" si="264">A107</f>
        <v>92 Elementary administration and service occupations</v>
      </c>
      <c r="X107" s="18">
        <f t="shared" si="220"/>
        <v>6.1710996718918887</v>
      </c>
      <c r="Y107" s="18">
        <f t="shared" si="220"/>
        <v>-2.1608312126949913</v>
      </c>
      <c r="Z107" s="18">
        <f t="shared" si="220"/>
        <v>3.5133049150838369</v>
      </c>
      <c r="AA107" s="18">
        <f t="shared" si="220"/>
        <v>2.8189580841139428</v>
      </c>
      <c r="AB107" s="18">
        <f t="shared" si="221"/>
        <v>2.7162370512316514</v>
      </c>
      <c r="AD107" s="18">
        <f t="shared" si="222"/>
        <v>3.0498879742782536</v>
      </c>
      <c r="AE107" s="18">
        <f t="shared" si="223"/>
        <v>4.0499233099750453</v>
      </c>
      <c r="AF107" s="18">
        <f t="shared" si="224"/>
        <v>5.9607444721488267</v>
      </c>
      <c r="AH107" t="str">
        <f t="shared" ref="AH107" si="265">L107</f>
        <v>92 Elementary administration and service occupations</v>
      </c>
      <c r="AI107" s="18">
        <f t="shared" si="225"/>
        <v>6.4093170603735539</v>
      </c>
      <c r="AJ107" s="18">
        <f t="shared" si="225"/>
        <v>-0.78216012697178705</v>
      </c>
      <c r="AK107" s="18">
        <f t="shared" si="225"/>
        <v>3.1943844196002713</v>
      </c>
      <c r="AL107" s="18">
        <f t="shared" si="225"/>
        <v>2.8980753447949148</v>
      </c>
      <c r="AM107" s="18">
        <f t="shared" si="226"/>
        <v>2.7564076384099634</v>
      </c>
      <c r="AO107" s="18">
        <f t="shared" si="227"/>
        <v>2.9967503808349782</v>
      </c>
      <c r="AP107" s="18">
        <f t="shared" si="228"/>
        <v>3.9287952945923355</v>
      </c>
      <c r="AQ107" s="18">
        <f t="shared" si="229"/>
        <v>5.8306596035438085</v>
      </c>
      <c r="AS107" t="str">
        <f t="shared" ref="AS107" si="266">W107</f>
        <v>92 Elementary administration and service occupations</v>
      </c>
      <c r="AT107" s="18">
        <f t="shared" si="230"/>
        <v>4.6437951825122115</v>
      </c>
      <c r="AU107" s="18">
        <f t="shared" si="230"/>
        <v>2.8697345723419199</v>
      </c>
      <c r="AV107" s="18">
        <f t="shared" si="230"/>
        <v>2.9659327417938641</v>
      </c>
      <c r="AW107" s="18">
        <f t="shared" si="230"/>
        <v>2.8090914863808658</v>
      </c>
      <c r="AX107" s="18">
        <f t="shared" si="231"/>
        <v>2.8618696486211181</v>
      </c>
      <c r="AZ107" s="18">
        <f t="shared" si="232"/>
        <v>2.8613453417536183</v>
      </c>
      <c r="BA107" s="18">
        <f t="shared" si="233"/>
        <v>3.8598588078537555</v>
      </c>
      <c r="BB107" s="18">
        <f t="shared" si="234"/>
        <v>5.6842672521697946</v>
      </c>
      <c r="BD107" t="str">
        <f t="shared" ref="BD107" si="267">AH107</f>
        <v>92 Elementary administration and service occupations</v>
      </c>
      <c r="BE107" s="18">
        <f t="shared" si="235"/>
        <v>-1.6645513284398006</v>
      </c>
      <c r="BF107" s="18">
        <f t="shared" si="235"/>
        <v>0.48813617480629734</v>
      </c>
      <c r="BG107" s="18">
        <f t="shared" si="235"/>
        <v>-0.39639762237296816</v>
      </c>
      <c r="BH107" s="18">
        <f t="shared" si="235"/>
        <v>-7.249492114190792E-2</v>
      </c>
      <c r="BI107" s="18">
        <f t="shared" si="236"/>
        <v>-0.1389153145914146</v>
      </c>
      <c r="BK107" s="18">
        <f t="shared" si="237"/>
        <v>-0.18057935326533103</v>
      </c>
      <c r="BL107" s="18">
        <f t="shared" si="238"/>
        <v>2.7167273110879409</v>
      </c>
      <c r="BM107" s="18">
        <f t="shared" si="239"/>
        <v>2.5931714437436026</v>
      </c>
      <c r="BO107" t="str">
        <f t="shared" ref="BO107" si="268">AS107</f>
        <v>92 Elementary administration and service occupations</v>
      </c>
      <c r="BP107" s="18">
        <f t="shared" si="240"/>
        <v>0.70572877190646643</v>
      </c>
      <c r="BQ107" s="18">
        <f t="shared" si="240"/>
        <v>-11.702766875780846</v>
      </c>
      <c r="BR107" s="18">
        <f t="shared" si="240"/>
        <v>0.94689843205630897</v>
      </c>
      <c r="BS107" s="18">
        <f t="shared" si="240"/>
        <v>-1.0163585434065925</v>
      </c>
      <c r="BT107" s="18">
        <f t="shared" si="241"/>
        <v>-1.115575256266288</v>
      </c>
      <c r="BV107" s="18">
        <f t="shared" si="242"/>
        <v>-0.36621911417383801</v>
      </c>
      <c r="BW107" s="18">
        <f t="shared" si="243"/>
        <v>2.582541164449581</v>
      </c>
      <c r="BX107" s="18">
        <f t="shared" si="244"/>
        <v>2.3283675839652851</v>
      </c>
      <c r="BZ107" t="str">
        <f t="shared" ref="BZ107" si="269">BD107</f>
        <v>92 Elementary administration and service occupations</v>
      </c>
      <c r="CA107" s="18">
        <f t="shared" si="245"/>
        <v>-0.95419567306811448</v>
      </c>
      <c r="CB107" s="18">
        <f t="shared" si="245"/>
        <v>-15.891505275825125</v>
      </c>
      <c r="CC107" s="18">
        <f t="shared" si="245"/>
        <v>0.51910792431884012</v>
      </c>
      <c r="CD107" s="18">
        <f t="shared" si="245"/>
        <v>-3.4022842818990373</v>
      </c>
      <c r="CE107" s="18">
        <f t="shared" si="246"/>
        <v>-3.0362345847750438</v>
      </c>
      <c r="CG107" s="18">
        <f t="shared" si="247"/>
        <v>-2.1124528164952472</v>
      </c>
      <c r="CH107" s="18">
        <f t="shared" si="248"/>
        <v>2.0947293744509432</v>
      </c>
      <c r="CI107" s="18">
        <f t="shared" si="249"/>
        <v>0.58046429659828203</v>
      </c>
      <c r="CK107" t="str">
        <f t="shared" ref="CK107" si="270">BO107</f>
        <v>92 Elementary administration and service occupations</v>
      </c>
      <c r="CL107" s="18">
        <f t="shared" si="250"/>
        <v>-2.5301987744270615</v>
      </c>
      <c r="CM107" s="18">
        <f t="shared" si="250"/>
        <v>-15.448810676461832</v>
      </c>
      <c r="CN107" s="18">
        <f t="shared" si="250"/>
        <v>-5.6345569509350106</v>
      </c>
      <c r="CO107" s="18">
        <f t="shared" si="250"/>
        <v>-2.8861296692517135</v>
      </c>
      <c r="CP107" s="18">
        <f t="shared" si="251"/>
        <v>-4.5832040701528687</v>
      </c>
      <c r="CR107" s="18">
        <f t="shared" si="252"/>
        <v>-3.8110532071544134</v>
      </c>
      <c r="CS107" s="18">
        <f t="shared" si="253"/>
        <v>1.0698748953883896</v>
      </c>
      <c r="CT107" s="18">
        <f t="shared" si="254"/>
        <v>-2.0638124388260737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5.9136769349125151</v>
      </c>
      <c r="C109" s="26">
        <f>IF(AND(D$6-C$6 &lt;&gt; 0,C35&lt;&gt;0,D35&lt;&gt;0),(EXP(LN(D35/C35)/(D$6-C$6))-1)*100,0)</f>
        <v>6.8277396687523417</v>
      </c>
      <c r="D109" s="26">
        <f>IF(AND(E$6-D$6 &lt;&gt; 0,D35&lt;&gt;0,E35&lt;&gt;0),(EXP(LN(E35/D35)/(E$6-D$6))-1)*100,0)</f>
        <v>2.965057374280522</v>
      </c>
      <c r="E109" s="26">
        <f>IF(AND(F$6-E$6 &lt;&gt; 0,E35&lt;&gt;0,F35&lt;&gt;0),(EXP(LN(F35/E35)/(F$6-E$6))-1)*100,0)</f>
        <v>2.4654004568692045</v>
      </c>
      <c r="F109" s="26">
        <f>IF(AND(F$6-C$6 &lt;&gt; 0,C35&lt;&gt;0,F35&lt;&gt;0),(EXP(LN(F35/C35)/(F$6-C$6))-1)*100,0)</f>
        <v>2.8890391756495992</v>
      </c>
      <c r="H109" s="26">
        <f t="shared" ref="H109" si="271">IF($F$6-$D$6 &lt;&gt; 0,(EXP(LN(1+(H72/100))/($F$6-$D$6))-1)*100,0)</f>
        <v>2.6316827713897206</v>
      </c>
      <c r="I109" s="26">
        <f t="shared" ref="I109" si="272">IF(D35&gt;0,((1+(I35/D35))^(1/($F$6-$D$6))-1)*100,0)</f>
        <v>3.2261982960468227</v>
      </c>
      <c r="J109" s="26">
        <f t="shared" ref="J109" si="273">IF($F$6-$D$6 &lt;&gt; 0,(EXP(LN(1+(J72/100))/($F$6-$D$6))-1)*100,0)</f>
        <v>5.0256060783602674</v>
      </c>
      <c r="L109" s="24" t="str">
        <f>L35</f>
        <v>All occupations</v>
      </c>
      <c r="M109" s="26">
        <f>IF(AND(N$6-M$6 &lt;&gt; 0,M35&lt;&gt;0,N35&lt;&gt;0),(EXP(LN(N35/M35)/(N$6-M$6))-1)*100,0)</f>
        <v>6.0915160619033903</v>
      </c>
      <c r="N109" s="26">
        <f>IF(AND(O$6-N$6 &lt;&gt; 0,N35&lt;&gt;0,O35&lt;&gt;0),(EXP(LN(O35/N35)/(O$6-N$6))-1)*100,0)</f>
        <v>6.8483538967133439</v>
      </c>
      <c r="O109" s="26">
        <f>IF(AND(P$6-O$6 &lt;&gt; 0,O35&lt;&gt;0,P35&lt;&gt;0),(EXP(LN(P35/O35)/(P$6-O$6))-1)*100,0)</f>
        <v>3.0045087671412007</v>
      </c>
      <c r="P109" s="26">
        <f>IF(AND(Q$6-P$6 &lt;&gt; 0,P35&lt;&gt;0,Q35&lt;&gt;0),(EXP(LN(Q35/P35)/(Q$6-P$6))-1)*100,0)</f>
        <v>2.4659999508716002</v>
      </c>
      <c r="Q109" s="26">
        <f>IF(AND(Q$6-N$6 &lt;&gt; 0,N35&lt;&gt;0,Q35&lt;&gt;0),(EXP(LN(Q35/N35)/(Q$6-N$6))-1)*100,0)</f>
        <v>2.9029742167644867</v>
      </c>
      <c r="S109" s="26">
        <f t="shared" ref="S109" si="274">IF($F$6-$D$6 &lt;&gt; 0,(EXP(LN(1+(S72/100))/($F$6-$D$6))-1)*100,0)</f>
        <v>2.645189346049337</v>
      </c>
      <c r="T109" s="26">
        <f t="shared" ref="T109" si="275">IF(O35&gt;0,((1+(T35/O35))^(1/($F$6-$D$6))-1)*100,0)</f>
        <v>3.3680654244479635</v>
      </c>
      <c r="U109" s="26">
        <f t="shared" ref="U109" si="276">IF($F$6-$D$6 &lt;&gt; 0,(EXP(LN(1+(U72/100))/($F$6-$D$6))-1)*100,0)</f>
        <v>5.1468685660877034</v>
      </c>
      <c r="W109" s="24" t="str">
        <f>W35</f>
        <v>All occupations</v>
      </c>
      <c r="X109" s="26">
        <f>IF(AND(Y$6-X$6 &lt;&gt; 0,X35&lt;&gt;0,Y35&lt;&gt;0),(EXP(LN(Y35/X35)/(Y$6-X$6))-1)*100,0)</f>
        <v>3.2533957728675622</v>
      </c>
      <c r="Y109" s="26">
        <f>IF(AND(Z$6-Y$6 &lt;&gt; 0,Y35&lt;&gt;0,Z35&lt;&gt;0),(EXP(LN(Z35/Y35)/(Z$6-Y$6))-1)*100,0)</f>
        <v>-0.89431493759726255</v>
      </c>
      <c r="Z109" s="26">
        <f>IF(AND(AA$6-Z$6 &lt;&gt; 0,Z35&lt;&gt;0,AA35&lt;&gt;0),(EXP(LN(AA35/Z35)/(AA$6-Z$6))-1)*100,0)</f>
        <v>1.4380792048846791</v>
      </c>
      <c r="AA109" s="26">
        <f>IF(AND(AB$6-AA$6 &lt;&gt; 0,AA35&lt;&gt;0,AB35&lt;&gt;0),(EXP(LN(AB35/AA35)/(AB$6-AA$6))-1)*100,0)</f>
        <v>1.4725573876319453</v>
      </c>
      <c r="AB109" s="26">
        <f>IF(AND(AB$6-Y$6 &lt;&gt; 0,Y35&lt;&gt;0,AB35&lt;&gt;0),(EXP(LN(AB35/Y35)/(AB$6-Y$6))-1)*100,0)</f>
        <v>1.3122258513716734</v>
      </c>
      <c r="AD109" s="26">
        <f t="shared" ref="AD109" si="277">IF($F$6-$D$6 &lt;&gt; 0,(EXP(LN(1+(AD72/100))/($F$6-$D$6))-1)*100,0)</f>
        <v>1.4610633581435772</v>
      </c>
      <c r="AE109" s="26">
        <f t="shared" ref="AE109" si="278">IF(Z35&gt;0,((1+(AE35/Z35))^(1/($F$6-$D$6))-1)*100,0)</f>
        <v>3.2121182757917977</v>
      </c>
      <c r="AF109" s="26">
        <f t="shared" ref="AF109" si="279">IF($F$6-$D$6 &lt;&gt; 0,(EXP(LN(1+(AF72/100))/($F$6-$D$6))-1)*100,0)</f>
        <v>4.1859439520774533</v>
      </c>
      <c r="AH109" s="24" t="str">
        <f>AH35</f>
        <v>All occupations</v>
      </c>
      <c r="AI109" s="26">
        <f>IF(AND(AJ$6-AI$6 &lt;&gt; 0,AI35&lt;&gt;0,AJ35&lt;&gt;0),(EXP(LN(AJ35/AI35)/(AJ$6-AI$6))-1)*100,0)</f>
        <v>1.6972434938551828</v>
      </c>
      <c r="AJ109" s="26">
        <f>IF(AND(AK$6-AJ$6 &lt;&gt; 0,AJ35&lt;&gt;0,AK35&lt;&gt;0),(EXP(LN(AK35/AJ35)/(AK$6-AJ$6))-1)*100,0)</f>
        <v>-1.2905228370101329</v>
      </c>
      <c r="AK109" s="26">
        <f>IF(AND(AL$6-AK$6 &lt;&gt; 0,AK35&lt;&gt;0,AL35&lt;&gt;0),(EXP(LN(AL35/AK35)/(AL$6-AK$6))-1)*100,0)</f>
        <v>3.9546169628379424E-2</v>
      </c>
      <c r="AL109" s="26">
        <f>IF(AND(AM$6-AL$6 &lt;&gt; 0,AL35&lt;&gt;0,AM35&lt;&gt;0),(EXP(LN(AM35/AL35)/(AM$6-AL$6))-1)*100,0)</f>
        <v>1.09381046868684</v>
      </c>
      <c r="AM109" s="26">
        <f>IF(AND(AM$6-AJ$6 &lt;&gt; 0,AJ35&lt;&gt;0,AM35&lt;&gt;0),(EXP(LN(AM35/AJ35)/(AM$6-AJ$6))-1)*100,0)</f>
        <v>0.61296383317226422</v>
      </c>
      <c r="AO109" s="26">
        <f t="shared" ref="AO109" si="280">IF($F$6-$D$6 &lt;&gt; 0,(EXP(LN(1+(AO72/100))/($F$6-$D$6))-1)*100,0)</f>
        <v>0.74116030035111802</v>
      </c>
      <c r="AP109" s="26">
        <f t="shared" ref="AP109" si="281">IF(AK35&gt;0,((1+(AP35/AK35))^(1/($F$6-$D$6))-1)*100,0)</f>
        <v>2.9823609358302638</v>
      </c>
      <c r="AQ109" s="26">
        <f t="shared" ref="AQ109" si="282">IF($F$6-$D$6 &lt;&gt; 0,(EXP(LN(1+(AQ72/100))/($F$6-$D$6))-1)*100,0)</f>
        <v>3.4824861711826527</v>
      </c>
      <c r="AS109" s="24" t="str">
        <f>AS35</f>
        <v>All occupations</v>
      </c>
      <c r="AT109" s="26">
        <f>IF(AND(AU$6-AT$6 &lt;&gt; 0,AT35&lt;&gt;0,AU35&lt;&gt;0),(EXP(LN(AU35/AT35)/(AU$6-AT$6))-1)*100,0)</f>
        <v>3.121311793252235</v>
      </c>
      <c r="AU109" s="26">
        <f>IF(AND(AV$6-AU$6 &lt;&gt; 0,AU35&lt;&gt;0,AV35&lt;&gt;0),(EXP(LN(AV35/AU35)/(AV$6-AU$6))-1)*100,0)</f>
        <v>-0.41563630251915118</v>
      </c>
      <c r="AV109" s="26">
        <f>IF(AND(AW$6-AV$6 &lt;&gt; 0,AV35&lt;&gt;0,AW35&lt;&gt;0),(EXP(LN(AW35/AV35)/(AW$6-AV$6))-1)*100,0)</f>
        <v>0.671104737862116</v>
      </c>
      <c r="AW109" s="26">
        <f>IF(AND(AX$6-AW$6 &lt;&gt; 0,AW35&lt;&gt;0,AX35&lt;&gt;0),(EXP(LN(AX35/AW35)/(AX$6-AW$6))-1)*100,0)</f>
        <v>1.3802520236062765</v>
      </c>
      <c r="AX109" s="26">
        <f>IF(AND(AX$6-AU$6 &lt;&gt; 0,AU35&lt;&gt;0,AX35&lt;&gt;0),(EXP(LN(AX35/AU35)/(AX$6-AU$6))-1)*100,0)</f>
        <v>1.045170696357145</v>
      </c>
      <c r="AZ109" s="26">
        <f t="shared" ref="AZ109" si="283">IF($F$6-$D$6 &lt;&gt; 0,(EXP(LN(1+(AZ72/100))/($F$6-$D$6))-1)*100,0)</f>
        <v>1.1433162840023492</v>
      </c>
      <c r="BA109" s="26">
        <f t="shared" ref="BA109" si="284">IF(AV35&gt;0,((1+(BA35/AV35))^(1/($F$6-$D$6))-1)*100,0)</f>
        <v>3.0337817712690729</v>
      </c>
      <c r="BB109" s="26">
        <f t="shared" ref="BB109" si="285">IF($F$6-$D$6 &lt;&gt; 0,(EXP(LN(1+(BB72/100))/($F$6-$D$6))-1)*100,0)</f>
        <v>3.8074698221477243</v>
      </c>
      <c r="BD109" s="24" t="str">
        <f>BD35</f>
        <v>All occupations</v>
      </c>
      <c r="BE109" s="26">
        <f>IF(AND(BF$6-BE$6 &lt;&gt; 0,BE35&lt;&gt;0,BF35&lt;&gt;0),(EXP(LN(BF35/BE35)/(BF$6-BE$6))-1)*100,0)</f>
        <v>-0.4157457416536392</v>
      </c>
      <c r="BF109" s="26">
        <f>IF(AND(BG$6-BF$6 &lt;&gt; 0,BF35&lt;&gt;0,BG35&lt;&gt;0),(EXP(LN(BG35/BF35)/(BG$6-BF$6))-1)*100,0)</f>
        <v>3.8705127813323026</v>
      </c>
      <c r="BG109" s="26">
        <f>IF(AND(BH$6-BG$6 &lt;&gt; 0,BG35&lt;&gt;0,BH35&lt;&gt;0),(EXP(LN(BH35/BG35)/(BH$6-BG$6))-1)*100,0)</f>
        <v>-0.24159037105550007</v>
      </c>
      <c r="BH109" s="26">
        <f>IF(AND(BI$6-BH$6 &lt;&gt; 0,BH35&lt;&gt;0,BI35&lt;&gt;0),(EXP(LN(BI35/BH35)/(BI$6-BH$6))-1)*100,0)</f>
        <v>5.2564127494614254E-2</v>
      </c>
      <c r="BI109" s="26">
        <f>IF(AND(BI$6-BF$6 &lt;&gt; 0,BF35&lt;&gt;0,BI35&lt;&gt;0),(EXP(LN(BI35/BF35)/(BI$6-BF$6))-1)*100,0)</f>
        <v>0.19478800437537913</v>
      </c>
      <c r="BK109" s="26">
        <f t="shared" ref="BK109" si="286">IF($F$6-$D$6 &lt;&gt; 0,(EXP(LN(1+(BK72/100))/($F$6-$D$6))-1)*100,0)</f>
        <v>-4.5583619734557157E-2</v>
      </c>
      <c r="BL109" s="26">
        <f t="shared" ref="BL109" si="287">IF(BG35&gt;0,((1+(BL35/BG35))^(1/($F$6-$D$6))-1)*100,0)</f>
        <v>2.5088778692376135</v>
      </c>
      <c r="BM109" s="26">
        <f t="shared" ref="BM109" si="288">IF($F$6-$D$6 &lt;&gt; 0,(EXP(LN(1+(BM72/100))/($F$6-$D$6))-1)*100,0)</f>
        <v>2.4766881462102042</v>
      </c>
      <c r="BO109" s="24" t="str">
        <f>BO35</f>
        <v>All occupations</v>
      </c>
      <c r="BP109" s="26">
        <f>IF(AND(BQ$6-BP$6 &lt;&gt; 0,BP35&lt;&gt;0,BQ35&lt;&gt;0),(EXP(LN(BQ35/BP35)/(BQ$6-BP$6))-1)*100,0)</f>
        <v>6.8530971626579174E-2</v>
      </c>
      <c r="BQ109" s="26">
        <f>IF(AND(BR$6-BQ$6 &lt;&gt; 0,BQ35&lt;&gt;0,BR35&lt;&gt;0),(EXP(LN(BR35/BQ35)/(BR$6-BQ$6))-1)*100,0)</f>
        <v>-8.9416445181292765</v>
      </c>
      <c r="BR109" s="26">
        <f>IF(AND(BS$6-BR$6 &lt;&gt; 0,BR35&lt;&gt;0,BS35&lt;&gt;0),(EXP(LN(BS35/BR35)/(BS$6-BR$6))-1)*100,0)</f>
        <v>-0.33042948568285935</v>
      </c>
      <c r="BS109" s="26">
        <f>IF(AND(BT$6-BS$6 &lt;&gt; 0,BS35&lt;&gt;0,BT35&lt;&gt;0),(EXP(LN(BT35/BS35)/(BT$6-BS$6))-1)*100,0)</f>
        <v>-1.5550648701858849</v>
      </c>
      <c r="BT109" s="26">
        <f>IF(AND(BT$6-BQ$6 &lt;&gt; 0,BQ35&lt;&gt;0,BT35&lt;&gt;0),(EXP(LN(BT35/BQ35)/(BT$6-BQ$6))-1)*100,0)</f>
        <v>-1.6545760663018383</v>
      </c>
      <c r="BV109" s="26">
        <f t="shared" ref="BV109" si="289">IF($F$6-$D$6 &lt;&gt; 0,(EXP(LN(1+(BV72/100))/($F$6-$D$6))-1)*100,0)</f>
        <v>-1.1485341644408842</v>
      </c>
      <c r="BW109" s="26">
        <f t="shared" ref="BW109" si="290">IF(BR35&gt;0,((1+(BW35/BR35))^(1/($F$6-$D$6))-1)*100,0)</f>
        <v>2.3122922070376362</v>
      </c>
      <c r="BX109" s="26">
        <f t="shared" ref="BX109" si="291">IF($F$6-$D$6 &lt;&gt; 0,(EXP(LN(1+(BX72/100))/($F$6-$D$6))-1)*100,0)</f>
        <v>1.4983365703481022</v>
      </c>
      <c r="BZ109" s="24" t="str">
        <f>BZ35</f>
        <v>All occupations</v>
      </c>
      <c r="CA109" s="26">
        <f>IF(AND(CB$6-CA$6 &lt;&gt; 0,CA35&lt;&gt;0,CB35&lt;&gt;0),(EXP(LN(CB35/CA35)/(CB$6-CA$6))-1)*100,0)</f>
        <v>-2.1291445866448599</v>
      </c>
      <c r="CB109" s="26">
        <f>IF(AND(CC$6-CB$6 &lt;&gt; 0,CB35&lt;&gt;0,CC35&lt;&gt;0),(EXP(LN(CC35/CB35)/(CC$6-CB$6))-1)*100,0)</f>
        <v>-13.324247207926177</v>
      </c>
      <c r="CC109" s="26">
        <f>IF(AND(CD$6-CC$6 &lt;&gt; 0,CC35&lt;&gt;0,CD35&lt;&gt;0),(EXP(LN(CD35/CC35)/(CD$6-CC$6))-1)*100,0)</f>
        <v>-1.0410318494658122</v>
      </c>
      <c r="CD109" s="26">
        <f>IF(AND(CE$6-CD$6 &lt;&gt; 0,CD35&lt;&gt;0,CE35&lt;&gt;0),(EXP(LN(CE35/CD35)/(CE$6-CD$6))-1)*100,0)</f>
        <v>-3.7126003322268897</v>
      </c>
      <c r="CE109" s="26">
        <f>IF(AND(CE$6-CB$6 &lt;&gt; 0,CB35&lt;&gt;0,CE35&lt;&gt;0),(EXP(LN(CE35/CB35)/(CE$6-CB$6))-1)*100,0)</f>
        <v>-3.5217872073569745</v>
      </c>
      <c r="CG109" s="26">
        <f t="shared" ref="CG109" si="292">IF($F$6-$D$6 &lt;&gt; 0,(EXP(LN(1+(CG72/100))/($F$6-$D$6))-1)*100,0)</f>
        <v>-2.8301889344244158</v>
      </c>
      <c r="CH109" s="26">
        <f t="shared" ref="CH109" si="293">IF(CC35&gt;0,((1+(CH35/CC35))^(1/($F$6-$D$6))-1)*100,0)</f>
        <v>1.9149451278243301</v>
      </c>
      <c r="CI109" s="26">
        <f t="shared" ref="CI109" si="294">IF($F$6-$D$6 &lt;&gt; 0,(EXP(LN(1+(CI72/100))/($F$6-$D$6))-1)*100,0)</f>
        <v>-0.13991284855574548</v>
      </c>
      <c r="CK109" s="24" t="str">
        <f>CK35</f>
        <v>All occupations</v>
      </c>
      <c r="CL109" s="26">
        <f>IF(AND(CM$6-CL$6 &lt;&gt; 0,CL35&lt;&gt;0,CM35&lt;&gt;0),(EXP(LN(CM35/CL35)/(CM$6-CL$6))-1)*100,0)</f>
        <v>0.62015402239363748</v>
      </c>
      <c r="CM109" s="26">
        <f>IF(AND(CN$6-CM$6 &lt;&gt; 0,CM35&lt;&gt;0,CN35&lt;&gt;0),(EXP(LN(CN35/CM35)/(CN$6-CM$6))-1)*100,0)</f>
        <v>-13.705081686406173</v>
      </c>
      <c r="CN109" s="26">
        <f>IF(AND(CO$6-CN$6 &lt;&gt; 0,CN35&lt;&gt;0,CO35&lt;&gt;0),(EXP(LN(CO35/CN35)/(CO$6-CN$6))-1)*100,0)</f>
        <v>-1.189071864543656</v>
      </c>
      <c r="CO109" s="26">
        <f>IF(AND(CP$6-CO$6 &lt;&gt; 0,CO35&lt;&gt;0,CP35&lt;&gt;0),(EXP(LN(CP35/CO35)/(CP$6-CO$6))-1)*100,0)</f>
        <v>-0.6829950478092095</v>
      </c>
      <c r="CP109" s="26">
        <f>IF(AND(CP$6-CM$6 &lt;&gt; 0,CM35&lt;&gt;0,CP35&lt;&gt;0),(EXP(LN(CP35/CM35)/(CP$6-CM$6))-1)*100,0)</f>
        <v>-1.7086293726081836</v>
      </c>
      <c r="CR109" s="26">
        <f t="shared" ref="CR109" si="295">IF($F$6-$D$6 &lt;&gt; 0,(EXP(LN(1+(CR72/100))/($F$6-$D$6))-1)*100,0)</f>
        <v>-0.85197466174129488</v>
      </c>
      <c r="CS109" s="26">
        <f t="shared" ref="CS109" si="296">IF(CN35&gt;0,((1+(CS35/CN35))^(1/($F$6-$D$6))-1)*100,0)</f>
        <v>1.5917663554479322</v>
      </c>
      <c r="CT109" s="26">
        <f t="shared" ref="CT109" si="297">IF($F$6-$D$6 &lt;&gt; 0,(EXP(LN(1+(CT72/100))/($F$6-$D$6))-1)*100,0)</f>
        <v>0.91762092006806295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Kent and Medway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Kent and Medway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Kent and Medway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Kent and Medway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Kent and Medway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Kent and Medway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Kent and Medway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Kent and Medway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Kent and Medway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0.2188113323211387</v>
      </c>
      <c r="C119" s="27">
        <f t="shared" si="299"/>
        <v>0.12028497757379153</v>
      </c>
      <c r="D119" s="27">
        <f t="shared" si="299"/>
        <v>5.6409446667597951E-2</v>
      </c>
      <c r="E119" s="27">
        <f t="shared" si="299"/>
        <v>0.39007164197791044</v>
      </c>
      <c r="F119" s="27">
        <f t="shared" ref="F119:F144" si="300">F8-D8</f>
        <v>0.44648108864550839</v>
      </c>
      <c r="L119" t="str">
        <f>A119</f>
        <v>11 Corporate managers and directors</v>
      </c>
      <c r="M119" s="27">
        <f t="shared" ref="M119:P144" si="301">N8-M8</f>
        <v>2.4578740600333848</v>
      </c>
      <c r="N119" s="27">
        <f t="shared" si="301"/>
        <v>0.81758393354642322</v>
      </c>
      <c r="O119" s="27">
        <f t="shared" si="301"/>
        <v>0.34831782004460798</v>
      </c>
      <c r="P119" s="27">
        <f t="shared" si="301"/>
        <v>3.2079727635647384</v>
      </c>
      <c r="Q119" s="27">
        <f t="shared" ref="Q119:Q144" si="302">Q8-O8</f>
        <v>3.5562905836093464</v>
      </c>
      <c r="W119" t="str">
        <f>A119</f>
        <v>11 Corporate managers and directors</v>
      </c>
      <c r="X119" s="27">
        <f t="shared" ref="X119:AA144" si="303">Y8-X8</f>
        <v>4.1757121942803543</v>
      </c>
      <c r="Y119" s="27">
        <f t="shared" si="303"/>
        <v>-0.51554713565756316</v>
      </c>
      <c r="Z119" s="27">
        <f t="shared" si="303"/>
        <v>-0.76161946430895711</v>
      </c>
      <c r="AA119" s="27">
        <f t="shared" si="303"/>
        <v>3.2651578467752103</v>
      </c>
      <c r="AB119" s="27">
        <f t="shared" ref="AB119:AB144" si="304">AB8-Z8</f>
        <v>2.5035383824662532</v>
      </c>
      <c r="AH119" t="str">
        <f>L119</f>
        <v>11 Corporate managers and directors</v>
      </c>
      <c r="AI119" s="27">
        <f t="shared" ref="AI119:AL144" si="305">AJ8-AI8</f>
        <v>0.72287076070067213</v>
      </c>
      <c r="AJ119" s="27">
        <f t="shared" si="305"/>
        <v>4.8291313366572552E-2</v>
      </c>
      <c r="AK119" s="27">
        <f t="shared" si="305"/>
        <v>-0.36700125684629015</v>
      </c>
      <c r="AL119" s="27">
        <f t="shared" si="305"/>
        <v>0.39474917462698134</v>
      </c>
      <c r="AM119" s="27">
        <f t="shared" ref="AM119:AM144" si="306">AM8-AK8</f>
        <v>2.7747917780691189E-2</v>
      </c>
      <c r="AS119" t="str">
        <f>W119</f>
        <v>11 Corporate managers and directors</v>
      </c>
      <c r="AT119" s="27">
        <f t="shared" ref="AT119:AW144" si="307">AU8-AT8</f>
        <v>1.0895321427795643</v>
      </c>
      <c r="AU119" s="27">
        <f t="shared" si="307"/>
        <v>1.8083468641444611E-2</v>
      </c>
      <c r="AV119" s="27">
        <f t="shared" si="307"/>
        <v>-0.60845283824114205</v>
      </c>
      <c r="AW119" s="27">
        <f t="shared" si="307"/>
        <v>0.69089850740335379</v>
      </c>
      <c r="AX119" s="27">
        <f t="shared" ref="AX119:AX144" si="308">AX8-AV8</f>
        <v>8.2445669162211743E-2</v>
      </c>
      <c r="BD119" t="str">
        <f>AH119</f>
        <v>11 Corporate managers and directors</v>
      </c>
      <c r="BE119" s="27">
        <f t="shared" ref="BE119:BH144" si="309">BF8-BE8</f>
        <v>0.88336979157768702</v>
      </c>
      <c r="BF119" s="27">
        <f t="shared" si="309"/>
        <v>1.1068700480277975</v>
      </c>
      <c r="BG119" s="27">
        <f t="shared" si="309"/>
        <v>-1.6261595682193803</v>
      </c>
      <c r="BH119" s="27">
        <f t="shared" si="309"/>
        <v>0.88323039092012934</v>
      </c>
      <c r="BI119" s="27">
        <f t="shared" ref="BI119:BI144" si="310">BI8-BG8</f>
        <v>-0.74292917729925101</v>
      </c>
      <c r="BO119" t="str">
        <f>AS119</f>
        <v>11 Corporate managers and directors</v>
      </c>
      <c r="BP119" s="27">
        <f t="shared" ref="BP119:BS144" si="311">BQ8-BP8</f>
        <v>1.0120528070165982</v>
      </c>
      <c r="BQ119" s="27">
        <f t="shared" si="311"/>
        <v>-0.59252622630243401</v>
      </c>
      <c r="BR119" s="27">
        <f t="shared" si="311"/>
        <v>-1.2299951992834472</v>
      </c>
      <c r="BS119" s="27">
        <f t="shared" si="311"/>
        <v>-1.4028697992480073</v>
      </c>
      <c r="BT119" s="27">
        <f t="shared" ref="BT119:BT144" si="312">BT8-BR8</f>
        <v>-2.6328649985314545</v>
      </c>
      <c r="BZ119" t="str">
        <f>BD119</f>
        <v>11 Corporate managers and directors</v>
      </c>
      <c r="CA119" s="68">
        <f t="shared" ref="CA119:CD144" si="313">CB8-CA8</f>
        <v>0.14622802833659243</v>
      </c>
      <c r="CB119" s="68">
        <f t="shared" si="313"/>
        <v>-0.1316116012257762</v>
      </c>
      <c r="CC119" s="68">
        <f t="shared" si="313"/>
        <v>-0.19687626616775322</v>
      </c>
      <c r="CD119" s="68">
        <f t="shared" si="313"/>
        <v>-1.3366399545138776</v>
      </c>
      <c r="CE119" s="68">
        <f t="shared" ref="CE119:CE144" si="314">CE8-CC8</f>
        <v>-1.5335162206816308</v>
      </c>
      <c r="CK119" t="str">
        <f>BO119</f>
        <v>11 Corporate managers and directors</v>
      </c>
      <c r="CL119" s="68">
        <f t="shared" ref="CL119:CO144" si="315">CM8-CL8</f>
        <v>0.2499742801580318</v>
      </c>
      <c r="CM119" s="68">
        <f t="shared" si="315"/>
        <v>-0.11274920499240459</v>
      </c>
      <c r="CN119" s="68">
        <f t="shared" si="315"/>
        <v>3.1388873907418846E-2</v>
      </c>
      <c r="CO119" s="68">
        <f t="shared" si="315"/>
        <v>0.26428183935508009</v>
      </c>
      <c r="CP119" s="68">
        <f t="shared" ref="CP119:CP144" si="316">CP8-CN8</f>
        <v>0.29567071326249894</v>
      </c>
    </row>
    <row r="120" spans="1:94" x14ac:dyDescent="0.2">
      <c r="A120" t="str">
        <f t="shared" si="298"/>
        <v>12 Other managers and proprietors</v>
      </c>
      <c r="B120" s="27">
        <f t="shared" si="299"/>
        <v>0.10921290668295208</v>
      </c>
      <c r="C120" s="27">
        <f t="shared" si="299"/>
        <v>4.7721434002002128E-3</v>
      </c>
      <c r="D120" s="27">
        <f t="shared" si="299"/>
        <v>0.17157320453382596</v>
      </c>
      <c r="E120" s="27">
        <f t="shared" si="299"/>
        <v>0.23440776418270204</v>
      </c>
      <c r="F120" s="27">
        <f t="shared" si="300"/>
        <v>0.405980968716528</v>
      </c>
      <c r="L120" t="str">
        <f t="shared" ref="L120:L143" si="317">A120</f>
        <v>12 Other managers and proprietors</v>
      </c>
      <c r="M120" s="27">
        <f t="shared" si="301"/>
        <v>0.7593125775862033</v>
      </c>
      <c r="N120" s="27">
        <f t="shared" si="301"/>
        <v>0.28109444506256231</v>
      </c>
      <c r="O120" s="27">
        <f t="shared" si="301"/>
        <v>1.546422242539554</v>
      </c>
      <c r="P120" s="27">
        <f t="shared" si="301"/>
        <v>2.2042942164676189</v>
      </c>
      <c r="Q120" s="27">
        <f t="shared" si="302"/>
        <v>3.7507164590071729</v>
      </c>
      <c r="W120" t="str">
        <f t="shared" ref="W120:W143" si="318">A120</f>
        <v>12 Other managers and proprietors</v>
      </c>
      <c r="X120" s="27">
        <f t="shared" si="303"/>
        <v>0.9009740987447854</v>
      </c>
      <c r="Y120" s="27">
        <f t="shared" si="303"/>
        <v>-0.27457383758600518</v>
      </c>
      <c r="Z120" s="27">
        <f t="shared" si="303"/>
        <v>2.1244365640465981</v>
      </c>
      <c r="AA120" s="27">
        <f t="shared" si="303"/>
        <v>2.3044616846413088</v>
      </c>
      <c r="AB120" s="27">
        <f t="shared" si="304"/>
        <v>4.4288982486879069</v>
      </c>
      <c r="AH120" t="str">
        <f t="shared" ref="AH120:AH143" si="319">L120</f>
        <v>12 Other managers and proprietors</v>
      </c>
      <c r="AI120" s="27">
        <f t="shared" si="305"/>
        <v>0.3355633888330114</v>
      </c>
      <c r="AJ120" s="27">
        <f t="shared" si="305"/>
        <v>3.2819231153796924E-2</v>
      </c>
      <c r="AK120" s="27">
        <f t="shared" si="305"/>
        <v>0.51842804210335558</v>
      </c>
      <c r="AL120" s="27">
        <f t="shared" si="305"/>
        <v>0.66683960002681886</v>
      </c>
      <c r="AM120" s="27">
        <f t="shared" si="306"/>
        <v>1.1852676421301744</v>
      </c>
      <c r="AS120" t="str">
        <f t="shared" ref="AS120:AS143" si="320">W120</f>
        <v>12 Other managers and proprietors</v>
      </c>
      <c r="AT120" s="27">
        <f t="shared" si="307"/>
        <v>0.24542352742613138</v>
      </c>
      <c r="AU120" s="27">
        <f t="shared" si="307"/>
        <v>-2.3598381479215558E-2</v>
      </c>
      <c r="AV120" s="27">
        <f t="shared" si="307"/>
        <v>0.63156031267384227</v>
      </c>
      <c r="AW120" s="27">
        <f t="shared" si="307"/>
        <v>0.62539503408669095</v>
      </c>
      <c r="AX120" s="27">
        <f t="shared" si="308"/>
        <v>1.2569553467605332</v>
      </c>
      <c r="BD120" t="str">
        <f t="shared" ref="BD120:BD143" si="321">AH120</f>
        <v>12 Other managers and proprietors</v>
      </c>
      <c r="BE120" s="27">
        <f t="shared" si="309"/>
        <v>-0.46528663835043815</v>
      </c>
      <c r="BF120" s="27">
        <f t="shared" si="309"/>
        <v>0.28571764263478983</v>
      </c>
      <c r="BG120" s="27">
        <f t="shared" si="309"/>
        <v>0.78664963852399872</v>
      </c>
      <c r="BH120" s="27">
        <f t="shared" si="309"/>
        <v>0.44855502327516028</v>
      </c>
      <c r="BI120" s="27">
        <f t="shared" si="310"/>
        <v>1.235204661799159</v>
      </c>
      <c r="BO120" t="str">
        <f t="shared" ref="BO120:BO143" si="322">AS120</f>
        <v>12 Other managers and proprietors</v>
      </c>
      <c r="BP120" s="27">
        <f t="shared" si="311"/>
        <v>3.9124667460471052E-2</v>
      </c>
      <c r="BQ120" s="27">
        <f t="shared" si="311"/>
        <v>-0.28405747766819633</v>
      </c>
      <c r="BR120" s="27">
        <f t="shared" si="311"/>
        <v>1.1767817695942533</v>
      </c>
      <c r="BS120" s="27">
        <f t="shared" si="311"/>
        <v>-6.2219066699828574E-2</v>
      </c>
      <c r="BT120" s="27">
        <f t="shared" si="312"/>
        <v>1.1145627028944247</v>
      </c>
      <c r="BZ120" t="str">
        <f t="shared" ref="BZ120:BZ143" si="323">BD120</f>
        <v>12 Other managers and proprietors</v>
      </c>
      <c r="CA120" s="68">
        <f t="shared" si="313"/>
        <v>-0.28372382839891808</v>
      </c>
      <c r="CB120" s="68">
        <f t="shared" si="313"/>
        <v>-0.43021202692934857</v>
      </c>
      <c r="CC120" s="68">
        <f t="shared" si="313"/>
        <v>0.46151170301241029</v>
      </c>
      <c r="CD120" s="68">
        <f t="shared" si="313"/>
        <v>-0.65049706251743089</v>
      </c>
      <c r="CE120" s="68">
        <f t="shared" si="314"/>
        <v>-0.1889853595050206</v>
      </c>
      <c r="CK120" t="str">
        <f t="shared" ref="CK120:CK143" si="324">BO120</f>
        <v>12 Other managers and proprietors</v>
      </c>
      <c r="CL120" s="68">
        <f t="shared" si="315"/>
        <v>5.0249459066434188E-2</v>
      </c>
      <c r="CM120" s="68">
        <f t="shared" si="315"/>
        <v>-0.13627278864092074</v>
      </c>
      <c r="CN120" s="68">
        <f t="shared" si="315"/>
        <v>0.41328813725206426</v>
      </c>
      <c r="CO120" s="68">
        <f t="shared" si="315"/>
        <v>0.4168816697557074</v>
      </c>
      <c r="CP120" s="68">
        <f t="shared" si="316"/>
        <v>0.83016980700777165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0.58148970902071362</v>
      </c>
      <c r="C121" s="27">
        <f t="shared" si="299"/>
        <v>0.1631621531032148</v>
      </c>
      <c r="D121" s="27">
        <f t="shared" si="299"/>
        <v>0.40214765993803425</v>
      </c>
      <c r="E121" s="27">
        <f t="shared" si="299"/>
        <v>0.89052111940346323</v>
      </c>
      <c r="F121" s="27">
        <f t="shared" si="300"/>
        <v>1.2926687793414975</v>
      </c>
      <c r="L121" t="str">
        <f t="shared" si="317"/>
        <v>21 Science, research, engineering and technology professionals</v>
      </c>
      <c r="M121" s="27">
        <f t="shared" si="301"/>
        <v>2.2867124680245148</v>
      </c>
      <c r="N121" s="27">
        <f t="shared" si="301"/>
        <v>1.348886635618177</v>
      </c>
      <c r="O121" s="27">
        <f t="shared" si="301"/>
        <v>2.2474439333437832</v>
      </c>
      <c r="P121" s="27">
        <f t="shared" si="301"/>
        <v>4.5408548746907282</v>
      </c>
      <c r="Q121" s="27">
        <f t="shared" si="302"/>
        <v>6.7882988080345115</v>
      </c>
      <c r="W121" t="str">
        <f t="shared" si="318"/>
        <v>21 Science, research, engineering and technology professionals</v>
      </c>
      <c r="X121" s="27">
        <f t="shared" si="303"/>
        <v>1.630985424050678</v>
      </c>
      <c r="Y121" s="27">
        <f t="shared" si="303"/>
        <v>-0.13667411971697874</v>
      </c>
      <c r="Z121" s="27">
        <f t="shared" si="303"/>
        <v>0.88736832017609046</v>
      </c>
      <c r="AA121" s="27">
        <f t="shared" si="303"/>
        <v>1.3235017879671531</v>
      </c>
      <c r="AB121" s="27">
        <f t="shared" si="304"/>
        <v>2.2108701081432436</v>
      </c>
      <c r="AH121" t="str">
        <f t="shared" si="319"/>
        <v>21 Science, research, engineering and technology professionals</v>
      </c>
      <c r="AI121" s="27">
        <f t="shared" si="305"/>
        <v>0.15649446613009355</v>
      </c>
      <c r="AJ121" s="27">
        <f t="shared" si="305"/>
        <v>8.6068234614583794E-2</v>
      </c>
      <c r="AK121" s="27">
        <f t="shared" si="305"/>
        <v>8.3472836242466819E-2</v>
      </c>
      <c r="AL121" s="27">
        <f t="shared" si="305"/>
        <v>0.29804426766615055</v>
      </c>
      <c r="AM121" s="27">
        <f t="shared" si="306"/>
        <v>0.38151710390861737</v>
      </c>
      <c r="AS121" t="str">
        <f t="shared" si="320"/>
        <v>21 Science, research, engineering and technology professionals</v>
      </c>
      <c r="AT121" s="27">
        <f t="shared" si="307"/>
        <v>0.43488373626631827</v>
      </c>
      <c r="AU121" s="27">
        <f t="shared" si="307"/>
        <v>-3.884835273639009E-2</v>
      </c>
      <c r="AV121" s="27">
        <f t="shared" si="307"/>
        <v>-0.21423175194485111</v>
      </c>
      <c r="AW121" s="27">
        <f t="shared" si="307"/>
        <v>2.8792367930928542E-2</v>
      </c>
      <c r="AX121" s="27">
        <f t="shared" si="308"/>
        <v>-0.18543938401392257</v>
      </c>
      <c r="BD121" t="str">
        <f t="shared" si="321"/>
        <v>21 Science, research, engineering and technology professionals</v>
      </c>
      <c r="BE121" s="27">
        <f t="shared" si="309"/>
        <v>5.7592893839171211E-3</v>
      </c>
      <c r="BF121" s="27">
        <f t="shared" si="309"/>
        <v>0.65707485678027222</v>
      </c>
      <c r="BG121" s="27">
        <f t="shared" si="309"/>
        <v>-0.32586659022235498</v>
      </c>
      <c r="BH121" s="27">
        <f t="shared" si="309"/>
        <v>-8.2590429690887923E-2</v>
      </c>
      <c r="BI121" s="27">
        <f t="shared" si="310"/>
        <v>-0.4084570199132429</v>
      </c>
      <c r="BO121" t="str">
        <f t="shared" si="322"/>
        <v>21 Science, research, engineering and technology professionals</v>
      </c>
      <c r="BP121" s="27">
        <f t="shared" si="311"/>
        <v>0.38682622158682456</v>
      </c>
      <c r="BQ121" s="27">
        <f t="shared" si="311"/>
        <v>-0.1843650277489175</v>
      </c>
      <c r="BR121" s="27">
        <f t="shared" si="311"/>
        <v>4.2789696626758911E-2</v>
      </c>
      <c r="BS121" s="27">
        <f t="shared" si="311"/>
        <v>-0.43681953495244485</v>
      </c>
      <c r="BT121" s="27">
        <f t="shared" si="312"/>
        <v>-0.39402983832568594</v>
      </c>
      <c r="BZ121" t="str">
        <f t="shared" si="323"/>
        <v>21 Science, research, engineering and technology professionals</v>
      </c>
      <c r="CA121" s="68">
        <f t="shared" si="313"/>
        <v>-0.15359178807875606</v>
      </c>
      <c r="CB121" s="68">
        <f t="shared" si="313"/>
        <v>-9.645325954910966E-2</v>
      </c>
      <c r="CC121" s="68">
        <f t="shared" si="313"/>
        <v>0.11120933058027394</v>
      </c>
      <c r="CD121" s="68">
        <f t="shared" si="313"/>
        <v>-0.85092175622453015</v>
      </c>
      <c r="CE121" s="68">
        <f t="shared" si="314"/>
        <v>-0.73971242564425621</v>
      </c>
      <c r="CK121" t="str">
        <f t="shared" si="324"/>
        <v>21 Science, research, engineering and technology professionals</v>
      </c>
      <c r="CL121" s="68">
        <f t="shared" si="315"/>
        <v>0.15194509064488337</v>
      </c>
      <c r="CM121" s="68">
        <f t="shared" si="315"/>
        <v>-2.1247533966861631E-4</v>
      </c>
      <c r="CN121" s="68">
        <f t="shared" si="315"/>
        <v>0.2486252354676296</v>
      </c>
      <c r="CO121" s="68">
        <f t="shared" si="315"/>
        <v>0.42226125604542131</v>
      </c>
      <c r="CP121" s="68">
        <f t="shared" si="316"/>
        <v>0.67088649151305091</v>
      </c>
    </row>
    <row r="122" spans="1:94" x14ac:dyDescent="0.2">
      <c r="A122" t="str">
        <f t="shared" si="298"/>
        <v>22 Health professionals</v>
      </c>
      <c r="B122" s="27">
        <f t="shared" si="299"/>
        <v>0.58218308843695699</v>
      </c>
      <c r="C122" s="27">
        <f t="shared" si="299"/>
        <v>0.10198553239569907</v>
      </c>
      <c r="D122" s="27">
        <f t="shared" si="299"/>
        <v>0.42493869799755801</v>
      </c>
      <c r="E122" s="27">
        <f t="shared" si="299"/>
        <v>0.57729375926474491</v>
      </c>
      <c r="F122" s="27">
        <f t="shared" si="300"/>
        <v>1.0022324572623029</v>
      </c>
      <c r="L122" t="str">
        <f t="shared" si="317"/>
        <v>22 Health professionals</v>
      </c>
      <c r="M122" s="27">
        <f t="shared" si="301"/>
        <v>1.8664940239502092</v>
      </c>
      <c r="N122" s="27">
        <f t="shared" si="301"/>
        <v>0.3494665460545896</v>
      </c>
      <c r="O122" s="27">
        <f t="shared" si="301"/>
        <v>1.2222234844913116</v>
      </c>
      <c r="P122" s="27">
        <f t="shared" si="301"/>
        <v>1.5212885964685405</v>
      </c>
      <c r="Q122" s="27">
        <f t="shared" si="302"/>
        <v>2.7435120809598521</v>
      </c>
      <c r="W122" t="str">
        <f t="shared" si="318"/>
        <v>22 Health professionals</v>
      </c>
      <c r="X122" s="27">
        <f t="shared" si="303"/>
        <v>2.6845540771707466</v>
      </c>
      <c r="Y122" s="27">
        <f t="shared" si="303"/>
        <v>-0.23726066498015896</v>
      </c>
      <c r="Z122" s="27">
        <f t="shared" si="303"/>
        <v>1.308421443199947</v>
      </c>
      <c r="AA122" s="27">
        <f t="shared" si="303"/>
        <v>1.3484147406719256</v>
      </c>
      <c r="AB122" s="27">
        <f t="shared" si="304"/>
        <v>2.6568361838718726</v>
      </c>
      <c r="AH122" t="str">
        <f t="shared" si="319"/>
        <v>22 Health professionals</v>
      </c>
      <c r="AI122" s="27">
        <f t="shared" si="305"/>
        <v>-0.82325701759741232</v>
      </c>
      <c r="AJ122" s="27">
        <f t="shared" si="305"/>
        <v>-0.57875816219142528</v>
      </c>
      <c r="AK122" s="27">
        <f t="shared" si="305"/>
        <v>-1.7083656972504606</v>
      </c>
      <c r="AL122" s="27">
        <f t="shared" si="305"/>
        <v>-1.5982353575796169</v>
      </c>
      <c r="AM122" s="27">
        <f t="shared" si="306"/>
        <v>-3.3066010548300775</v>
      </c>
      <c r="AS122" t="str">
        <f t="shared" si="320"/>
        <v>22 Health professionals</v>
      </c>
      <c r="AT122" s="27">
        <f t="shared" si="307"/>
        <v>0.15876351408413691</v>
      </c>
      <c r="AU122" s="27">
        <f t="shared" si="307"/>
        <v>0.10266984253239864</v>
      </c>
      <c r="AV122" s="27">
        <f t="shared" si="307"/>
        <v>2.9628512457697154E-2</v>
      </c>
      <c r="AW122" s="27">
        <f t="shared" si="307"/>
        <v>7.9051001383296349E-2</v>
      </c>
      <c r="AX122" s="27">
        <f t="shared" si="308"/>
        <v>0.1086795138409935</v>
      </c>
      <c r="BD122" t="str">
        <f t="shared" si="321"/>
        <v>22 Health professionals</v>
      </c>
      <c r="BE122" s="27">
        <f t="shared" si="309"/>
        <v>0.56781752000635599</v>
      </c>
      <c r="BF122" s="27">
        <f t="shared" si="309"/>
        <v>0.28464609325388279</v>
      </c>
      <c r="BG122" s="27">
        <f t="shared" si="309"/>
        <v>0.19641736491406903</v>
      </c>
      <c r="BH122" s="27">
        <f t="shared" si="309"/>
        <v>0.32619214276671604</v>
      </c>
      <c r="BI122" s="27">
        <f t="shared" si="310"/>
        <v>0.52260950768078507</v>
      </c>
      <c r="BO122" t="str">
        <f t="shared" si="322"/>
        <v>22 Health professionals</v>
      </c>
      <c r="BP122" s="27">
        <f t="shared" si="311"/>
        <v>0.24835711417271877</v>
      </c>
      <c r="BQ122" s="27">
        <f t="shared" si="311"/>
        <v>-1.2555404154279692E-3</v>
      </c>
      <c r="BR122" s="27">
        <f t="shared" si="311"/>
        <v>2.5124595242385528E-2</v>
      </c>
      <c r="BS122" s="27">
        <f t="shared" si="311"/>
        <v>-0.49268358443482851</v>
      </c>
      <c r="BT122" s="27">
        <f t="shared" si="312"/>
        <v>-0.46755898919244299</v>
      </c>
      <c r="BZ122" t="str">
        <f t="shared" si="323"/>
        <v>22 Health professionals</v>
      </c>
      <c r="CA122" s="68">
        <f t="shared" si="313"/>
        <v>0.26345297243237376</v>
      </c>
      <c r="CB122" s="68">
        <f t="shared" si="313"/>
        <v>-0.27673785327889022</v>
      </c>
      <c r="CC122" s="68">
        <f t="shared" si="313"/>
        <v>7.9251661974776066E-2</v>
      </c>
      <c r="CD122" s="68">
        <f t="shared" si="313"/>
        <v>-0.4877085485082413</v>
      </c>
      <c r="CE122" s="68">
        <f t="shared" si="314"/>
        <v>-0.40845688653346524</v>
      </c>
      <c r="CK122" t="str">
        <f t="shared" si="324"/>
        <v>22 Health professionals</v>
      </c>
      <c r="CL122" s="68">
        <f t="shared" si="315"/>
        <v>6.8594158713662354E-2</v>
      </c>
      <c r="CM122" s="68">
        <f t="shared" si="315"/>
        <v>3.1637602001122478E-3</v>
      </c>
      <c r="CN122" s="68">
        <f t="shared" si="315"/>
        <v>0.14306202747101687</v>
      </c>
      <c r="CO122" s="68">
        <f t="shared" si="315"/>
        <v>0.33177223856771215</v>
      </c>
      <c r="CP122" s="68">
        <f t="shared" si="316"/>
        <v>0.47483426603872902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0.54877479040656585</v>
      </c>
      <c r="C123" s="27">
        <f t="shared" si="299"/>
        <v>0.14195830612730953</v>
      </c>
      <c r="D123" s="27">
        <f t="shared" si="299"/>
        <v>0.41257490719385004</v>
      </c>
      <c r="E123" s="27">
        <f t="shared" si="299"/>
        <v>0.73379788734068097</v>
      </c>
      <c r="F123" s="27">
        <f t="shared" si="300"/>
        <v>1.146372794534531</v>
      </c>
      <c r="L123" t="str">
        <f t="shared" si="317"/>
        <v>23 Teaching and other educational professionals</v>
      </c>
      <c r="M123" s="27">
        <f t="shared" si="301"/>
        <v>3.6080884685523849</v>
      </c>
      <c r="N123" s="27">
        <f t="shared" si="301"/>
        <v>0.20601401858401758</v>
      </c>
      <c r="O123" s="27">
        <f t="shared" si="301"/>
        <v>2.1864323823697944</v>
      </c>
      <c r="P123" s="27">
        <f t="shared" si="301"/>
        <v>3.6867930735674825</v>
      </c>
      <c r="Q123" s="27">
        <f t="shared" si="302"/>
        <v>5.873225455937277</v>
      </c>
      <c r="W123" t="str">
        <f t="shared" si="318"/>
        <v>23 Teaching and other educational professionals</v>
      </c>
      <c r="X123" s="27">
        <f t="shared" si="303"/>
        <v>-0.3897082632397435</v>
      </c>
      <c r="Y123" s="27">
        <f t="shared" si="303"/>
        <v>-0.46801567438886238</v>
      </c>
      <c r="Z123" s="27">
        <f t="shared" si="303"/>
        <v>-1.2488404941290483</v>
      </c>
      <c r="AA123" s="27">
        <f t="shared" si="303"/>
        <v>-1.1969882198626625</v>
      </c>
      <c r="AB123" s="27">
        <f t="shared" si="304"/>
        <v>-2.4458287139917108</v>
      </c>
      <c r="AH123" t="str">
        <f t="shared" si="319"/>
        <v>23 Teaching and other educational professionals</v>
      </c>
      <c r="AI123" s="27">
        <f t="shared" si="305"/>
        <v>-0.60510317085716148</v>
      </c>
      <c r="AJ123" s="27">
        <f t="shared" si="305"/>
        <v>-0.13547158461957587</v>
      </c>
      <c r="AK123" s="27">
        <f t="shared" si="305"/>
        <v>-0.27023953426911551</v>
      </c>
      <c r="AL123" s="27">
        <f t="shared" si="305"/>
        <v>8.7799368882124362E-3</v>
      </c>
      <c r="AM123" s="27">
        <f t="shared" si="306"/>
        <v>-0.26145959738090307</v>
      </c>
      <c r="AS123" t="str">
        <f t="shared" si="320"/>
        <v>23 Teaching and other educational professionals</v>
      </c>
      <c r="AT123" s="27">
        <f t="shared" si="307"/>
        <v>1.5054447579720354E-2</v>
      </c>
      <c r="AU123" s="27">
        <f t="shared" si="307"/>
        <v>5.1407783771945104E-3</v>
      </c>
      <c r="AV123" s="27">
        <f t="shared" si="307"/>
        <v>-6.703739823150423E-2</v>
      </c>
      <c r="AW123" s="27">
        <f t="shared" si="307"/>
        <v>-2.821776583546487E-2</v>
      </c>
      <c r="AX123" s="27">
        <f t="shared" si="308"/>
        <v>-9.52551640669691E-2</v>
      </c>
      <c r="BD123" t="str">
        <f t="shared" si="321"/>
        <v>23 Teaching and other educational professionals</v>
      </c>
      <c r="BE123" s="27">
        <f t="shared" si="309"/>
        <v>-3.668504223060487E-2</v>
      </c>
      <c r="BF123" s="27">
        <f t="shared" si="309"/>
        <v>0.17759839431652802</v>
      </c>
      <c r="BG123" s="27">
        <f t="shared" si="309"/>
        <v>7.3790253991288468E-2</v>
      </c>
      <c r="BH123" s="27">
        <f t="shared" si="309"/>
        <v>0.3481178238194258</v>
      </c>
      <c r="BI123" s="27">
        <f t="shared" si="310"/>
        <v>0.42190807781071427</v>
      </c>
      <c r="BO123" t="str">
        <f t="shared" si="322"/>
        <v>23 Teaching and other educational professionals</v>
      </c>
      <c r="BP123" s="27">
        <f t="shared" si="311"/>
        <v>-2.493608608132547E-2</v>
      </c>
      <c r="BQ123" s="27">
        <f t="shared" si="311"/>
        <v>-2.7797528075121924E-3</v>
      </c>
      <c r="BR123" s="27">
        <f t="shared" si="311"/>
        <v>-3.6179074607130435E-2</v>
      </c>
      <c r="BS123" s="27">
        <f t="shared" si="311"/>
        <v>-9.5734617974532199E-2</v>
      </c>
      <c r="BT123" s="27">
        <f t="shared" si="312"/>
        <v>-0.13191369258166263</v>
      </c>
      <c r="BZ123" t="str">
        <f t="shared" si="323"/>
        <v>23 Teaching and other educational professionals</v>
      </c>
      <c r="CA123" s="68">
        <f t="shared" si="313"/>
        <v>-1.0570850874161208E-2</v>
      </c>
      <c r="CB123" s="68">
        <f t="shared" si="313"/>
        <v>-5.8434705498048078E-2</v>
      </c>
      <c r="CC123" s="68">
        <f t="shared" si="313"/>
        <v>8.7221758175145991E-2</v>
      </c>
      <c r="CD123" s="68">
        <f t="shared" si="313"/>
        <v>-8.7911169505971332E-2</v>
      </c>
      <c r="CE123" s="68">
        <f t="shared" si="314"/>
        <v>-6.8941133082534023E-4</v>
      </c>
      <c r="CK123" t="str">
        <f t="shared" si="324"/>
        <v>23 Teaching and other educational professionals</v>
      </c>
      <c r="CL123" s="68">
        <f t="shared" si="315"/>
        <v>4.5076519010438881E-2</v>
      </c>
      <c r="CM123" s="68">
        <f t="shared" si="315"/>
        <v>1.3672667998509941E-2</v>
      </c>
      <c r="CN123" s="68">
        <f t="shared" si="315"/>
        <v>7.3450430018203922E-2</v>
      </c>
      <c r="CO123" s="68">
        <f t="shared" si="315"/>
        <v>6.1498608040909952E-2</v>
      </c>
      <c r="CP123" s="68">
        <f t="shared" si="316"/>
        <v>0.13494903805911387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0.2361416356614634</v>
      </c>
      <c r="C124" s="27">
        <f t="shared" si="299"/>
        <v>0.14817278189066707</v>
      </c>
      <c r="D124" s="27">
        <f t="shared" si="299"/>
        <v>0.31766259766147376</v>
      </c>
      <c r="E124" s="27">
        <f t="shared" si="299"/>
        <v>0.55182542766621911</v>
      </c>
      <c r="F124" s="27">
        <f t="shared" si="300"/>
        <v>0.86948802532769287</v>
      </c>
      <c r="L124" t="str">
        <f t="shared" si="317"/>
        <v>24 Business, media and public service professionals</v>
      </c>
      <c r="M124" s="27">
        <f t="shared" si="301"/>
        <v>3.083071019562686</v>
      </c>
      <c r="N124" s="27">
        <f t="shared" si="301"/>
        <v>1.0951823552104401</v>
      </c>
      <c r="O124" s="27">
        <f t="shared" si="301"/>
        <v>2.7880787982170645</v>
      </c>
      <c r="P124" s="27">
        <f t="shared" si="301"/>
        <v>4.4047444225020733</v>
      </c>
      <c r="Q124" s="27">
        <f t="shared" si="302"/>
        <v>7.1928232207191378</v>
      </c>
      <c r="W124" t="str">
        <f t="shared" si="318"/>
        <v>24 Business, media and public service professionals</v>
      </c>
      <c r="X124" s="27">
        <f t="shared" si="303"/>
        <v>2.8180665078002143</v>
      </c>
      <c r="Y124" s="27">
        <f t="shared" si="303"/>
        <v>0.76054864041357106</v>
      </c>
      <c r="Z124" s="27">
        <f t="shared" si="303"/>
        <v>2.4479693070005908</v>
      </c>
      <c r="AA124" s="27">
        <f t="shared" si="303"/>
        <v>2.7392133284291056</v>
      </c>
      <c r="AB124" s="27">
        <f t="shared" si="304"/>
        <v>5.1871826354296964</v>
      </c>
      <c r="AH124" t="str">
        <f t="shared" si="319"/>
        <v>24 Business, media and public service professionals</v>
      </c>
      <c r="AI124" s="27">
        <f t="shared" si="305"/>
        <v>5.0514263509776391E-2</v>
      </c>
      <c r="AJ124" s="27">
        <f t="shared" si="305"/>
        <v>0.14610199828858184</v>
      </c>
      <c r="AK124" s="27">
        <f t="shared" si="305"/>
        <v>-6.178171659905507E-2</v>
      </c>
      <c r="AL124" s="27">
        <f t="shared" si="305"/>
        <v>0.20657634721214402</v>
      </c>
      <c r="AM124" s="27">
        <f t="shared" si="306"/>
        <v>0.14479463061308895</v>
      </c>
      <c r="AS124" t="str">
        <f t="shared" si="320"/>
        <v>24 Business, media and public service professionals</v>
      </c>
      <c r="AT124" s="27">
        <f t="shared" si="307"/>
        <v>0.38135193396338307</v>
      </c>
      <c r="AU124" s="27">
        <f t="shared" si="307"/>
        <v>0.13843933573830691</v>
      </c>
      <c r="AV124" s="27">
        <f t="shared" si="307"/>
        <v>0.31310841244573595</v>
      </c>
      <c r="AW124" s="27">
        <f t="shared" si="307"/>
        <v>0.50441906998548447</v>
      </c>
      <c r="AX124" s="27">
        <f t="shared" si="308"/>
        <v>0.81752748243122042</v>
      </c>
      <c r="BD124" t="str">
        <f t="shared" si="321"/>
        <v>24 Business, media and public service professionals</v>
      </c>
      <c r="BE124" s="27">
        <f t="shared" si="309"/>
        <v>0.38720103435933151</v>
      </c>
      <c r="BF124" s="27">
        <f t="shared" si="309"/>
        <v>1.0387353000813562</v>
      </c>
      <c r="BG124" s="27">
        <f t="shared" si="309"/>
        <v>0.71649851349460913</v>
      </c>
      <c r="BH124" s="27">
        <f t="shared" si="309"/>
        <v>0.72805714933290844</v>
      </c>
      <c r="BI124" s="27">
        <f t="shared" si="310"/>
        <v>1.4445556628275176</v>
      </c>
      <c r="BO124" t="str">
        <f t="shared" si="322"/>
        <v>24 Business, media and public service professionals</v>
      </c>
      <c r="BP124" s="27">
        <f t="shared" si="311"/>
        <v>0.34648059984681279</v>
      </c>
      <c r="BQ124" s="27">
        <f t="shared" si="311"/>
        <v>-7.5818073633292293E-2</v>
      </c>
      <c r="BR124" s="27">
        <f t="shared" si="311"/>
        <v>0.21258776542379998</v>
      </c>
      <c r="BS124" s="27">
        <f t="shared" si="311"/>
        <v>-0.59571893174079094</v>
      </c>
      <c r="BT124" s="27">
        <f t="shared" si="312"/>
        <v>-0.38313116631699096</v>
      </c>
      <c r="BZ124" t="str">
        <f t="shared" si="323"/>
        <v>24 Business, media and public service professionals</v>
      </c>
      <c r="CA124" s="68">
        <f t="shared" si="313"/>
        <v>0.11414205660900301</v>
      </c>
      <c r="CB124" s="68">
        <f t="shared" si="313"/>
        <v>-6.2230477982173404E-2</v>
      </c>
      <c r="CC124" s="68">
        <f t="shared" si="313"/>
        <v>0.21492331160656697</v>
      </c>
      <c r="CD124" s="68">
        <f t="shared" si="313"/>
        <v>-0.9294164794113926</v>
      </c>
      <c r="CE124" s="68">
        <f t="shared" si="314"/>
        <v>-0.71449316780482564</v>
      </c>
      <c r="CK124" t="str">
        <f t="shared" si="324"/>
        <v>24 Business, media and public service professionals</v>
      </c>
      <c r="CL124" s="68">
        <f t="shared" si="315"/>
        <v>0.13957398795132114</v>
      </c>
      <c r="CM124" s="68">
        <f t="shared" si="315"/>
        <v>7.7742537055901506E-3</v>
      </c>
      <c r="CN124" s="68">
        <f t="shared" si="315"/>
        <v>0.21454523239585788</v>
      </c>
      <c r="CO124" s="68">
        <f t="shared" si="315"/>
        <v>0.41370901271758431</v>
      </c>
      <c r="CP124" s="68">
        <f t="shared" si="316"/>
        <v>0.62825424511344219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0.10012523943521306</v>
      </c>
      <c r="C125" s="27">
        <f t="shared" si="299"/>
        <v>3.717847996373852E-2</v>
      </c>
      <c r="D125" s="27">
        <f t="shared" si="299"/>
        <v>3.0030612537150281E-2</v>
      </c>
      <c r="E125" s="27">
        <f t="shared" si="299"/>
        <v>0.17991427829600409</v>
      </c>
      <c r="F125" s="27">
        <f t="shared" si="300"/>
        <v>0.20994489083315437</v>
      </c>
      <c r="L125" t="str">
        <f t="shared" si="317"/>
        <v>31 Science, engineering and technology associate professionals</v>
      </c>
      <c r="M125" s="27">
        <f t="shared" si="301"/>
        <v>0.44815761564866086</v>
      </c>
      <c r="N125" s="27">
        <f t="shared" si="301"/>
        <v>0.32875849237009103</v>
      </c>
      <c r="O125" s="27">
        <f t="shared" si="301"/>
        <v>-6.4172550027940645E-2</v>
      </c>
      <c r="P125" s="27">
        <f t="shared" si="301"/>
        <v>0.61731639052260556</v>
      </c>
      <c r="Q125" s="27">
        <f t="shared" si="302"/>
        <v>0.55314384049466492</v>
      </c>
      <c r="W125" t="str">
        <f t="shared" si="318"/>
        <v>31 Science, engineering and technology associate professionals</v>
      </c>
      <c r="X125" s="27">
        <f t="shared" si="303"/>
        <v>0.68181411318277929</v>
      </c>
      <c r="Y125" s="27">
        <f t="shared" si="303"/>
        <v>0.11804036928422335</v>
      </c>
      <c r="Z125" s="27">
        <f t="shared" si="303"/>
        <v>-0.36497989753685278</v>
      </c>
      <c r="AA125" s="27">
        <f t="shared" si="303"/>
        <v>0.42091686821264851</v>
      </c>
      <c r="AB125" s="27">
        <f t="shared" si="304"/>
        <v>5.5936970675795727E-2</v>
      </c>
      <c r="AH125" t="str">
        <f t="shared" si="319"/>
        <v>31 Science, engineering and technology associate professionals</v>
      </c>
      <c r="AI125" s="27">
        <f t="shared" si="305"/>
        <v>0.13533359908598375</v>
      </c>
      <c r="AJ125" s="27">
        <f t="shared" si="305"/>
        <v>7.1414192849640235E-2</v>
      </c>
      <c r="AK125" s="27">
        <f t="shared" si="305"/>
        <v>1.1762252227287551E-4</v>
      </c>
      <c r="AL125" s="27">
        <f t="shared" si="305"/>
        <v>0.22797535323454299</v>
      </c>
      <c r="AM125" s="27">
        <f t="shared" si="306"/>
        <v>0.22809297575681586</v>
      </c>
      <c r="AS125" t="str">
        <f t="shared" si="320"/>
        <v>31 Science, engineering and technology associate professionals</v>
      </c>
      <c r="AT125" s="27">
        <f t="shared" si="307"/>
        <v>0.22336763215662003</v>
      </c>
      <c r="AU125" s="27">
        <f t="shared" si="307"/>
        <v>6.2717801924944805E-2</v>
      </c>
      <c r="AV125" s="27">
        <f t="shared" si="307"/>
        <v>-0.30916706350261514</v>
      </c>
      <c r="AW125" s="27">
        <f t="shared" si="307"/>
        <v>1.2772538842429126E-2</v>
      </c>
      <c r="AX125" s="27">
        <f t="shared" si="308"/>
        <v>-0.29639452466018601</v>
      </c>
      <c r="BD125" t="str">
        <f t="shared" si="321"/>
        <v>31 Science, engineering and technology associate professionals</v>
      </c>
      <c r="BE125" s="27">
        <f t="shared" si="309"/>
        <v>-1.9663959831341948E-2</v>
      </c>
      <c r="BF125" s="27">
        <f t="shared" si="309"/>
        <v>0.39056990961994442</v>
      </c>
      <c r="BG125" s="27">
        <f t="shared" si="309"/>
        <v>-0.70790342142994134</v>
      </c>
      <c r="BH125" s="27">
        <f t="shared" si="309"/>
        <v>-0.42404156511982638</v>
      </c>
      <c r="BI125" s="27">
        <f t="shared" si="310"/>
        <v>-1.1319449865497677</v>
      </c>
      <c r="BO125" t="str">
        <f t="shared" si="322"/>
        <v>31 Science, engineering and technology associate professionals</v>
      </c>
      <c r="BP125" s="27">
        <f t="shared" si="311"/>
        <v>0.263010831481862</v>
      </c>
      <c r="BQ125" s="27">
        <f t="shared" si="311"/>
        <v>4.7771950244457129E-2</v>
      </c>
      <c r="BR125" s="27">
        <f t="shared" si="311"/>
        <v>-0.27916468303982378</v>
      </c>
      <c r="BS125" s="27">
        <f t="shared" si="311"/>
        <v>-0.11806017921116085</v>
      </c>
      <c r="BT125" s="27">
        <f t="shared" si="312"/>
        <v>-0.39722486225098463</v>
      </c>
      <c r="BZ125" t="str">
        <f t="shared" si="323"/>
        <v>31 Science, engineering and technology associate professionals</v>
      </c>
      <c r="CA125" s="68">
        <f t="shared" si="313"/>
        <v>5.1032986550332282E-2</v>
      </c>
      <c r="CB125" s="68">
        <f t="shared" si="313"/>
        <v>7.5781025855218731E-2</v>
      </c>
      <c r="CC125" s="68">
        <f t="shared" si="313"/>
        <v>-0.13376194803416319</v>
      </c>
      <c r="CD125" s="68">
        <f t="shared" si="313"/>
        <v>-0.18294058666462587</v>
      </c>
      <c r="CE125" s="68">
        <f t="shared" si="314"/>
        <v>-0.31670253469878906</v>
      </c>
      <c r="CK125" t="str">
        <f t="shared" si="324"/>
        <v>31 Science, engineering and technology associate professionals</v>
      </c>
      <c r="CL125" s="68">
        <f t="shared" si="315"/>
        <v>8.6017403740557802E-2</v>
      </c>
      <c r="CM125" s="68">
        <f t="shared" si="315"/>
        <v>5.1435620623349609E-2</v>
      </c>
      <c r="CN125" s="68">
        <f t="shared" si="315"/>
        <v>9.2632542904544868E-2</v>
      </c>
      <c r="CO125" s="68">
        <f t="shared" si="315"/>
        <v>0.34160562948864043</v>
      </c>
      <c r="CP125" s="68">
        <f t="shared" si="316"/>
        <v>0.4342381723931853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1.7966933565661494E-2</v>
      </c>
      <c r="C126" s="27">
        <f t="shared" si="299"/>
        <v>-1.1944928534880078E-3</v>
      </c>
      <c r="D126" s="27">
        <f t="shared" si="299"/>
        <v>2.2115446824513815E-2</v>
      </c>
      <c r="E126" s="27">
        <f t="shared" si="299"/>
        <v>3.6464191939808321E-2</v>
      </c>
      <c r="F126" s="27">
        <f t="shared" si="300"/>
        <v>5.8579638764322137E-2</v>
      </c>
      <c r="L126" t="str">
        <f t="shared" si="317"/>
        <v>32 Health and social care associate professionals</v>
      </c>
      <c r="M126" s="27">
        <f t="shared" si="301"/>
        <v>0.46009214915253116</v>
      </c>
      <c r="N126" s="27">
        <f t="shared" si="301"/>
        <v>0.10156546845070347</v>
      </c>
      <c r="O126" s="27">
        <f t="shared" si="301"/>
        <v>0.30921385816251967</v>
      </c>
      <c r="P126" s="27">
        <f t="shared" si="301"/>
        <v>0.58633361834641384</v>
      </c>
      <c r="Q126" s="27">
        <f t="shared" si="302"/>
        <v>0.89554747650893352</v>
      </c>
      <c r="W126" t="str">
        <f t="shared" si="318"/>
        <v>32 Health and social care associate professionals</v>
      </c>
      <c r="X126" s="27">
        <f t="shared" si="303"/>
        <v>0.921581864219708</v>
      </c>
      <c r="Y126" s="27">
        <f t="shared" si="303"/>
        <v>5.2750612985970058E-2</v>
      </c>
      <c r="Z126" s="27">
        <f t="shared" si="303"/>
        <v>0.42113976009433163</v>
      </c>
      <c r="AA126" s="27">
        <f t="shared" si="303"/>
        <v>0.85982408380302822</v>
      </c>
      <c r="AB126" s="27">
        <f t="shared" si="304"/>
        <v>1.2809638438973598</v>
      </c>
      <c r="AH126" t="str">
        <f t="shared" si="319"/>
        <v>32 Health and social care associate professionals</v>
      </c>
      <c r="AI126" s="27">
        <f t="shared" si="305"/>
        <v>-0.2107302275071925</v>
      </c>
      <c r="AJ126" s="27">
        <f t="shared" si="305"/>
        <v>-0.1167149866884718</v>
      </c>
      <c r="AK126" s="27">
        <f t="shared" si="305"/>
        <v>-0.67070467372608378</v>
      </c>
      <c r="AL126" s="27">
        <f t="shared" si="305"/>
        <v>-0.67685739713239435</v>
      </c>
      <c r="AM126" s="27">
        <f t="shared" si="306"/>
        <v>-1.3475620708584781</v>
      </c>
      <c r="AS126" t="str">
        <f t="shared" si="320"/>
        <v>32 Health and social care associate professionals</v>
      </c>
      <c r="AT126" s="27">
        <f t="shared" si="307"/>
        <v>9.7988106031017375E-2</v>
      </c>
      <c r="AU126" s="27">
        <f t="shared" si="307"/>
        <v>8.8052033570151345E-2</v>
      </c>
      <c r="AV126" s="27">
        <f t="shared" si="307"/>
        <v>-4.424378451729305E-2</v>
      </c>
      <c r="AW126" s="27">
        <f t="shared" si="307"/>
        <v>6.0689179750006095E-2</v>
      </c>
      <c r="AX126" s="27">
        <f t="shared" si="308"/>
        <v>1.6445395232713045E-2</v>
      </c>
      <c r="BD126" t="str">
        <f t="shared" si="321"/>
        <v>32 Health and social care associate professionals</v>
      </c>
      <c r="BE126" s="27">
        <f t="shared" si="309"/>
        <v>0.40088040358476507</v>
      </c>
      <c r="BF126" s="27">
        <f t="shared" si="309"/>
        <v>0.27986066863006753</v>
      </c>
      <c r="BG126" s="27">
        <f t="shared" si="309"/>
        <v>-7.0055027366148437E-2</v>
      </c>
      <c r="BH126" s="27">
        <f t="shared" si="309"/>
        <v>0.41159898696737862</v>
      </c>
      <c r="BI126" s="27">
        <f t="shared" si="310"/>
        <v>0.34154395960123018</v>
      </c>
      <c r="BO126" t="str">
        <f t="shared" si="322"/>
        <v>32 Health and social care associate professionals</v>
      </c>
      <c r="BP126" s="27">
        <f t="shared" si="311"/>
        <v>0.12826130842270689</v>
      </c>
      <c r="BQ126" s="27">
        <f t="shared" si="311"/>
        <v>1.8146331501416535E-2</v>
      </c>
      <c r="BR126" s="27">
        <f t="shared" si="311"/>
        <v>-0.13030990030253053</v>
      </c>
      <c r="BS126" s="27">
        <f t="shared" si="311"/>
        <v>-0.3315761340183172</v>
      </c>
      <c r="BT126" s="27">
        <f t="shared" si="312"/>
        <v>-0.46188603432084774</v>
      </c>
      <c r="BZ126" t="str">
        <f t="shared" si="323"/>
        <v>32 Health and social care associate professionals</v>
      </c>
      <c r="CA126" s="68">
        <f t="shared" si="313"/>
        <v>-4.4075762354799153E-2</v>
      </c>
      <c r="CB126" s="68">
        <f t="shared" si="313"/>
        <v>-0.10691841028064886</v>
      </c>
      <c r="CC126" s="68">
        <f t="shared" si="313"/>
        <v>-5.3501146079156903E-2</v>
      </c>
      <c r="CD126" s="68">
        <f t="shared" si="313"/>
        <v>-0.19848347811027528</v>
      </c>
      <c r="CE126" s="68">
        <f t="shared" si="314"/>
        <v>-0.25198462418943218</v>
      </c>
      <c r="CK126" t="str">
        <f t="shared" si="324"/>
        <v>32 Health and social care associate professionals</v>
      </c>
      <c r="CL126" s="68">
        <f t="shared" si="315"/>
        <v>2.3558508178827292E-2</v>
      </c>
      <c r="CM126" s="68">
        <f t="shared" si="315"/>
        <v>5.3720493017502258E-3</v>
      </c>
      <c r="CN126" s="68">
        <f t="shared" si="315"/>
        <v>5.4218448146272039E-2</v>
      </c>
      <c r="CO126" s="68">
        <f t="shared" si="315"/>
        <v>0.15392068755142616</v>
      </c>
      <c r="CP126" s="68">
        <f t="shared" si="316"/>
        <v>0.20813913569769821</v>
      </c>
    </row>
    <row r="127" spans="1:94" x14ac:dyDescent="0.2">
      <c r="A127" t="str">
        <f t="shared" si="298"/>
        <v>33 Protective service occupations</v>
      </c>
      <c r="B127" s="27">
        <f t="shared" si="299"/>
        <v>2.4196628066514847E-3</v>
      </c>
      <c r="C127" s="27">
        <f t="shared" si="299"/>
        <v>4.83672855422871E-3</v>
      </c>
      <c r="D127" s="27">
        <f t="shared" si="299"/>
        <v>1.6490500294290687E-2</v>
      </c>
      <c r="E127" s="27">
        <f t="shared" si="299"/>
        <v>3.0329006907436604E-2</v>
      </c>
      <c r="F127" s="27">
        <f t="shared" si="300"/>
        <v>4.6819507201727291E-2</v>
      </c>
      <c r="L127" t="str">
        <f t="shared" si="317"/>
        <v>33 Protective service occupations</v>
      </c>
      <c r="M127" s="27">
        <f t="shared" si="301"/>
        <v>8.174826702303073E-2</v>
      </c>
      <c r="N127" s="27">
        <f t="shared" si="301"/>
        <v>0.15866852160307032</v>
      </c>
      <c r="O127" s="27">
        <f t="shared" si="301"/>
        <v>0.30942311081405316</v>
      </c>
      <c r="P127" s="27">
        <f t="shared" si="301"/>
        <v>0.63241560124356622</v>
      </c>
      <c r="Q127" s="27">
        <f t="shared" si="302"/>
        <v>0.94183871205761938</v>
      </c>
      <c r="W127" t="str">
        <f t="shared" si="318"/>
        <v>33 Protective service occupations</v>
      </c>
      <c r="X127" s="27">
        <f t="shared" si="303"/>
        <v>0.33508933327769164</v>
      </c>
      <c r="Y127" s="27">
        <f t="shared" si="303"/>
        <v>0.2945650235141315</v>
      </c>
      <c r="Z127" s="27">
        <f t="shared" si="303"/>
        <v>1.0134545072419194</v>
      </c>
      <c r="AA127" s="27">
        <f t="shared" si="303"/>
        <v>1.6715802848545476</v>
      </c>
      <c r="AB127" s="27">
        <f t="shared" si="304"/>
        <v>2.685034792096467</v>
      </c>
      <c r="AH127" t="str">
        <f t="shared" si="319"/>
        <v>33 Protective service occupations</v>
      </c>
      <c r="AI127" s="27">
        <f t="shared" si="305"/>
        <v>5.6961751619070355E-2</v>
      </c>
      <c r="AJ127" s="27">
        <f t="shared" si="305"/>
        <v>7.6817972926514488E-2</v>
      </c>
      <c r="AK127" s="27">
        <f t="shared" si="305"/>
        <v>0.21813261058034361</v>
      </c>
      <c r="AL127" s="27">
        <f t="shared" si="305"/>
        <v>0.34716249009156885</v>
      </c>
      <c r="AM127" s="27">
        <f t="shared" si="306"/>
        <v>0.56529510067191246</v>
      </c>
      <c r="AS127" t="str">
        <f t="shared" si="320"/>
        <v>33 Protective service occupations</v>
      </c>
      <c r="AT127" s="27">
        <f t="shared" si="307"/>
        <v>-5.8341786333403034E-2</v>
      </c>
      <c r="AU127" s="27">
        <f t="shared" si="307"/>
        <v>4.6393703056224145E-2</v>
      </c>
      <c r="AV127" s="27">
        <f t="shared" si="307"/>
        <v>7.0217111061583348E-2</v>
      </c>
      <c r="AW127" s="27">
        <f t="shared" si="307"/>
        <v>0.10430934337153064</v>
      </c>
      <c r="AX127" s="27">
        <f t="shared" si="308"/>
        <v>0.17452645443311399</v>
      </c>
      <c r="BD127" t="str">
        <f t="shared" si="321"/>
        <v>33 Protective service occupations</v>
      </c>
      <c r="BE127" s="27">
        <f t="shared" si="309"/>
        <v>-0.46598983649696102</v>
      </c>
      <c r="BF127" s="27">
        <f t="shared" si="309"/>
        <v>0.22857124729953471</v>
      </c>
      <c r="BG127" s="27">
        <f t="shared" si="309"/>
        <v>0.25782298894526301</v>
      </c>
      <c r="BH127" s="27">
        <f t="shared" si="309"/>
        <v>-4.3263037788006997E-2</v>
      </c>
      <c r="BI127" s="27">
        <f t="shared" si="310"/>
        <v>0.21455995115725601</v>
      </c>
      <c r="BO127" t="str">
        <f t="shared" si="322"/>
        <v>33 Protective service occupations</v>
      </c>
      <c r="BP127" s="27">
        <f t="shared" si="311"/>
        <v>-0.12799246216421833</v>
      </c>
      <c r="BQ127" s="27">
        <f t="shared" si="311"/>
        <v>-0.11934362215236005</v>
      </c>
      <c r="BR127" s="27">
        <f t="shared" si="311"/>
        <v>0.28493567432928568</v>
      </c>
      <c r="BS127" s="27">
        <f t="shared" si="311"/>
        <v>-0.42687793049508294</v>
      </c>
      <c r="BT127" s="27">
        <f t="shared" si="312"/>
        <v>-0.14194225616579725</v>
      </c>
      <c r="BZ127" t="str">
        <f t="shared" si="323"/>
        <v>33 Protective service occupations</v>
      </c>
      <c r="CA127" s="68">
        <f t="shared" si="313"/>
        <v>-0.19887047511200606</v>
      </c>
      <c r="CB127" s="68">
        <f t="shared" si="313"/>
        <v>-2.4260099380244204E-2</v>
      </c>
      <c r="CC127" s="68">
        <f t="shared" si="313"/>
        <v>0.21732150005949835</v>
      </c>
      <c r="CD127" s="68">
        <f t="shared" si="313"/>
        <v>-0.34338818839304741</v>
      </c>
      <c r="CE127" s="68">
        <f t="shared" si="314"/>
        <v>-0.12606668833354906</v>
      </c>
      <c r="CK127" t="str">
        <f t="shared" si="324"/>
        <v>33 Protective service occupations</v>
      </c>
      <c r="CL127" s="68">
        <f t="shared" si="315"/>
        <v>-2.4782266329929387E-2</v>
      </c>
      <c r="CM127" s="68">
        <f t="shared" si="315"/>
        <v>-7.3018961729134635E-3</v>
      </c>
      <c r="CN127" s="68">
        <f t="shared" si="315"/>
        <v>-5.9885749454617526E-2</v>
      </c>
      <c r="CO127" s="68">
        <f t="shared" si="315"/>
        <v>-2.5272097225657458E-3</v>
      </c>
      <c r="CP127" s="68">
        <f t="shared" si="316"/>
        <v>-6.2412959177183272E-2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5.4498922815898937E-2</v>
      </c>
      <c r="C128" s="27">
        <f t="shared" si="299"/>
        <v>1.6795399877618189E-2</v>
      </c>
      <c r="D128" s="27">
        <f t="shared" si="299"/>
        <v>2.7841549570151003E-2</v>
      </c>
      <c r="E128" s="27">
        <f t="shared" si="299"/>
        <v>8.0782600008485195E-2</v>
      </c>
      <c r="F128" s="27">
        <f t="shared" si="300"/>
        <v>0.1086241495786362</v>
      </c>
      <c r="L128" t="str">
        <f t="shared" si="317"/>
        <v>34 Culture, media and sports occupations</v>
      </c>
      <c r="M128" s="27">
        <f t="shared" si="301"/>
        <v>0.24200627193800139</v>
      </c>
      <c r="N128" s="27">
        <f t="shared" si="301"/>
        <v>0.58517897813796482</v>
      </c>
      <c r="O128" s="27">
        <f t="shared" si="301"/>
        <v>0.45148098564168304</v>
      </c>
      <c r="P128" s="27">
        <f t="shared" si="301"/>
        <v>1.2959945098169907</v>
      </c>
      <c r="Q128" s="27">
        <f t="shared" si="302"/>
        <v>1.7474754954586738</v>
      </c>
      <c r="W128" t="str">
        <f t="shared" si="318"/>
        <v>34 Culture, media and sports occupations</v>
      </c>
      <c r="X128" s="27">
        <f t="shared" si="303"/>
        <v>-0.19198587221714369</v>
      </c>
      <c r="Y128" s="27">
        <f t="shared" si="303"/>
        <v>-3.9517477659657629E-2</v>
      </c>
      <c r="Z128" s="27">
        <f t="shared" si="303"/>
        <v>-3.3208616306596994E-3</v>
      </c>
      <c r="AA128" s="27">
        <f t="shared" si="303"/>
        <v>0.77427950162731651</v>
      </c>
      <c r="AB128" s="27">
        <f t="shared" si="304"/>
        <v>0.77095863999665681</v>
      </c>
      <c r="AH128" t="str">
        <f t="shared" si="319"/>
        <v>34 Culture, media and sports occupations</v>
      </c>
      <c r="AI128" s="27">
        <f t="shared" si="305"/>
        <v>1.0371167080229449E-2</v>
      </c>
      <c r="AJ128" s="27">
        <f t="shared" si="305"/>
        <v>9.608059695553306E-2</v>
      </c>
      <c r="AK128" s="27">
        <f t="shared" si="305"/>
        <v>-4.8367496728017323E-2</v>
      </c>
      <c r="AL128" s="27">
        <f t="shared" si="305"/>
        <v>0.21417145867665832</v>
      </c>
      <c r="AM128" s="27">
        <f t="shared" si="306"/>
        <v>0.165803961948641</v>
      </c>
      <c r="AS128" t="str">
        <f t="shared" si="320"/>
        <v>34 Culture, media and sports occupations</v>
      </c>
      <c r="AT128" s="27">
        <f t="shared" si="307"/>
        <v>-7.6589116456851514E-2</v>
      </c>
      <c r="AU128" s="27">
        <f t="shared" si="307"/>
        <v>-3.2866381866049954E-2</v>
      </c>
      <c r="AV128" s="27">
        <f t="shared" si="307"/>
        <v>-9.8521513162666219E-2</v>
      </c>
      <c r="AW128" s="27">
        <f t="shared" si="307"/>
        <v>8.3364793681939275E-3</v>
      </c>
      <c r="AX128" s="27">
        <f t="shared" si="308"/>
        <v>-9.0185033794472291E-2</v>
      </c>
      <c r="BD128" t="str">
        <f t="shared" si="321"/>
        <v>34 Culture, media and sports occupations</v>
      </c>
      <c r="BE128" s="27">
        <f t="shared" si="309"/>
        <v>-0.57309535164795999</v>
      </c>
      <c r="BF128" s="27">
        <f t="shared" si="309"/>
        <v>0.21773415340432134</v>
      </c>
      <c r="BG128" s="27">
        <f t="shared" si="309"/>
        <v>-0.26860082175804578</v>
      </c>
      <c r="BH128" s="27">
        <f t="shared" si="309"/>
        <v>-2.5818469600746852E-3</v>
      </c>
      <c r="BI128" s="27">
        <f t="shared" si="310"/>
        <v>-0.27118266871812047</v>
      </c>
      <c r="BO128" t="str">
        <f t="shared" si="322"/>
        <v>34 Culture, media and sports occupations</v>
      </c>
      <c r="BP128" s="27">
        <f t="shared" si="311"/>
        <v>-0.41455967220755463</v>
      </c>
      <c r="BQ128" s="27">
        <f t="shared" si="311"/>
        <v>-0.11818731433839957</v>
      </c>
      <c r="BR128" s="27">
        <f t="shared" si="311"/>
        <v>-0.23974206820624877</v>
      </c>
      <c r="BS128" s="27">
        <f t="shared" si="311"/>
        <v>-0.36005669497298887</v>
      </c>
      <c r="BT128" s="27">
        <f t="shared" si="312"/>
        <v>-0.59979876317923764</v>
      </c>
      <c r="BZ128" t="str">
        <f t="shared" si="323"/>
        <v>34 Culture, media and sports occupations</v>
      </c>
      <c r="CA128" s="68">
        <f t="shared" si="313"/>
        <v>-0.21475989815699581</v>
      </c>
      <c r="CB128" s="68">
        <f t="shared" si="313"/>
        <v>-0.11269954614398991</v>
      </c>
      <c r="CC128" s="68">
        <f t="shared" si="313"/>
        <v>-0.10465496174459443</v>
      </c>
      <c r="CD128" s="68">
        <f t="shared" si="313"/>
        <v>-0.32851698885347325</v>
      </c>
      <c r="CE128" s="68">
        <f t="shared" si="314"/>
        <v>-0.43317195059806768</v>
      </c>
      <c r="CK128" t="str">
        <f t="shared" si="324"/>
        <v>34 Culture, media and sports occupations</v>
      </c>
      <c r="CL128" s="68">
        <f t="shared" si="315"/>
        <v>3.0031811470648428E-2</v>
      </c>
      <c r="CM128" s="68">
        <f t="shared" si="315"/>
        <v>-1.6420196903660866E-2</v>
      </c>
      <c r="CN128" s="68">
        <f t="shared" si="315"/>
        <v>6.7361810657206811E-2</v>
      </c>
      <c r="CO128" s="68">
        <f t="shared" si="315"/>
        <v>0.16309922161888746</v>
      </c>
      <c r="CP128" s="68">
        <f t="shared" si="316"/>
        <v>0.23046103227609427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0.12791163818938345</v>
      </c>
      <c r="C129" s="27">
        <f t="shared" si="299"/>
        <v>0.10122101934155647</v>
      </c>
      <c r="D129" s="27">
        <f t="shared" si="299"/>
        <v>0.11287986183817877</v>
      </c>
      <c r="E129" s="27">
        <f t="shared" si="299"/>
        <v>0.31790444704974097</v>
      </c>
      <c r="F129" s="27">
        <f t="shared" si="300"/>
        <v>0.43078430888791974</v>
      </c>
      <c r="L129" t="str">
        <f t="shared" si="317"/>
        <v>35 Business and public service associate professionals</v>
      </c>
      <c r="M129" s="27">
        <f t="shared" si="301"/>
        <v>1.4521590174297794</v>
      </c>
      <c r="N129" s="27">
        <f t="shared" si="301"/>
        <v>0.56735761820552977</v>
      </c>
      <c r="O129" s="27">
        <f t="shared" si="301"/>
        <v>0.81385808627584844</v>
      </c>
      <c r="P129" s="27">
        <f t="shared" si="301"/>
        <v>2.2161946219895263</v>
      </c>
      <c r="Q129" s="27">
        <f t="shared" si="302"/>
        <v>3.0300527082653748</v>
      </c>
      <c r="W129" t="str">
        <f t="shared" si="318"/>
        <v>35 Business and public service associate professionals</v>
      </c>
      <c r="X129" s="27">
        <f t="shared" si="303"/>
        <v>1.4608774265604456</v>
      </c>
      <c r="Y129" s="27">
        <f t="shared" si="303"/>
        <v>-4.8920155703358503E-2</v>
      </c>
      <c r="Z129" s="27">
        <f t="shared" si="303"/>
        <v>-0.22946317029950336</v>
      </c>
      <c r="AA129" s="27">
        <f t="shared" si="303"/>
        <v>1.1950415907768797</v>
      </c>
      <c r="AB129" s="27">
        <f t="shared" si="304"/>
        <v>0.9655784204773763</v>
      </c>
      <c r="AH129" t="str">
        <f t="shared" si="319"/>
        <v>35 Business and public service associate professionals</v>
      </c>
      <c r="AI129" s="27">
        <f t="shared" si="305"/>
        <v>0.45979690895422376</v>
      </c>
      <c r="AJ129" s="27">
        <f t="shared" si="305"/>
        <v>0.15769941545729349</v>
      </c>
      <c r="AK129" s="27">
        <f t="shared" si="305"/>
        <v>-8.9339628750191302E-2</v>
      </c>
      <c r="AL129" s="27">
        <f t="shared" si="305"/>
        <v>0.49676124020984425</v>
      </c>
      <c r="AM129" s="27">
        <f t="shared" si="306"/>
        <v>0.40742161145965294</v>
      </c>
      <c r="AS129" t="str">
        <f t="shared" si="320"/>
        <v>35 Business and public service associate professionals</v>
      </c>
      <c r="AT129" s="27">
        <f t="shared" si="307"/>
        <v>0.38193048651002259</v>
      </c>
      <c r="AU129" s="27">
        <f t="shared" si="307"/>
        <v>9.1309913834220158E-2</v>
      </c>
      <c r="AV129" s="27">
        <f t="shared" si="307"/>
        <v>-0.12809092938508249</v>
      </c>
      <c r="AW129" s="27">
        <f t="shared" si="307"/>
        <v>0.44479940549461938</v>
      </c>
      <c r="AX129" s="27">
        <f t="shared" si="308"/>
        <v>0.3167084761095369</v>
      </c>
      <c r="BD129" t="str">
        <f t="shared" si="321"/>
        <v>35 Business and public service associate professionals</v>
      </c>
      <c r="BE129" s="27">
        <f t="shared" si="309"/>
        <v>-0.29815343835005237</v>
      </c>
      <c r="BF129" s="27">
        <f t="shared" si="309"/>
        <v>1.0441346019207902</v>
      </c>
      <c r="BG129" s="27">
        <f t="shared" si="309"/>
        <v>-1.0437681962315803</v>
      </c>
      <c r="BH129" s="27">
        <f t="shared" si="309"/>
        <v>-0.21678139664489748</v>
      </c>
      <c r="BI129" s="27">
        <f t="shared" si="310"/>
        <v>-1.2605495928764778</v>
      </c>
      <c r="BO129" t="str">
        <f t="shared" si="322"/>
        <v>35 Business and public service associate professionals</v>
      </c>
      <c r="BP129" s="27">
        <f t="shared" si="311"/>
        <v>-9.3639967669680857E-3</v>
      </c>
      <c r="BQ129" s="27">
        <f t="shared" si="311"/>
        <v>-0.25873030515238504</v>
      </c>
      <c r="BR129" s="27">
        <f t="shared" si="311"/>
        <v>-0.7045212819127169</v>
      </c>
      <c r="BS129" s="27">
        <f t="shared" si="311"/>
        <v>-1.0363311215928004</v>
      </c>
      <c r="BT129" s="27">
        <f t="shared" si="312"/>
        <v>-1.7408524035055173</v>
      </c>
      <c r="BZ129" t="str">
        <f t="shared" si="323"/>
        <v>35 Business and public service associate professionals</v>
      </c>
      <c r="CA129" s="68">
        <f t="shared" si="313"/>
        <v>-0.32152480750158041</v>
      </c>
      <c r="CB129" s="68">
        <f t="shared" si="313"/>
        <v>-0.37353304474215943</v>
      </c>
      <c r="CC129" s="68">
        <f t="shared" si="313"/>
        <v>-0.48369313511848544</v>
      </c>
      <c r="CD129" s="68">
        <f t="shared" si="313"/>
        <v>-1.4492034538305312</v>
      </c>
      <c r="CE129" s="68">
        <f t="shared" si="314"/>
        <v>-1.9328965889490166</v>
      </c>
      <c r="CK129" t="str">
        <f t="shared" si="324"/>
        <v>35 Business and public service associate professionals</v>
      </c>
      <c r="CL129" s="68">
        <f t="shared" si="315"/>
        <v>0.10379360328020204</v>
      </c>
      <c r="CM129" s="68">
        <f t="shared" si="315"/>
        <v>-1.0456192091096161E-3</v>
      </c>
      <c r="CN129" s="68">
        <f t="shared" si="315"/>
        <v>7.4596871153831401E-2</v>
      </c>
      <c r="CO129" s="68">
        <f t="shared" si="315"/>
        <v>0.43576082269079053</v>
      </c>
      <c r="CP129" s="68">
        <f t="shared" si="316"/>
        <v>0.51035769384462193</v>
      </c>
    </row>
    <row r="130" spans="1:94" x14ac:dyDescent="0.2">
      <c r="A130" t="str">
        <f t="shared" si="298"/>
        <v>41 Administrative occupations</v>
      </c>
      <c r="B130" s="27">
        <f t="shared" si="299"/>
        <v>5.4328307543913601E-2</v>
      </c>
      <c r="C130" s="27">
        <f t="shared" si="299"/>
        <v>8.3833546963701211E-2</v>
      </c>
      <c r="D130" s="27">
        <f t="shared" si="299"/>
        <v>6.622270199034952E-2</v>
      </c>
      <c r="E130" s="27">
        <f t="shared" si="299"/>
        <v>0.20300508697073361</v>
      </c>
      <c r="F130" s="27">
        <f t="shared" si="300"/>
        <v>0.26922778896108313</v>
      </c>
      <c r="L130" t="str">
        <f t="shared" si="317"/>
        <v>41 Administrative occupations</v>
      </c>
      <c r="M130" s="27">
        <f t="shared" si="301"/>
        <v>0.80016115491939388</v>
      </c>
      <c r="N130" s="27">
        <f t="shared" si="301"/>
        <v>0.40226077026863294</v>
      </c>
      <c r="O130" s="27">
        <f t="shared" si="301"/>
        <v>0.59914935919086698</v>
      </c>
      <c r="P130" s="27">
        <f t="shared" si="301"/>
        <v>1.5963383120832608</v>
      </c>
      <c r="Q130" s="27">
        <f t="shared" si="302"/>
        <v>2.1954876712741278</v>
      </c>
      <c r="W130" t="str">
        <f t="shared" si="318"/>
        <v>41 Administrative occupations</v>
      </c>
      <c r="X130" s="27">
        <f t="shared" si="303"/>
        <v>0.99870843901940098</v>
      </c>
      <c r="Y130" s="27">
        <f t="shared" si="303"/>
        <v>0.57515078460390257</v>
      </c>
      <c r="Z130" s="27">
        <f t="shared" si="303"/>
        <v>0.32581303643178217</v>
      </c>
      <c r="AA130" s="27">
        <f t="shared" si="303"/>
        <v>2.230946132623508</v>
      </c>
      <c r="AB130" s="27">
        <f t="shared" si="304"/>
        <v>2.5567591690552902</v>
      </c>
      <c r="AH130" t="str">
        <f t="shared" si="319"/>
        <v>41 Administrative occupations</v>
      </c>
      <c r="AI130" s="27">
        <f t="shared" si="305"/>
        <v>0.51204255749429528</v>
      </c>
      <c r="AJ130" s="27">
        <f t="shared" si="305"/>
        <v>0.33601090273428635</v>
      </c>
      <c r="AK130" s="27">
        <f t="shared" si="305"/>
        <v>5.0045293183689665E-2</v>
      </c>
      <c r="AL130" s="27">
        <f t="shared" si="305"/>
        <v>0.75849510962152511</v>
      </c>
      <c r="AM130" s="27">
        <f t="shared" si="306"/>
        <v>0.80854040280521478</v>
      </c>
      <c r="AS130" t="str">
        <f t="shared" si="320"/>
        <v>41 Administrative occupations</v>
      </c>
      <c r="AT130" s="27">
        <f t="shared" si="307"/>
        <v>0.30519970761280746</v>
      </c>
      <c r="AU130" s="27">
        <f t="shared" si="307"/>
        <v>0.25759185462340906</v>
      </c>
      <c r="AV130" s="27">
        <f t="shared" si="307"/>
        <v>-0.18417691012277793</v>
      </c>
      <c r="AW130" s="27">
        <f t="shared" si="307"/>
        <v>0.66320297018383378</v>
      </c>
      <c r="AX130" s="27">
        <f t="shared" si="308"/>
        <v>0.47902606006105586</v>
      </c>
      <c r="BD130" t="str">
        <f t="shared" si="321"/>
        <v>41 Administrative occupations</v>
      </c>
      <c r="BE130" s="27">
        <f t="shared" si="309"/>
        <v>-1.3132461232013064</v>
      </c>
      <c r="BF130" s="27">
        <f t="shared" si="309"/>
        <v>1.2671610122397698</v>
      </c>
      <c r="BG130" s="27">
        <f t="shared" si="309"/>
        <v>-2.3395875339386389</v>
      </c>
      <c r="BH130" s="27">
        <f t="shared" si="309"/>
        <v>-3.0267807300342948</v>
      </c>
      <c r="BI130" s="27">
        <f t="shared" si="310"/>
        <v>-5.3663682639729338</v>
      </c>
      <c r="BO130" t="str">
        <f t="shared" si="322"/>
        <v>41 Administrative occupations</v>
      </c>
      <c r="BP130" s="27">
        <f t="shared" si="311"/>
        <v>-2.0955280597816195</v>
      </c>
      <c r="BQ130" s="27">
        <f t="shared" si="311"/>
        <v>3.4821094833262123E-2</v>
      </c>
      <c r="BR130" s="27">
        <f t="shared" si="311"/>
        <v>-2.4443402183778691</v>
      </c>
      <c r="BS130" s="27">
        <f t="shared" si="311"/>
        <v>-4.2925586953218868</v>
      </c>
      <c r="BT130" s="27">
        <f t="shared" si="312"/>
        <v>-6.7368989136997559</v>
      </c>
      <c r="BZ130" t="str">
        <f t="shared" si="323"/>
        <v>41 Administrative occupations</v>
      </c>
      <c r="CA130" s="68">
        <f t="shared" si="313"/>
        <v>-1.0854102881234056</v>
      </c>
      <c r="CB130" s="68">
        <f t="shared" si="313"/>
        <v>-1.1459645279217217</v>
      </c>
      <c r="CC130" s="68">
        <f t="shared" si="313"/>
        <v>-2.0454849674704816</v>
      </c>
      <c r="CD130" s="68">
        <f t="shared" si="313"/>
        <v>-3.319859201824884</v>
      </c>
      <c r="CE130" s="68">
        <f t="shared" si="314"/>
        <v>-5.3653441692953656</v>
      </c>
      <c r="CK130" t="str">
        <f t="shared" si="324"/>
        <v>41 Administrative occupations</v>
      </c>
      <c r="CL130" s="68">
        <f t="shared" si="315"/>
        <v>0.1176022733975135</v>
      </c>
      <c r="CM130" s="68">
        <f t="shared" si="315"/>
        <v>-0.11426441729938319</v>
      </c>
      <c r="CN130" s="68">
        <f t="shared" si="315"/>
        <v>-0.431120815441421</v>
      </c>
      <c r="CO130" s="68">
        <f t="shared" si="315"/>
        <v>-0.11229975795844505</v>
      </c>
      <c r="CP130" s="68">
        <f t="shared" si="316"/>
        <v>-0.54342057339986605</v>
      </c>
    </row>
    <row r="131" spans="1:94" x14ac:dyDescent="0.2">
      <c r="A131" t="str">
        <f t="shared" si="298"/>
        <v>42 Secretarial and related occupations</v>
      </c>
      <c r="B131" s="27">
        <f t="shared" si="299"/>
        <v>1.1287847930381179E-2</v>
      </c>
      <c r="C131" s="27">
        <f t="shared" si="299"/>
        <v>7.4365764376308624E-4</v>
      </c>
      <c r="D131" s="27">
        <f t="shared" si="299"/>
        <v>2.781549051438123E-2</v>
      </c>
      <c r="E131" s="27">
        <f t="shared" si="299"/>
        <v>6.8438112787362115E-2</v>
      </c>
      <c r="F131" s="27">
        <f t="shared" si="300"/>
        <v>9.6253603301743346E-2</v>
      </c>
      <c r="L131" t="str">
        <f t="shared" si="317"/>
        <v>42 Secretarial and related occupations</v>
      </c>
      <c r="M131" s="27">
        <f t="shared" si="301"/>
        <v>0.13469752770476806</v>
      </c>
      <c r="N131" s="27">
        <f t="shared" si="301"/>
        <v>5.0251559246416222E-2</v>
      </c>
      <c r="O131" s="27">
        <f t="shared" si="301"/>
        <v>0.53041988598408185</v>
      </c>
      <c r="P131" s="27">
        <f t="shared" si="301"/>
        <v>0.36229295290058183</v>
      </c>
      <c r="Q131" s="27">
        <f t="shared" si="302"/>
        <v>0.89271283888466368</v>
      </c>
      <c r="W131" t="str">
        <f t="shared" si="318"/>
        <v>42 Secretarial and related occupations</v>
      </c>
      <c r="X131" s="27">
        <f t="shared" si="303"/>
        <v>7.8228862098930652E-2</v>
      </c>
      <c r="Y131" s="27">
        <f t="shared" si="303"/>
        <v>6.2959919572978862E-2</v>
      </c>
      <c r="Z131" s="27">
        <f t="shared" si="303"/>
        <v>1.320349600632142</v>
      </c>
      <c r="AA131" s="27">
        <f t="shared" si="303"/>
        <v>2.1892188669696937</v>
      </c>
      <c r="AB131" s="27">
        <f t="shared" si="304"/>
        <v>3.5095684676018357</v>
      </c>
      <c r="AH131" t="str">
        <f t="shared" si="319"/>
        <v>42 Secretarial and related occupations</v>
      </c>
      <c r="AI131" s="27">
        <f t="shared" si="305"/>
        <v>3.7529617875712074E-2</v>
      </c>
      <c r="AJ131" s="27">
        <f t="shared" si="305"/>
        <v>5.1074965504941394E-2</v>
      </c>
      <c r="AK131" s="27">
        <f t="shared" si="305"/>
        <v>0.52031523222240494</v>
      </c>
      <c r="AL131" s="27">
        <f t="shared" si="305"/>
        <v>0.46272729871977747</v>
      </c>
      <c r="AM131" s="27">
        <f t="shared" si="306"/>
        <v>0.98304253094218241</v>
      </c>
      <c r="AS131" t="str">
        <f t="shared" si="320"/>
        <v>42 Secretarial and related occupations</v>
      </c>
      <c r="AT131" s="27">
        <f t="shared" si="307"/>
        <v>-9.0791520317372587E-3</v>
      </c>
      <c r="AU131" s="27">
        <f t="shared" si="307"/>
        <v>4.0484263679098964E-2</v>
      </c>
      <c r="AV131" s="27">
        <f t="shared" si="307"/>
        <v>0.3284691173146943</v>
      </c>
      <c r="AW131" s="27">
        <f t="shared" si="307"/>
        <v>0.11120006549558292</v>
      </c>
      <c r="AX131" s="27">
        <f t="shared" si="308"/>
        <v>0.43966918281027723</v>
      </c>
      <c r="BD131" t="str">
        <f t="shared" si="321"/>
        <v>42 Secretarial and related occupations</v>
      </c>
      <c r="BE131" s="27">
        <f t="shared" si="309"/>
        <v>-0.47786212654226823</v>
      </c>
      <c r="BF131" s="27">
        <f t="shared" si="309"/>
        <v>0.1575899953987614</v>
      </c>
      <c r="BG131" s="27">
        <f t="shared" si="309"/>
        <v>0.19150779325541656</v>
      </c>
      <c r="BH131" s="27">
        <f t="shared" si="309"/>
        <v>-3.1039095676477162</v>
      </c>
      <c r="BI131" s="27">
        <f t="shared" si="310"/>
        <v>-2.9124017743922996</v>
      </c>
      <c r="BO131" t="str">
        <f t="shared" si="322"/>
        <v>42 Secretarial and related occupations</v>
      </c>
      <c r="BP131" s="27">
        <f t="shared" si="311"/>
        <v>-1.3262464703037384</v>
      </c>
      <c r="BQ131" s="27">
        <f t="shared" si="311"/>
        <v>-0.10076563718214526</v>
      </c>
      <c r="BR131" s="27">
        <f t="shared" si="311"/>
        <v>-0.70107066162805731</v>
      </c>
      <c r="BS131" s="27">
        <f t="shared" si="311"/>
        <v>-2.5306770947077655</v>
      </c>
      <c r="BT131" s="27">
        <f t="shared" si="312"/>
        <v>-3.2317477563358228</v>
      </c>
      <c r="BZ131" t="str">
        <f t="shared" si="323"/>
        <v>42 Secretarial and related occupations</v>
      </c>
      <c r="CA131" s="68">
        <f t="shared" si="313"/>
        <v>-0.49328921536677406</v>
      </c>
      <c r="CB131" s="68">
        <f t="shared" si="313"/>
        <v>-0.6632720554079552</v>
      </c>
      <c r="CC131" s="68">
        <f t="shared" si="313"/>
        <v>-1.6828937540048499</v>
      </c>
      <c r="CD131" s="68">
        <f t="shared" si="313"/>
        <v>-1.188820976083208</v>
      </c>
      <c r="CE131" s="68">
        <f t="shared" si="314"/>
        <v>-2.8717147300880579</v>
      </c>
      <c r="CK131" t="str">
        <f t="shared" si="324"/>
        <v>42 Secretarial and related occupations</v>
      </c>
      <c r="CL131" s="68">
        <f t="shared" si="315"/>
        <v>5.2984165563605856E-2</v>
      </c>
      <c r="CM131" s="68">
        <f t="shared" si="315"/>
        <v>-4.9317962048321284E-2</v>
      </c>
      <c r="CN131" s="68">
        <f t="shared" si="315"/>
        <v>-0.10094682498823515</v>
      </c>
      <c r="CO131" s="68">
        <f t="shared" si="315"/>
        <v>-0.22953366778964063</v>
      </c>
      <c r="CP131" s="68">
        <f t="shared" si="316"/>
        <v>-0.33048049277787578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7.8101923840674173E-3</v>
      </c>
      <c r="C132" s="27">
        <f t="shared" si="299"/>
        <v>-4.4821035572110909E-3</v>
      </c>
      <c r="D132" s="27">
        <f t="shared" si="299"/>
        <v>8.7661054896351343E-3</v>
      </c>
      <c r="E132" s="27">
        <f t="shared" si="299"/>
        <v>1.2413940870796746E-2</v>
      </c>
      <c r="F132" s="27">
        <f t="shared" si="300"/>
        <v>2.118004636043188E-2</v>
      </c>
      <c r="L132" t="str">
        <f t="shared" si="317"/>
        <v>51 Skilled agricultural and related trades</v>
      </c>
      <c r="M132" s="27">
        <f t="shared" si="301"/>
        <v>6.1201957437561127E-2</v>
      </c>
      <c r="N132" s="27">
        <f t="shared" si="301"/>
        <v>-7.8552500763819616E-2</v>
      </c>
      <c r="O132" s="27">
        <f t="shared" si="301"/>
        <v>1.5744945845242886E-2</v>
      </c>
      <c r="P132" s="27">
        <f t="shared" si="301"/>
        <v>6.469832069105716E-2</v>
      </c>
      <c r="Q132" s="27">
        <f t="shared" si="302"/>
        <v>8.0443266536300045E-2</v>
      </c>
      <c r="W132" t="str">
        <f t="shared" si="318"/>
        <v>51 Skilled agricultural and related trades</v>
      </c>
      <c r="X132" s="27">
        <f t="shared" si="303"/>
        <v>0.28556992653212165</v>
      </c>
      <c r="Y132" s="27">
        <f t="shared" si="303"/>
        <v>-0.2738771448484929</v>
      </c>
      <c r="Z132" s="27">
        <f t="shared" si="303"/>
        <v>0.27275554563507876</v>
      </c>
      <c r="AA132" s="27">
        <f t="shared" si="303"/>
        <v>0.82261943134888371</v>
      </c>
      <c r="AB132" s="27">
        <f t="shared" si="304"/>
        <v>1.0953749769839625</v>
      </c>
      <c r="AH132" t="str">
        <f t="shared" si="319"/>
        <v>51 Skilled agricultural and related trades</v>
      </c>
      <c r="AI132" s="27">
        <f t="shared" si="305"/>
        <v>0.18586728559675314</v>
      </c>
      <c r="AJ132" s="27">
        <f t="shared" si="305"/>
        <v>-0.22104043394840167</v>
      </c>
      <c r="AK132" s="27">
        <f t="shared" si="305"/>
        <v>7.7932906117596401E-2</v>
      </c>
      <c r="AL132" s="27">
        <f t="shared" si="305"/>
        <v>0.21486966891050352</v>
      </c>
      <c r="AM132" s="27">
        <f t="shared" si="306"/>
        <v>0.29280257502809992</v>
      </c>
      <c r="AS132" t="str">
        <f t="shared" si="320"/>
        <v>51 Skilled agricultural and related trades</v>
      </c>
      <c r="AT132" s="27">
        <f t="shared" si="307"/>
        <v>0.40585473201433242</v>
      </c>
      <c r="AU132" s="27">
        <f t="shared" si="307"/>
        <v>-0.38697716980781827</v>
      </c>
      <c r="AV132" s="27">
        <f t="shared" si="307"/>
        <v>5.2844893717755026E-2</v>
      </c>
      <c r="AW132" s="27">
        <f t="shared" si="307"/>
        <v>0.3328557669525688</v>
      </c>
      <c r="AX132" s="27">
        <f t="shared" si="308"/>
        <v>0.38570066067032382</v>
      </c>
      <c r="BD132" t="str">
        <f t="shared" si="321"/>
        <v>51 Skilled agricultural and related trades</v>
      </c>
      <c r="BE132" s="27">
        <f t="shared" si="309"/>
        <v>3.4409192394756927E-2</v>
      </c>
      <c r="BF132" s="27">
        <f t="shared" si="309"/>
        <v>-0.42454784893245701</v>
      </c>
      <c r="BG132" s="27">
        <f t="shared" si="309"/>
        <v>-4.6051018526028109E-2</v>
      </c>
      <c r="BH132" s="27">
        <f t="shared" si="309"/>
        <v>2.0136880473608398E-2</v>
      </c>
      <c r="BI132" s="27">
        <f t="shared" si="310"/>
        <v>-2.5914138052419711E-2</v>
      </c>
      <c r="BO132" t="str">
        <f t="shared" si="322"/>
        <v>51 Skilled agricultural and related trades</v>
      </c>
      <c r="BP132" s="27">
        <f t="shared" si="311"/>
        <v>0.38829133779425007</v>
      </c>
      <c r="BQ132" s="27">
        <f t="shared" si="311"/>
        <v>-0.97777613035731226</v>
      </c>
      <c r="BR132" s="27">
        <f t="shared" si="311"/>
        <v>3.724155465789214E-2</v>
      </c>
      <c r="BS132" s="27">
        <f t="shared" si="311"/>
        <v>2.2335847160337874E-2</v>
      </c>
      <c r="BT132" s="27">
        <f t="shared" si="312"/>
        <v>5.9577401818230014E-2</v>
      </c>
      <c r="BZ132" t="str">
        <f t="shared" si="323"/>
        <v>51 Skilled agricultural and related trades</v>
      </c>
      <c r="CA132" s="68">
        <f t="shared" si="313"/>
        <v>-1.0535498539619326E-2</v>
      </c>
      <c r="CB132" s="68">
        <f t="shared" si="313"/>
        <v>-0.51468175908138547</v>
      </c>
      <c r="CC132" s="68">
        <f t="shared" si="313"/>
        <v>8.1515998562635694E-3</v>
      </c>
      <c r="CD132" s="68">
        <f t="shared" si="313"/>
        <v>0.23406029932899486</v>
      </c>
      <c r="CE132" s="68">
        <f t="shared" si="314"/>
        <v>0.24221189918525843</v>
      </c>
      <c r="CK132" t="str">
        <f t="shared" si="324"/>
        <v>51 Skilled agricultural and related trades</v>
      </c>
      <c r="CL132" s="68">
        <f t="shared" si="315"/>
        <v>0.37906570981956356</v>
      </c>
      <c r="CM132" s="68">
        <f t="shared" si="315"/>
        <v>-0.59028236570771908</v>
      </c>
      <c r="CN132" s="68">
        <f t="shared" si="315"/>
        <v>7.701434734878243E-2</v>
      </c>
      <c r="CO132" s="68">
        <f t="shared" si="315"/>
        <v>-0.36924231045687828</v>
      </c>
      <c r="CP132" s="68">
        <f t="shared" si="316"/>
        <v>-0.29222796310809585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3.7956610023526169E-3</v>
      </c>
      <c r="C133" s="27">
        <f t="shared" si="299"/>
        <v>2.7827678199051215E-3</v>
      </c>
      <c r="D133" s="27">
        <f t="shared" si="299"/>
        <v>2.6789714333708622E-3</v>
      </c>
      <c r="E133" s="27">
        <f t="shared" si="299"/>
        <v>1.4093707409657971E-2</v>
      </c>
      <c r="F133" s="27">
        <f t="shared" si="300"/>
        <v>1.6772678843028833E-2</v>
      </c>
      <c r="L133" t="str">
        <f t="shared" si="317"/>
        <v>52 Skilled metal, electrical and electronic trades</v>
      </c>
      <c r="M133" s="27">
        <f t="shared" si="301"/>
        <v>0.13461971064500644</v>
      </c>
      <c r="N133" s="27">
        <f t="shared" si="301"/>
        <v>-4.8009230906864042E-2</v>
      </c>
      <c r="O133" s="27">
        <f t="shared" si="301"/>
        <v>0.2603317439775642</v>
      </c>
      <c r="P133" s="27">
        <f t="shared" si="301"/>
        <v>0.63115989583836551</v>
      </c>
      <c r="Q133" s="27">
        <f t="shared" si="302"/>
        <v>0.89149163981592972</v>
      </c>
      <c r="W133" t="str">
        <f t="shared" si="318"/>
        <v>52 Skilled metal, electrical and electronic trades</v>
      </c>
      <c r="X133" s="27">
        <f t="shared" si="303"/>
        <v>0.28140934056246647</v>
      </c>
      <c r="Y133" s="27">
        <f t="shared" si="303"/>
        <v>-0.32278054594367211</v>
      </c>
      <c r="Z133" s="27">
        <f t="shared" si="303"/>
        <v>0.34625125972715409</v>
      </c>
      <c r="AA133" s="27">
        <f t="shared" si="303"/>
        <v>0.5561931913469651</v>
      </c>
      <c r="AB133" s="27">
        <f t="shared" si="304"/>
        <v>0.90244445107411919</v>
      </c>
      <c r="AH133" t="str">
        <f t="shared" si="319"/>
        <v>52 Skilled metal, electrical and electronic trades</v>
      </c>
      <c r="AI133" s="27">
        <f t="shared" si="305"/>
        <v>0.1105523430565073</v>
      </c>
      <c r="AJ133" s="27">
        <f t="shared" si="305"/>
        <v>-0.10222689730444368</v>
      </c>
      <c r="AK133" s="27">
        <f t="shared" si="305"/>
        <v>2.7611372354828467E-2</v>
      </c>
      <c r="AL133" s="27">
        <f t="shared" si="305"/>
        <v>0.1483431589350821</v>
      </c>
      <c r="AM133" s="27">
        <f t="shared" si="306"/>
        <v>0.17595453128991057</v>
      </c>
      <c r="AS133" t="str">
        <f t="shared" si="320"/>
        <v>52 Skilled metal, electrical and electronic trades</v>
      </c>
      <c r="AT133" s="27">
        <f t="shared" si="307"/>
        <v>0.37082049874249368</v>
      </c>
      <c r="AU133" s="27">
        <f t="shared" si="307"/>
        <v>-0.28742796229258882</v>
      </c>
      <c r="AV133" s="27">
        <f t="shared" si="307"/>
        <v>0.12860670581002864</v>
      </c>
      <c r="AW133" s="27">
        <f t="shared" si="307"/>
        <v>0.59405352394241584</v>
      </c>
      <c r="AX133" s="27">
        <f t="shared" si="308"/>
        <v>0.72266022975244448</v>
      </c>
      <c r="BD133" t="str">
        <f t="shared" si="321"/>
        <v>52 Skilled metal, electrical and electronic trades</v>
      </c>
      <c r="BE133" s="27">
        <f t="shared" si="309"/>
        <v>-9.6064826534345116E-2</v>
      </c>
      <c r="BF133" s="27">
        <f t="shared" si="309"/>
        <v>-0.61783940837622175</v>
      </c>
      <c r="BG133" s="27">
        <f t="shared" si="309"/>
        <v>-7.7311842664798291E-2</v>
      </c>
      <c r="BH133" s="27">
        <f t="shared" si="309"/>
        <v>-0.22244118899667242</v>
      </c>
      <c r="BI133" s="27">
        <f t="shared" si="310"/>
        <v>-0.29975303166147071</v>
      </c>
      <c r="BO133" t="str">
        <f t="shared" si="322"/>
        <v>52 Skilled metal, electrical and electronic trades</v>
      </c>
      <c r="BP133" s="27">
        <f t="shared" si="311"/>
        <v>0.77032100523275648</v>
      </c>
      <c r="BQ133" s="27">
        <f t="shared" si="311"/>
        <v>-1.4130254576852481</v>
      </c>
      <c r="BR133" s="27">
        <f t="shared" si="311"/>
        <v>-0.15569822251764354</v>
      </c>
      <c r="BS133" s="27">
        <f t="shared" si="311"/>
        <v>-0.65325758230993891</v>
      </c>
      <c r="BT133" s="27">
        <f t="shared" si="312"/>
        <v>-0.80895580482758245</v>
      </c>
      <c r="BZ133" t="str">
        <f t="shared" si="323"/>
        <v>52 Skilled metal, electrical and electronic trades</v>
      </c>
      <c r="CA133" s="68">
        <f t="shared" si="313"/>
        <v>-0.45739889286788538</v>
      </c>
      <c r="CB133" s="68">
        <f t="shared" si="313"/>
        <v>-0.52331771883219069</v>
      </c>
      <c r="CC133" s="68">
        <f t="shared" si="313"/>
        <v>7.3821747362141643E-2</v>
      </c>
      <c r="CD133" s="68">
        <f t="shared" si="313"/>
        <v>-1.1243590485594204</v>
      </c>
      <c r="CE133" s="68">
        <f t="shared" si="314"/>
        <v>-1.0505373011972787</v>
      </c>
      <c r="CK133" t="str">
        <f t="shared" si="324"/>
        <v>52 Skilled metal, electrical and electronic trades</v>
      </c>
      <c r="CL133" s="68">
        <f t="shared" si="315"/>
        <v>0.16027181342815178</v>
      </c>
      <c r="CM133" s="68">
        <f t="shared" si="315"/>
        <v>-0.24481780961984034</v>
      </c>
      <c r="CN133" s="68">
        <f t="shared" si="315"/>
        <v>0.12736470660269861</v>
      </c>
      <c r="CO133" s="68">
        <f t="shared" si="315"/>
        <v>-0.31719602460586749</v>
      </c>
      <c r="CP133" s="68">
        <f t="shared" si="316"/>
        <v>-0.18983131800316888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-4.6112050463908844E-3</v>
      </c>
      <c r="C134" s="27">
        <f t="shared" si="299"/>
        <v>-1.6168900173145085E-3</v>
      </c>
      <c r="D134" s="27">
        <f t="shared" si="299"/>
        <v>4.4278933436814414E-3</v>
      </c>
      <c r="E134" s="27">
        <f t="shared" si="299"/>
        <v>1.0725791720767493E-3</v>
      </c>
      <c r="F134" s="27">
        <f t="shared" si="300"/>
        <v>5.5004725157581907E-3</v>
      </c>
      <c r="L134" t="str">
        <f t="shared" si="317"/>
        <v>53 Skilled construction and building trades</v>
      </c>
      <c r="M134" s="27">
        <f t="shared" si="301"/>
        <v>4.6600394448472804E-2</v>
      </c>
      <c r="N134" s="27">
        <f t="shared" si="301"/>
        <v>3.2987878494467049E-4</v>
      </c>
      <c r="O134" s="27">
        <f t="shared" si="301"/>
        <v>6.6080909182191561E-2</v>
      </c>
      <c r="P134" s="27">
        <f t="shared" si="301"/>
        <v>0.10174025830379541</v>
      </c>
      <c r="Q134" s="27">
        <f t="shared" si="302"/>
        <v>0.16782116748598697</v>
      </c>
      <c r="W134" t="str">
        <f t="shared" si="318"/>
        <v>53 Skilled construction and building trades</v>
      </c>
      <c r="X134" s="27">
        <f t="shared" si="303"/>
        <v>5.6375971819140114E-2</v>
      </c>
      <c r="Y134" s="27">
        <f t="shared" si="303"/>
        <v>-0.11245747012871155</v>
      </c>
      <c r="Z134" s="27">
        <f t="shared" si="303"/>
        <v>0.18523462656653567</v>
      </c>
      <c r="AA134" s="27">
        <f t="shared" si="303"/>
        <v>0.16438212741673697</v>
      </c>
      <c r="AB134" s="27">
        <f t="shared" si="304"/>
        <v>0.34961675398327263</v>
      </c>
      <c r="AH134" t="str">
        <f t="shared" si="319"/>
        <v>53 Skilled construction and building trades</v>
      </c>
      <c r="AI134" s="27">
        <f t="shared" si="305"/>
        <v>0.13946644293147292</v>
      </c>
      <c r="AJ134" s="27">
        <f t="shared" si="305"/>
        <v>-8.5310017851221498E-2</v>
      </c>
      <c r="AK134" s="27">
        <f t="shared" si="305"/>
        <v>0.10164572271821293</v>
      </c>
      <c r="AL134" s="27">
        <f t="shared" si="305"/>
        <v>0.12979788319352548</v>
      </c>
      <c r="AM134" s="27">
        <f t="shared" si="306"/>
        <v>0.2314436059117384</v>
      </c>
      <c r="AS134" t="str">
        <f t="shared" si="320"/>
        <v>53 Skilled construction and building trades</v>
      </c>
      <c r="AT134" s="27">
        <f t="shared" si="307"/>
        <v>4.5912267549133579E-2</v>
      </c>
      <c r="AU134" s="27">
        <f t="shared" si="307"/>
        <v>-4.7658747685017766E-2</v>
      </c>
      <c r="AV134" s="27">
        <f t="shared" si="307"/>
        <v>0.17709600267530712</v>
      </c>
      <c r="AW134" s="27">
        <f t="shared" si="307"/>
        <v>7.7741945208293251E-2</v>
      </c>
      <c r="AX134" s="27">
        <f t="shared" si="308"/>
        <v>0.25483794788360037</v>
      </c>
      <c r="BD134" t="str">
        <f t="shared" si="321"/>
        <v>53 Skilled construction and building trades</v>
      </c>
      <c r="BE134" s="27">
        <f t="shared" si="309"/>
        <v>-0.9319231414617164</v>
      </c>
      <c r="BF134" s="27">
        <f t="shared" si="309"/>
        <v>-0.27137053698591096</v>
      </c>
      <c r="BG134" s="27">
        <f t="shared" si="309"/>
        <v>-4.8164274518954997E-2</v>
      </c>
      <c r="BH134" s="27">
        <f t="shared" si="309"/>
        <v>-1.0945593991220246</v>
      </c>
      <c r="BI134" s="27">
        <f t="shared" si="310"/>
        <v>-1.1427236736409796</v>
      </c>
      <c r="BO134" t="str">
        <f t="shared" si="322"/>
        <v>53 Skilled construction and building trades</v>
      </c>
      <c r="BP134" s="27">
        <f t="shared" si="311"/>
        <v>1.0584878538591074</v>
      </c>
      <c r="BQ134" s="27">
        <f t="shared" si="311"/>
        <v>-1.4471081479608037</v>
      </c>
      <c r="BR134" s="27">
        <f t="shared" si="311"/>
        <v>0.80547155438155027</v>
      </c>
      <c r="BS134" s="27">
        <f t="shared" si="311"/>
        <v>-0.16627762390645806</v>
      </c>
      <c r="BT134" s="27">
        <f t="shared" si="312"/>
        <v>0.63919393047509221</v>
      </c>
      <c r="BZ134" t="str">
        <f t="shared" si="323"/>
        <v>53 Skilled construction and building trades</v>
      </c>
      <c r="CA134" s="68">
        <f t="shared" si="313"/>
        <v>-0.63262368309580097</v>
      </c>
      <c r="CB134" s="68">
        <f t="shared" si="313"/>
        <v>-0.38869353308432153</v>
      </c>
      <c r="CC134" s="68">
        <f t="shared" si="313"/>
        <v>0.40867007826890811</v>
      </c>
      <c r="CD134" s="68">
        <f t="shared" si="313"/>
        <v>-0.19486901558817626</v>
      </c>
      <c r="CE134" s="68">
        <f t="shared" si="314"/>
        <v>0.21380106268073185</v>
      </c>
      <c r="CK134" t="str">
        <f t="shared" si="324"/>
        <v>53 Skilled construction and building trades</v>
      </c>
      <c r="CL134" s="68">
        <f t="shared" si="315"/>
        <v>-7.5333568320211874E-2</v>
      </c>
      <c r="CM134" s="68">
        <f t="shared" si="315"/>
        <v>-0.36889933844188239</v>
      </c>
      <c r="CN134" s="68">
        <f t="shared" si="315"/>
        <v>-0.15878967033370461</v>
      </c>
      <c r="CO134" s="68">
        <f t="shared" si="315"/>
        <v>-0.95678605252851168</v>
      </c>
      <c r="CP134" s="68">
        <f t="shared" si="316"/>
        <v>-1.1155757228622163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4.4901901962135504E-3</v>
      </c>
      <c r="C135" s="27">
        <f t="shared" si="299"/>
        <v>4.4886453586713906E-3</v>
      </c>
      <c r="D135" s="27">
        <f t="shared" si="299"/>
        <v>1.7604402876678818E-2</v>
      </c>
      <c r="E135" s="27">
        <f t="shared" si="299"/>
        <v>2.9135843774427184E-2</v>
      </c>
      <c r="F135" s="27">
        <f t="shared" si="300"/>
        <v>4.6740246651106002E-2</v>
      </c>
      <c r="L135" t="str">
        <f t="shared" si="317"/>
        <v>54 Textiles, printing and other skilled trades</v>
      </c>
      <c r="M135" s="27">
        <f t="shared" si="301"/>
        <v>8.5419845413543305E-2</v>
      </c>
      <c r="N135" s="27">
        <f t="shared" si="301"/>
        <v>3.9568608274922257E-2</v>
      </c>
      <c r="O135" s="27">
        <f t="shared" si="301"/>
        <v>0.16551431578503695</v>
      </c>
      <c r="P135" s="27">
        <f t="shared" si="301"/>
        <v>0.36095604562221983</v>
      </c>
      <c r="Q135" s="27">
        <f t="shared" si="302"/>
        <v>0.52647036140725678</v>
      </c>
      <c r="W135" t="str">
        <f t="shared" si="318"/>
        <v>54 Textiles, printing and other skilled trades</v>
      </c>
      <c r="X135" s="27">
        <f t="shared" si="303"/>
        <v>0.1036539702808299</v>
      </c>
      <c r="Y135" s="27">
        <f t="shared" si="303"/>
        <v>-0.11459343148942214</v>
      </c>
      <c r="Z135" s="27">
        <f t="shared" si="303"/>
        <v>0.34057903250088573</v>
      </c>
      <c r="AA135" s="27">
        <f t="shared" si="303"/>
        <v>0.57577715070920465</v>
      </c>
      <c r="AB135" s="27">
        <f t="shared" si="304"/>
        <v>0.91635618321009038</v>
      </c>
      <c r="AH135" t="str">
        <f t="shared" si="319"/>
        <v>54 Textiles, printing and other skilled trades</v>
      </c>
      <c r="AI135" s="27">
        <f t="shared" si="305"/>
        <v>8.6496802873161638E-3</v>
      </c>
      <c r="AJ135" s="27">
        <f t="shared" si="305"/>
        <v>-2.6970722255063251E-2</v>
      </c>
      <c r="AK135" s="27">
        <f t="shared" si="305"/>
        <v>4.1429031711397335E-2</v>
      </c>
      <c r="AL135" s="27">
        <f t="shared" si="305"/>
        <v>0.15577012973301463</v>
      </c>
      <c r="AM135" s="27">
        <f t="shared" si="306"/>
        <v>0.19719916144441196</v>
      </c>
      <c r="AS135" t="str">
        <f t="shared" si="320"/>
        <v>54 Textiles, printing and other skilled trades</v>
      </c>
      <c r="AT135" s="27">
        <f t="shared" si="307"/>
        <v>1.5598591908760007E-2</v>
      </c>
      <c r="AU135" s="27">
        <f t="shared" si="307"/>
        <v>-2.8712367270244954E-2</v>
      </c>
      <c r="AV135" s="27">
        <f t="shared" si="307"/>
        <v>0.11601221252068561</v>
      </c>
      <c r="AW135" s="27">
        <f t="shared" si="307"/>
        <v>0.20186183808646119</v>
      </c>
      <c r="AX135" s="27">
        <f t="shared" si="308"/>
        <v>0.3178740506071468</v>
      </c>
      <c r="BD135" t="str">
        <f t="shared" si="321"/>
        <v>54 Textiles, printing and other skilled trades</v>
      </c>
      <c r="BE135" s="27">
        <f t="shared" si="309"/>
        <v>-0.32047752015745434</v>
      </c>
      <c r="BF135" s="27">
        <f t="shared" si="309"/>
        <v>-0.14688730134640338</v>
      </c>
      <c r="BG135" s="27">
        <f t="shared" si="309"/>
        <v>0.37623907105401511</v>
      </c>
      <c r="BH135" s="27">
        <f t="shared" si="309"/>
        <v>0.52466718655121802</v>
      </c>
      <c r="BI135" s="27">
        <f t="shared" si="310"/>
        <v>0.90090625760523313</v>
      </c>
      <c r="BO135" t="str">
        <f t="shared" si="322"/>
        <v>54 Textiles, printing and other skilled trades</v>
      </c>
      <c r="BP135" s="27">
        <f t="shared" si="311"/>
        <v>-0.58705087301092806</v>
      </c>
      <c r="BQ135" s="27">
        <f t="shared" si="311"/>
        <v>-0.40377170571481935</v>
      </c>
      <c r="BR135" s="27">
        <f t="shared" si="311"/>
        <v>-0.36802095222569076</v>
      </c>
      <c r="BS135" s="27">
        <f t="shared" si="311"/>
        <v>-0.36918883022306392</v>
      </c>
      <c r="BT135" s="27">
        <f t="shared" si="312"/>
        <v>-0.73720978244875468</v>
      </c>
      <c r="BZ135" t="str">
        <f t="shared" si="323"/>
        <v>54 Textiles, printing and other skilled trades</v>
      </c>
      <c r="CA135" s="68">
        <f t="shared" si="313"/>
        <v>-0.55140000708407833</v>
      </c>
      <c r="CB135" s="68">
        <f t="shared" si="313"/>
        <v>-0.51604946236940519</v>
      </c>
      <c r="CC135" s="68">
        <f t="shared" si="313"/>
        <v>0.10799835601260366</v>
      </c>
      <c r="CD135" s="68">
        <f t="shared" si="313"/>
        <v>-0.49290695282081343</v>
      </c>
      <c r="CE135" s="68">
        <f t="shared" si="314"/>
        <v>-0.38490859680820977</v>
      </c>
      <c r="CK135" t="str">
        <f t="shared" si="324"/>
        <v>54 Textiles, printing and other skilled trades</v>
      </c>
      <c r="CL135" s="68">
        <f t="shared" si="315"/>
        <v>-3.9464574295914101E-2</v>
      </c>
      <c r="CM135" s="68">
        <f t="shared" si="315"/>
        <v>-0.18141476079896379</v>
      </c>
      <c r="CN135" s="68">
        <f t="shared" si="315"/>
        <v>-0.25097010308327794</v>
      </c>
      <c r="CO135" s="68">
        <f t="shared" si="315"/>
        <v>-0.29184020912341635</v>
      </c>
      <c r="CP135" s="68">
        <f t="shared" si="316"/>
        <v>-0.54281031220669429</v>
      </c>
    </row>
    <row r="136" spans="1:94" x14ac:dyDescent="0.2">
      <c r="A136" t="str">
        <f t="shared" si="298"/>
        <v>61 Caring personal service occupations</v>
      </c>
      <c r="B136" s="27">
        <f t="shared" si="299"/>
        <v>1.0793265623493205E-2</v>
      </c>
      <c r="C136" s="27">
        <f t="shared" si="299"/>
        <v>7.430077347283584E-4</v>
      </c>
      <c r="D136" s="27">
        <f t="shared" si="299"/>
        <v>2.2502707731750629E-2</v>
      </c>
      <c r="E136" s="27">
        <f t="shared" si="299"/>
        <v>3.2913142775790036E-2</v>
      </c>
      <c r="F136" s="27">
        <f t="shared" si="300"/>
        <v>5.5415850507540665E-2</v>
      </c>
      <c r="L136" t="str">
        <f t="shared" si="317"/>
        <v>61 Caring personal service occupations</v>
      </c>
      <c r="M136" s="27">
        <f t="shared" si="301"/>
        <v>0.78699799920617952</v>
      </c>
      <c r="N136" s="27">
        <f t="shared" si="301"/>
        <v>5.6222263437904374E-2</v>
      </c>
      <c r="O136" s="27">
        <f t="shared" si="301"/>
        <v>0.93837767218046597</v>
      </c>
      <c r="P136" s="27">
        <f t="shared" si="301"/>
        <v>1.3727712228795985</v>
      </c>
      <c r="Q136" s="27">
        <f t="shared" si="302"/>
        <v>2.3111488950600645</v>
      </c>
      <c r="W136" t="str">
        <f t="shared" si="318"/>
        <v>61 Caring personal service occupations</v>
      </c>
      <c r="X136" s="27">
        <f t="shared" si="303"/>
        <v>1.406721833304144</v>
      </c>
      <c r="Y136" s="27">
        <f t="shared" si="303"/>
        <v>-0.42997396276010669</v>
      </c>
      <c r="Z136" s="27">
        <f t="shared" si="303"/>
        <v>1.5099176704707951</v>
      </c>
      <c r="AA136" s="27">
        <f t="shared" si="303"/>
        <v>1.789174898060871</v>
      </c>
      <c r="AB136" s="27">
        <f t="shared" si="304"/>
        <v>3.2990925685316661</v>
      </c>
      <c r="AH136" t="str">
        <f t="shared" si="319"/>
        <v>61 Caring personal service occupations</v>
      </c>
      <c r="AI136" s="27">
        <f t="shared" si="305"/>
        <v>0.41179317806776083</v>
      </c>
      <c r="AJ136" s="27">
        <f t="shared" si="305"/>
        <v>-0.29202552700963125</v>
      </c>
      <c r="AK136" s="27">
        <f t="shared" si="305"/>
        <v>0.35480127300427622</v>
      </c>
      <c r="AL136" s="27">
        <f t="shared" si="305"/>
        <v>0.31227235895582695</v>
      </c>
      <c r="AM136" s="27">
        <f t="shared" si="306"/>
        <v>0.66707363196010316</v>
      </c>
      <c r="AS136" t="str">
        <f t="shared" si="320"/>
        <v>61 Caring personal service occupations</v>
      </c>
      <c r="AT136" s="27">
        <f t="shared" si="307"/>
        <v>0.54650227939339224</v>
      </c>
      <c r="AU136" s="27">
        <f t="shared" si="307"/>
        <v>-0.1488344332380751</v>
      </c>
      <c r="AV136" s="27">
        <f t="shared" si="307"/>
        <v>0.26048962367441453</v>
      </c>
      <c r="AW136" s="27">
        <f t="shared" si="307"/>
        <v>0.29951961849533237</v>
      </c>
      <c r="AX136" s="27">
        <f t="shared" si="308"/>
        <v>0.5600092421697469</v>
      </c>
      <c r="BD136" t="str">
        <f t="shared" si="321"/>
        <v>61 Caring personal service occupations</v>
      </c>
      <c r="BE136" s="27">
        <f t="shared" si="309"/>
        <v>1.5506239731888591</v>
      </c>
      <c r="BF136" s="27">
        <f t="shared" si="309"/>
        <v>-3.4349879321020182E-2</v>
      </c>
      <c r="BG136" s="27">
        <f t="shared" si="309"/>
        <v>1.320603779757672</v>
      </c>
      <c r="BH136" s="27">
        <f t="shared" si="309"/>
        <v>3.1067934470187737</v>
      </c>
      <c r="BI136" s="27">
        <f t="shared" si="310"/>
        <v>4.4273972267764456</v>
      </c>
      <c r="BO136" t="str">
        <f t="shared" si="322"/>
        <v>61 Caring personal service occupations</v>
      </c>
      <c r="BP136" s="27">
        <f t="shared" si="311"/>
        <v>-0.67509036004023137</v>
      </c>
      <c r="BQ136" s="27">
        <f t="shared" si="311"/>
        <v>-1.3049113558069685</v>
      </c>
      <c r="BR136" s="27">
        <f t="shared" si="311"/>
        <v>4.0271281713639695E-2</v>
      </c>
      <c r="BS136" s="27">
        <f t="shared" si="311"/>
        <v>-2.339856550136858</v>
      </c>
      <c r="BT136" s="27">
        <f t="shared" si="312"/>
        <v>-2.2995852684232183</v>
      </c>
      <c r="BZ136" t="str">
        <f t="shared" si="323"/>
        <v>61 Caring personal service occupations</v>
      </c>
      <c r="CA136" s="68">
        <f t="shared" si="313"/>
        <v>-1.9237303353680284</v>
      </c>
      <c r="CB136" s="68">
        <f t="shared" si="313"/>
        <v>-0.5056907508993409</v>
      </c>
      <c r="CC136" s="68">
        <f t="shared" si="313"/>
        <v>-0.45037759955049017</v>
      </c>
      <c r="CD136" s="68">
        <f t="shared" si="313"/>
        <v>-0.31380933535146127</v>
      </c>
      <c r="CE136" s="68">
        <f t="shared" si="314"/>
        <v>-0.76418693490195144</v>
      </c>
      <c r="CK136" t="str">
        <f t="shared" si="324"/>
        <v>61 Caring personal service occupations</v>
      </c>
      <c r="CL136" s="68">
        <f t="shared" si="315"/>
        <v>-0.10135446627920031</v>
      </c>
      <c r="CM136" s="68">
        <f t="shared" si="315"/>
        <v>-1.0582983172235383E-2</v>
      </c>
      <c r="CN136" s="68">
        <f t="shared" si="315"/>
        <v>0.15394488052807165</v>
      </c>
      <c r="CO136" s="68">
        <f t="shared" si="315"/>
        <v>0.18354998461539618</v>
      </c>
      <c r="CP136" s="68">
        <f t="shared" si="316"/>
        <v>0.33749486514346783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1.0289771487064482E-2</v>
      </c>
      <c r="C137" s="27">
        <f t="shared" si="299"/>
        <v>2.7288027980951271E-3</v>
      </c>
      <c r="D137" s="27">
        <f t="shared" si="299"/>
        <v>7.8208410367065911E-3</v>
      </c>
      <c r="E137" s="27">
        <f t="shared" si="299"/>
        <v>1.5422607972999984E-2</v>
      </c>
      <c r="F137" s="27">
        <f t="shared" si="300"/>
        <v>2.3243449009706575E-2</v>
      </c>
      <c r="L137" t="str">
        <f t="shared" si="317"/>
        <v>62 Leisure, travel and related personal service occupations</v>
      </c>
      <c r="M137" s="27">
        <f t="shared" si="301"/>
        <v>0.13863171914086408</v>
      </c>
      <c r="N137" s="27">
        <f t="shared" si="301"/>
        <v>-2.9974806357185302E-2</v>
      </c>
      <c r="O137" s="27">
        <f t="shared" si="301"/>
        <v>0.12910823022546447</v>
      </c>
      <c r="P137" s="27">
        <f t="shared" si="301"/>
        <v>0.23333055100054845</v>
      </c>
      <c r="Q137" s="27">
        <f t="shared" si="302"/>
        <v>0.36243878122601292</v>
      </c>
      <c r="W137" t="str">
        <f t="shared" si="318"/>
        <v>62 Leisure, travel and related personal service occupations</v>
      </c>
      <c r="X137" s="27">
        <f t="shared" si="303"/>
        <v>0.61652411077425429</v>
      </c>
      <c r="Y137" s="27">
        <f t="shared" si="303"/>
        <v>-0.31143021504280499</v>
      </c>
      <c r="Z137" s="27">
        <f t="shared" si="303"/>
        <v>0.53048076121495136</v>
      </c>
      <c r="AA137" s="27">
        <f t="shared" si="303"/>
        <v>1.0099225747512559</v>
      </c>
      <c r="AB137" s="27">
        <f t="shared" si="304"/>
        <v>1.5404033359662073</v>
      </c>
      <c r="AH137" t="str">
        <f t="shared" si="319"/>
        <v>62 Leisure, travel and related personal service occupations</v>
      </c>
      <c r="AI137" s="27">
        <f t="shared" si="305"/>
        <v>0.34304502129188896</v>
      </c>
      <c r="AJ137" s="27">
        <f t="shared" si="305"/>
        <v>-0.1553005388215829</v>
      </c>
      <c r="AK137" s="27">
        <f t="shared" si="305"/>
        <v>0.17128943478859426</v>
      </c>
      <c r="AL137" s="27">
        <f t="shared" si="305"/>
        <v>0.52842241419088776</v>
      </c>
      <c r="AM137" s="27">
        <f t="shared" si="306"/>
        <v>0.69971184897948202</v>
      </c>
      <c r="AS137" t="str">
        <f t="shared" si="320"/>
        <v>62 Leisure, travel and related personal service occupations</v>
      </c>
      <c r="AT137" s="27">
        <f t="shared" si="307"/>
        <v>0.44951104843112466</v>
      </c>
      <c r="AU137" s="27">
        <f t="shared" si="307"/>
        <v>-3.8837450789171335E-2</v>
      </c>
      <c r="AV137" s="27">
        <f t="shared" si="307"/>
        <v>0.30522462676083428</v>
      </c>
      <c r="AW137" s="27">
        <f t="shared" si="307"/>
        <v>0.86097612400736345</v>
      </c>
      <c r="AX137" s="27">
        <f t="shared" si="308"/>
        <v>1.1662007507681977</v>
      </c>
      <c r="BD137" t="str">
        <f t="shared" si="321"/>
        <v>62 Leisure, travel and related personal service occupations</v>
      </c>
      <c r="BE137" s="27">
        <f t="shared" si="309"/>
        <v>-9.1365560847063598E-2</v>
      </c>
      <c r="BF137" s="27">
        <f t="shared" si="309"/>
        <v>-0.17069491463251296</v>
      </c>
      <c r="BG137" s="27">
        <f t="shared" si="309"/>
        <v>-0.29796465051859045</v>
      </c>
      <c r="BH137" s="27">
        <f t="shared" si="309"/>
        <v>-0.35850703991674049</v>
      </c>
      <c r="BI137" s="27">
        <f t="shared" si="310"/>
        <v>-0.65647169043533093</v>
      </c>
      <c r="BO137" t="str">
        <f t="shared" si="322"/>
        <v>62 Leisure, travel and related personal service occupations</v>
      </c>
      <c r="BP137" s="27">
        <f t="shared" si="311"/>
        <v>-0.24806539542023209</v>
      </c>
      <c r="BQ137" s="27">
        <f t="shared" si="311"/>
        <v>-0.55012037174305206</v>
      </c>
      <c r="BR137" s="27">
        <f t="shared" si="311"/>
        <v>-0.43245626388548963</v>
      </c>
      <c r="BS137" s="27">
        <f t="shared" si="311"/>
        <v>-0.79665364160453978</v>
      </c>
      <c r="BT137" s="27">
        <f t="shared" si="312"/>
        <v>-1.2291099054900294</v>
      </c>
      <c r="BZ137" t="str">
        <f t="shared" si="323"/>
        <v>62 Leisure, travel and related personal service occupations</v>
      </c>
      <c r="CA137" s="68">
        <f t="shared" si="313"/>
        <v>9.5049305306309506E-2</v>
      </c>
      <c r="CB137" s="68">
        <f t="shared" si="313"/>
        <v>-0.65035163735004753</v>
      </c>
      <c r="CC137" s="68">
        <f t="shared" si="313"/>
        <v>-4.9692044073164077E-2</v>
      </c>
      <c r="CD137" s="68">
        <f t="shared" si="313"/>
        <v>-0.69733910405714195</v>
      </c>
      <c r="CE137" s="68">
        <f t="shared" si="314"/>
        <v>-0.74703114813030602</v>
      </c>
      <c r="CK137" t="str">
        <f t="shared" si="324"/>
        <v>62 Leisure, travel and related personal service occupations</v>
      </c>
      <c r="CL137" s="68">
        <f t="shared" si="315"/>
        <v>6.7618570189239335E-2</v>
      </c>
      <c r="CM137" s="68">
        <f t="shared" si="315"/>
        <v>-0.15781493818936332</v>
      </c>
      <c r="CN137" s="68">
        <f t="shared" si="315"/>
        <v>-7.937925656245659E-2</v>
      </c>
      <c r="CO137" s="68">
        <f t="shared" si="315"/>
        <v>-3.3761740817715991E-3</v>
      </c>
      <c r="CP137" s="68">
        <f t="shared" si="316"/>
        <v>-8.275543064422819E-2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9.4855655896532425E-5</v>
      </c>
      <c r="C138" s="27">
        <f t="shared" si="299"/>
        <v>2.2338541867035055E-4</v>
      </c>
      <c r="D138" s="27">
        <f t="shared" si="299"/>
        <v>3.0867973860565804E-4</v>
      </c>
      <c r="E138" s="27">
        <f t="shared" si="299"/>
        <v>1.0647401118653085E-3</v>
      </c>
      <c r="F138" s="27">
        <f t="shared" si="300"/>
        <v>1.3734198504709665E-3</v>
      </c>
      <c r="L138" t="str">
        <f t="shared" si="317"/>
        <v>63 Community and civil enforcement occupations</v>
      </c>
      <c r="M138" s="27">
        <f t="shared" si="301"/>
        <v>-1.2395619989699694E-3</v>
      </c>
      <c r="N138" s="27">
        <f t="shared" si="301"/>
        <v>1.6528593265656512E-2</v>
      </c>
      <c r="O138" s="27">
        <f t="shared" si="301"/>
        <v>-4.6532187603808423E-3</v>
      </c>
      <c r="P138" s="27">
        <f t="shared" si="301"/>
        <v>2.0986060163069843E-2</v>
      </c>
      <c r="Q138" s="27">
        <f t="shared" si="302"/>
        <v>1.6332841402689001E-2</v>
      </c>
      <c r="W138" t="str">
        <f t="shared" si="318"/>
        <v>63 Community and civil enforcement occupations</v>
      </c>
      <c r="X138" s="27">
        <f t="shared" si="303"/>
        <v>1.2312093128443918E-2</v>
      </c>
      <c r="Y138" s="27">
        <f t="shared" si="303"/>
        <v>1.43356445877664E-2</v>
      </c>
      <c r="Z138" s="27">
        <f t="shared" si="303"/>
        <v>2.3541475392992089E-2</v>
      </c>
      <c r="AA138" s="27">
        <f t="shared" si="303"/>
        <v>4.7197334631316534E-2</v>
      </c>
      <c r="AB138" s="27">
        <f t="shared" si="304"/>
        <v>7.0738810024308624E-2</v>
      </c>
      <c r="AH138" t="str">
        <f t="shared" si="319"/>
        <v>63 Community and civil enforcement occupations</v>
      </c>
      <c r="AI138" s="27">
        <f t="shared" si="305"/>
        <v>-1.2343440712855661E-3</v>
      </c>
      <c r="AJ138" s="27">
        <f t="shared" si="305"/>
        <v>1.2954425342058283E-2</v>
      </c>
      <c r="AK138" s="27">
        <f t="shared" si="305"/>
        <v>-6.9090358470449975E-3</v>
      </c>
      <c r="AL138" s="27">
        <f t="shared" si="305"/>
        <v>9.9991309520666705E-3</v>
      </c>
      <c r="AM138" s="27">
        <f t="shared" si="306"/>
        <v>3.0900951050216729E-3</v>
      </c>
      <c r="AS138" t="str">
        <f t="shared" si="320"/>
        <v>63 Community and civil enforcement occupations</v>
      </c>
      <c r="AT138" s="27">
        <f t="shared" si="307"/>
        <v>-5.7093679871435404E-3</v>
      </c>
      <c r="AU138" s="27">
        <f t="shared" si="307"/>
        <v>9.323805344907711E-3</v>
      </c>
      <c r="AV138" s="27">
        <f t="shared" si="307"/>
        <v>-9.148664408469051E-3</v>
      </c>
      <c r="AW138" s="27">
        <f t="shared" si="307"/>
        <v>2.476543635617251E-3</v>
      </c>
      <c r="AX138" s="27">
        <f t="shared" si="308"/>
        <v>-6.6721207728518001E-3</v>
      </c>
      <c r="BD138" t="str">
        <f t="shared" si="321"/>
        <v>63 Community and civil enforcement occupations</v>
      </c>
      <c r="BE138" s="27">
        <f t="shared" si="309"/>
        <v>-7.0503047544291542E-2</v>
      </c>
      <c r="BF138" s="27">
        <f t="shared" si="309"/>
        <v>6.3088963717800539E-2</v>
      </c>
      <c r="BG138" s="27">
        <f t="shared" si="309"/>
        <v>-6.4856453738190892E-2</v>
      </c>
      <c r="BH138" s="27">
        <f t="shared" si="309"/>
        <v>4.451276019653963E-3</v>
      </c>
      <c r="BI138" s="27">
        <f t="shared" si="310"/>
        <v>-6.0405177718536929E-2</v>
      </c>
      <c r="BO138" t="str">
        <f t="shared" si="322"/>
        <v>63 Community and civil enforcement occupations</v>
      </c>
      <c r="BP138" s="27">
        <f t="shared" si="311"/>
        <v>-3.7339917318593513E-2</v>
      </c>
      <c r="BQ138" s="27">
        <f t="shared" si="311"/>
        <v>3.9006361576885862E-2</v>
      </c>
      <c r="BR138" s="27">
        <f t="shared" si="311"/>
        <v>-6.1173630067506451E-2</v>
      </c>
      <c r="BS138" s="27">
        <f t="shared" si="311"/>
        <v>-1.4351626688999725E-2</v>
      </c>
      <c r="BT138" s="27">
        <f t="shared" si="312"/>
        <v>-7.5525256756506176E-2</v>
      </c>
      <c r="BZ138" t="str">
        <f t="shared" si="323"/>
        <v>63 Community and civil enforcement occupations</v>
      </c>
      <c r="CA138" s="68">
        <f t="shared" si="313"/>
        <v>-3.6661590460869642E-2</v>
      </c>
      <c r="CB138" s="68">
        <f t="shared" si="313"/>
        <v>2.7250443673354802E-2</v>
      </c>
      <c r="CC138" s="68">
        <f t="shared" si="313"/>
        <v>-2.761900075597154E-2</v>
      </c>
      <c r="CD138" s="68">
        <f t="shared" si="313"/>
        <v>-2.8235812496689355E-2</v>
      </c>
      <c r="CE138" s="68">
        <f t="shared" si="314"/>
        <v>-5.5854813252660895E-2</v>
      </c>
      <c r="CK138" t="str">
        <f t="shared" si="324"/>
        <v>63 Community and civil enforcement occupations</v>
      </c>
      <c r="CL138" s="68">
        <f t="shared" si="315"/>
        <v>-1.3787578890098622E-2</v>
      </c>
      <c r="CM138" s="68">
        <f t="shared" si="315"/>
        <v>1.2790242394910646E-2</v>
      </c>
      <c r="CN138" s="68">
        <f t="shared" si="315"/>
        <v>-2.2663853950960239E-2</v>
      </c>
      <c r="CO138" s="68">
        <f t="shared" si="315"/>
        <v>-5.0828120660207539E-3</v>
      </c>
      <c r="CP138" s="68">
        <f t="shared" si="316"/>
        <v>-2.7746666016980993E-2</v>
      </c>
    </row>
    <row r="139" spans="1:94" x14ac:dyDescent="0.2">
      <c r="A139" t="str">
        <f t="shared" si="298"/>
        <v>71 Sales occupations</v>
      </c>
      <c r="B139" s="27">
        <f t="shared" si="299"/>
        <v>2.0572623421409211E-2</v>
      </c>
      <c r="C139" s="27">
        <f t="shared" si="299"/>
        <v>-1.0868427949994625E-2</v>
      </c>
      <c r="D139" s="27">
        <f t="shared" si="299"/>
        <v>1.2403183788655403E-2</v>
      </c>
      <c r="E139" s="27">
        <f t="shared" si="299"/>
        <v>3.9068550536176583E-2</v>
      </c>
      <c r="F139" s="27">
        <f t="shared" si="300"/>
        <v>5.1471734324831986E-2</v>
      </c>
      <c r="L139" t="str">
        <f t="shared" si="317"/>
        <v>71 Sales occupations</v>
      </c>
      <c r="M139" s="27">
        <f t="shared" si="301"/>
        <v>0.339579250009864</v>
      </c>
      <c r="N139" s="27">
        <f t="shared" si="301"/>
        <v>0.20247504712883169</v>
      </c>
      <c r="O139" s="27">
        <f t="shared" si="301"/>
        <v>0.29135097993084225</v>
      </c>
      <c r="P139" s="27">
        <f t="shared" si="301"/>
        <v>0.98232068181380994</v>
      </c>
      <c r="Q139" s="27">
        <f t="shared" si="302"/>
        <v>1.2736716617446522</v>
      </c>
      <c r="W139" t="str">
        <f t="shared" si="318"/>
        <v>71 Sales occupations</v>
      </c>
      <c r="X139" s="27">
        <f t="shared" si="303"/>
        <v>0.79844708544981291</v>
      </c>
      <c r="Y139" s="27">
        <f t="shared" si="303"/>
        <v>0.24390827953215233</v>
      </c>
      <c r="Z139" s="27">
        <f t="shared" si="303"/>
        <v>0.42468332638444384</v>
      </c>
      <c r="AA139" s="27">
        <f t="shared" si="303"/>
        <v>2.0366046020779347</v>
      </c>
      <c r="AB139" s="27">
        <f t="shared" si="304"/>
        <v>2.4612879284623785</v>
      </c>
      <c r="AH139" t="str">
        <f t="shared" si="319"/>
        <v>71 Sales occupations</v>
      </c>
      <c r="AI139" s="27">
        <f t="shared" si="305"/>
        <v>8.3966481029589701E-2</v>
      </c>
      <c r="AJ139" s="27">
        <f t="shared" si="305"/>
        <v>7.758552131976959E-2</v>
      </c>
      <c r="AK139" s="27">
        <f t="shared" si="305"/>
        <v>-2.5576449643897714E-2</v>
      </c>
      <c r="AL139" s="27">
        <f t="shared" si="305"/>
        <v>0.40100024628869857</v>
      </c>
      <c r="AM139" s="27">
        <f t="shared" si="306"/>
        <v>0.37542379664480086</v>
      </c>
      <c r="AS139" t="str">
        <f t="shared" si="320"/>
        <v>71 Sales occupations</v>
      </c>
      <c r="AT139" s="27">
        <f t="shared" si="307"/>
        <v>3.5676228427487411E-2</v>
      </c>
      <c r="AU139" s="27">
        <f t="shared" si="307"/>
        <v>4.005151284245545E-2</v>
      </c>
      <c r="AV139" s="27">
        <f t="shared" si="307"/>
        <v>-8.5250723941723727E-2</v>
      </c>
      <c r="AW139" s="27">
        <f t="shared" si="307"/>
        <v>0.30338143205035628</v>
      </c>
      <c r="AX139" s="27">
        <f t="shared" si="308"/>
        <v>0.21813070810863255</v>
      </c>
      <c r="BD139" t="str">
        <f t="shared" si="321"/>
        <v>71 Sales occupations</v>
      </c>
      <c r="BE139" s="27">
        <f t="shared" si="309"/>
        <v>-0.79439839559887204</v>
      </c>
      <c r="BF139" s="27">
        <f t="shared" si="309"/>
        <v>1.3557864961766466</v>
      </c>
      <c r="BG139" s="27">
        <f t="shared" si="309"/>
        <v>-1.0078296393345756</v>
      </c>
      <c r="BH139" s="27">
        <f t="shared" si="309"/>
        <v>0.4455382890217674</v>
      </c>
      <c r="BI139" s="27">
        <f t="shared" si="310"/>
        <v>-0.56229135031280819</v>
      </c>
      <c r="BO139" t="str">
        <f t="shared" si="322"/>
        <v>71 Sales occupations</v>
      </c>
      <c r="BP139" s="27">
        <f t="shared" si="311"/>
        <v>-1.4501736825421787</v>
      </c>
      <c r="BQ139" s="27">
        <f t="shared" si="311"/>
        <v>-0.51667131036214009</v>
      </c>
      <c r="BR139" s="27">
        <f t="shared" si="311"/>
        <v>-1.5665575844542765</v>
      </c>
      <c r="BS139" s="27">
        <f t="shared" si="311"/>
        <v>-2.2870181393646494</v>
      </c>
      <c r="BT139" s="27">
        <f t="shared" si="312"/>
        <v>-3.8535757238189259</v>
      </c>
      <c r="BZ139" t="str">
        <f t="shared" si="323"/>
        <v>71 Sales occupations</v>
      </c>
      <c r="CA139" s="68">
        <f t="shared" si="313"/>
        <v>-0.74155615913200279</v>
      </c>
      <c r="CB139" s="68">
        <f t="shared" si="313"/>
        <v>-1.0393709084325939</v>
      </c>
      <c r="CC139" s="68">
        <f t="shared" si="313"/>
        <v>-1.4598015538267584</v>
      </c>
      <c r="CD139" s="68">
        <f t="shared" si="313"/>
        <v>-3.721887880139759</v>
      </c>
      <c r="CE139" s="68">
        <f t="shared" si="314"/>
        <v>-5.1816894339665174</v>
      </c>
      <c r="CK139" t="str">
        <f t="shared" si="324"/>
        <v>71 Sales occupations</v>
      </c>
      <c r="CL139" s="68">
        <f t="shared" si="315"/>
        <v>-8.341451538095912E-2</v>
      </c>
      <c r="CM139" s="68">
        <f t="shared" si="315"/>
        <v>-0.33757351206089758</v>
      </c>
      <c r="CN139" s="68">
        <f t="shared" si="315"/>
        <v>-0.37269934330708177</v>
      </c>
      <c r="CO139" s="68">
        <f t="shared" si="315"/>
        <v>-0.5304026331118612</v>
      </c>
      <c r="CP139" s="68">
        <f t="shared" si="316"/>
        <v>-0.90310197641894296</v>
      </c>
    </row>
    <row r="140" spans="1:94" x14ac:dyDescent="0.2">
      <c r="A140" t="str">
        <f t="shared" si="298"/>
        <v>72 Customer service occupations</v>
      </c>
      <c r="B140" s="27">
        <f t="shared" si="299"/>
        <v>7.2648393139068193E-3</v>
      </c>
      <c r="C140" s="27">
        <f t="shared" si="299"/>
        <v>7.6712837712779383E-3</v>
      </c>
      <c r="D140" s="27">
        <f t="shared" si="299"/>
        <v>2.7034979467551221E-2</v>
      </c>
      <c r="E140" s="27">
        <f t="shared" si="299"/>
        <v>3.317552044944358E-2</v>
      </c>
      <c r="F140" s="27">
        <f t="shared" si="300"/>
        <v>6.02104999169948E-2</v>
      </c>
      <c r="L140" t="str">
        <f t="shared" si="317"/>
        <v>72 Customer service occupations</v>
      </c>
      <c r="M140" s="27">
        <f t="shared" si="301"/>
        <v>0.14472176052863056</v>
      </c>
      <c r="N140" s="27">
        <f t="shared" si="301"/>
        <v>3.1466440031918896E-2</v>
      </c>
      <c r="O140" s="27">
        <f t="shared" si="301"/>
        <v>0.33226743866733344</v>
      </c>
      <c r="P140" s="27">
        <f t="shared" si="301"/>
        <v>0.39874977091720931</v>
      </c>
      <c r="Q140" s="27">
        <f t="shared" si="302"/>
        <v>0.73101720958454275</v>
      </c>
      <c r="W140" t="str">
        <f t="shared" si="318"/>
        <v>72 Customer service occupations</v>
      </c>
      <c r="X140" s="27">
        <f t="shared" si="303"/>
        <v>0.38825184354997599</v>
      </c>
      <c r="Y140" s="27">
        <f t="shared" si="303"/>
        <v>6.27801961904213E-2</v>
      </c>
      <c r="Z140" s="27">
        <f t="shared" si="303"/>
        <v>0.87585345974455597</v>
      </c>
      <c r="AA140" s="27">
        <f t="shared" si="303"/>
        <v>1.0439237180572913</v>
      </c>
      <c r="AB140" s="27">
        <f t="shared" si="304"/>
        <v>1.9197771778018473</v>
      </c>
      <c r="AH140" t="str">
        <f t="shared" si="319"/>
        <v>72 Customer service occupations</v>
      </c>
      <c r="AI140" s="27">
        <f t="shared" si="305"/>
        <v>0.15619581524621851</v>
      </c>
      <c r="AJ140" s="27">
        <f t="shared" si="305"/>
        <v>8.7154515638232732E-2</v>
      </c>
      <c r="AK140" s="27">
        <f t="shared" si="305"/>
        <v>0.31957717003494734</v>
      </c>
      <c r="AL140" s="27">
        <f t="shared" si="305"/>
        <v>0.32627627572921658</v>
      </c>
      <c r="AM140" s="27">
        <f t="shared" si="306"/>
        <v>0.64585344576416392</v>
      </c>
      <c r="AS140" t="str">
        <f t="shared" si="320"/>
        <v>72 Customer service occupations</v>
      </c>
      <c r="AT140" s="27">
        <f t="shared" si="307"/>
        <v>0.11920773623295888</v>
      </c>
      <c r="AU140" s="27">
        <f t="shared" si="307"/>
        <v>1.5102986805275109E-2</v>
      </c>
      <c r="AV140" s="27">
        <f t="shared" si="307"/>
        <v>0.24796194182810705</v>
      </c>
      <c r="AW140" s="27">
        <f t="shared" si="307"/>
        <v>0.20839527291355897</v>
      </c>
      <c r="AX140" s="27">
        <f t="shared" si="308"/>
        <v>0.45635721474166602</v>
      </c>
      <c r="BD140" t="str">
        <f t="shared" si="321"/>
        <v>72 Customer service occupations</v>
      </c>
      <c r="BE140" s="27">
        <f t="shared" si="309"/>
        <v>6.7556189984327109E-2</v>
      </c>
      <c r="BF140" s="27">
        <f t="shared" si="309"/>
        <v>0.26283821218616144</v>
      </c>
      <c r="BG140" s="27">
        <f t="shared" si="309"/>
        <v>0.65124304619379103</v>
      </c>
      <c r="BH140" s="27">
        <f t="shared" si="309"/>
        <v>0.46083591643226995</v>
      </c>
      <c r="BI140" s="27">
        <f t="shared" si="310"/>
        <v>1.112078962626061</v>
      </c>
      <c r="BO140" t="str">
        <f t="shared" si="322"/>
        <v>72 Customer service occupations</v>
      </c>
      <c r="BP140" s="27">
        <f t="shared" si="311"/>
        <v>3.7854904396088962E-2</v>
      </c>
      <c r="BQ140" s="27">
        <f t="shared" si="311"/>
        <v>-4.5254410730581007E-2</v>
      </c>
      <c r="BR140" s="27">
        <f t="shared" si="311"/>
        <v>0.77098031602808614</v>
      </c>
      <c r="BS140" s="27">
        <f t="shared" si="311"/>
        <v>-0.18122683409763418</v>
      </c>
      <c r="BT140" s="27">
        <f t="shared" si="312"/>
        <v>0.58975348193045196</v>
      </c>
      <c r="BZ140" t="str">
        <f t="shared" si="323"/>
        <v>72 Customer service occupations</v>
      </c>
      <c r="CA140" s="68">
        <f t="shared" si="313"/>
        <v>-9.5718649858520743E-2</v>
      </c>
      <c r="CB140" s="68">
        <f t="shared" si="313"/>
        <v>-0.13036836969759613</v>
      </c>
      <c r="CC140" s="68">
        <f t="shared" si="313"/>
        <v>0.2194798277132588</v>
      </c>
      <c r="CD140" s="68">
        <f t="shared" si="313"/>
        <v>-0.14939569824602139</v>
      </c>
      <c r="CE140" s="68">
        <f t="shared" si="314"/>
        <v>7.008412946723741E-2</v>
      </c>
      <c r="CK140" t="str">
        <f t="shared" si="324"/>
        <v>72 Customer service occupations</v>
      </c>
      <c r="CL140" s="68">
        <f t="shared" si="315"/>
        <v>0.12474585902248847</v>
      </c>
      <c r="CM140" s="68">
        <f t="shared" si="315"/>
        <v>-5.7279433518631073E-4</v>
      </c>
      <c r="CN140" s="68">
        <f t="shared" si="315"/>
        <v>0.29729406264677438</v>
      </c>
      <c r="CO140" s="68">
        <f t="shared" si="315"/>
        <v>0.18822724718113715</v>
      </c>
      <c r="CP140" s="68">
        <f t="shared" si="316"/>
        <v>0.48552130982791153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1.0354117045283797E-2</v>
      </c>
      <c r="C141" s="27">
        <f t="shared" si="299"/>
        <v>-2.1126717760829167E-3</v>
      </c>
      <c r="D141" s="27">
        <f t="shared" si="299"/>
        <v>1.7257209621630333E-2</v>
      </c>
      <c r="E141" s="27">
        <f t="shared" si="299"/>
        <v>3.15944977365945E-2</v>
      </c>
      <c r="F141" s="27">
        <f t="shared" si="300"/>
        <v>4.8851707358224833E-2</v>
      </c>
      <c r="L141" t="str">
        <f t="shared" si="317"/>
        <v>81 Process, plant and machine operatives</v>
      </c>
      <c r="M141" s="27">
        <f t="shared" si="301"/>
        <v>5.7321894559676928E-2</v>
      </c>
      <c r="N141" s="27">
        <f t="shared" si="301"/>
        <v>1.4389741782201981E-3</v>
      </c>
      <c r="O141" s="27">
        <f t="shared" si="301"/>
        <v>0.12715454395909515</v>
      </c>
      <c r="P141" s="27">
        <f t="shared" si="301"/>
        <v>0.22361070740290329</v>
      </c>
      <c r="Q141" s="27">
        <f t="shared" si="302"/>
        <v>0.35076525136199843</v>
      </c>
      <c r="W141" t="str">
        <f t="shared" si="318"/>
        <v>81 Process, plant and machine operatives</v>
      </c>
      <c r="X141" s="27">
        <f t="shared" si="303"/>
        <v>4.2195958599605066E-2</v>
      </c>
      <c r="Y141" s="27">
        <f t="shared" si="303"/>
        <v>-3.5970656669821355E-2</v>
      </c>
      <c r="Z141" s="27">
        <f t="shared" si="303"/>
        <v>0.26257193176835081</v>
      </c>
      <c r="AA141" s="27">
        <f t="shared" si="303"/>
        <v>0.41444574820616353</v>
      </c>
      <c r="AB141" s="27">
        <f t="shared" si="304"/>
        <v>0.67701767997451434</v>
      </c>
      <c r="AH141" t="str">
        <f t="shared" si="319"/>
        <v>81 Process, plant and machine operatives</v>
      </c>
      <c r="AI141" s="27">
        <f t="shared" si="305"/>
        <v>4.072699125641463E-2</v>
      </c>
      <c r="AJ141" s="27">
        <f t="shared" si="305"/>
        <v>-1.5477229771866829E-2</v>
      </c>
      <c r="AK141" s="27">
        <f t="shared" si="305"/>
        <v>0.12576695914026115</v>
      </c>
      <c r="AL141" s="27">
        <f t="shared" si="305"/>
        <v>0.20954337697511233</v>
      </c>
      <c r="AM141" s="27">
        <f t="shared" si="306"/>
        <v>0.33531033611537348</v>
      </c>
      <c r="AS141" t="str">
        <f t="shared" si="320"/>
        <v>81 Process, plant and machine operatives</v>
      </c>
      <c r="AT141" s="27">
        <f t="shared" si="307"/>
        <v>8.7809261705549924E-2</v>
      </c>
      <c r="AU141" s="27">
        <f t="shared" si="307"/>
        <v>-5.1666157178054228E-2</v>
      </c>
      <c r="AV141" s="27">
        <f t="shared" si="307"/>
        <v>0.24540750497647368</v>
      </c>
      <c r="AW141" s="27">
        <f t="shared" si="307"/>
        <v>0.2770240444786215</v>
      </c>
      <c r="AX141" s="27">
        <f t="shared" si="308"/>
        <v>0.52243154945509518</v>
      </c>
      <c r="BD141" t="str">
        <f t="shared" si="321"/>
        <v>81 Process, plant and machine operatives</v>
      </c>
      <c r="BE141" s="27">
        <f t="shared" si="309"/>
        <v>5.6893800008945394E-2</v>
      </c>
      <c r="BF141" s="27">
        <f t="shared" si="309"/>
        <v>-0.12074019455061169</v>
      </c>
      <c r="BG141" s="27">
        <f t="shared" si="309"/>
        <v>1.0138091420632529</v>
      </c>
      <c r="BH141" s="27">
        <f t="shared" si="309"/>
        <v>0.75133459206414965</v>
      </c>
      <c r="BI141" s="27">
        <f t="shared" si="310"/>
        <v>1.7651437341274026</v>
      </c>
      <c r="BO141" t="str">
        <f t="shared" si="322"/>
        <v>81 Process, plant and machine operatives</v>
      </c>
      <c r="BP141" s="27">
        <f t="shared" si="311"/>
        <v>0.58016297221373136</v>
      </c>
      <c r="BQ141" s="27">
        <f t="shared" si="311"/>
        <v>-0.82318329134723855</v>
      </c>
      <c r="BR141" s="27">
        <f t="shared" si="311"/>
        <v>1.1726597424850413</v>
      </c>
      <c r="BS141" s="27">
        <f t="shared" si="311"/>
        <v>5.0876864855859516E-2</v>
      </c>
      <c r="BT141" s="27">
        <f t="shared" si="312"/>
        <v>1.2235366073409009</v>
      </c>
      <c r="BZ141" t="str">
        <f t="shared" si="323"/>
        <v>81 Process, plant and machine operatives</v>
      </c>
      <c r="CA141" s="68">
        <f t="shared" si="313"/>
        <v>-0.50133309013552507</v>
      </c>
      <c r="CB141" s="68">
        <f t="shared" si="313"/>
        <v>-0.42151896364932684</v>
      </c>
      <c r="CC141" s="68">
        <f t="shared" si="313"/>
        <v>0.26531484563831409</v>
      </c>
      <c r="CD141" s="68">
        <f t="shared" si="313"/>
        <v>-1.6897231563104638</v>
      </c>
      <c r="CE141" s="68">
        <f t="shared" si="314"/>
        <v>-1.4244083106721497</v>
      </c>
      <c r="CK141" t="str">
        <f t="shared" si="324"/>
        <v>81 Process, plant and machine operatives</v>
      </c>
      <c r="CL141" s="68">
        <f t="shared" si="315"/>
        <v>-0.16268388258127842</v>
      </c>
      <c r="CM141" s="68">
        <f t="shared" si="315"/>
        <v>-0.22491173842339962</v>
      </c>
      <c r="CN141" s="68">
        <f t="shared" si="315"/>
        <v>-0.2969060017827484</v>
      </c>
      <c r="CO141" s="68">
        <f t="shared" si="315"/>
        <v>-0.16256918437417645</v>
      </c>
      <c r="CP141" s="68">
        <f t="shared" si="316"/>
        <v>-0.45947518615692484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2.9275787895309574E-2</v>
      </c>
      <c r="C142" s="27">
        <f t="shared" si="299"/>
        <v>-1.1919131256839896E-2</v>
      </c>
      <c r="D142" s="27">
        <f t="shared" si="299"/>
        <v>3.0830550482210922E-2</v>
      </c>
      <c r="E142" s="27">
        <f t="shared" si="299"/>
        <v>4.8399899850022701E-2</v>
      </c>
      <c r="F142" s="27">
        <f t="shared" si="300"/>
        <v>7.9230450332233623E-2</v>
      </c>
      <c r="L142" t="str">
        <f t="shared" si="317"/>
        <v>82 Transport and mobile machine drivers and operatives</v>
      </c>
      <c r="M142" s="27">
        <f t="shared" si="301"/>
        <v>0.21800746718789438</v>
      </c>
      <c r="N142" s="27">
        <f t="shared" si="301"/>
        <v>-3.3524573522817236E-2</v>
      </c>
      <c r="O142" s="27">
        <f t="shared" si="301"/>
        <v>0.14459267320894853</v>
      </c>
      <c r="P142" s="27">
        <f t="shared" si="301"/>
        <v>0.31822680876638809</v>
      </c>
      <c r="Q142" s="27">
        <f t="shared" si="302"/>
        <v>0.46281948197533662</v>
      </c>
      <c r="W142" t="str">
        <f t="shared" si="318"/>
        <v>82 Transport and mobile machine drivers and operatives</v>
      </c>
      <c r="X142" s="27">
        <f t="shared" si="303"/>
        <v>0.52905935515508951</v>
      </c>
      <c r="Y142" s="27">
        <f t="shared" si="303"/>
        <v>-0.2849539327978885</v>
      </c>
      <c r="Z142" s="27">
        <f t="shared" si="303"/>
        <v>0.25266297905554147</v>
      </c>
      <c r="AA142" s="27">
        <f t="shared" si="303"/>
        <v>0.60912386240028371</v>
      </c>
      <c r="AB142" s="27">
        <f t="shared" si="304"/>
        <v>0.86178684145582518</v>
      </c>
      <c r="AH142" t="str">
        <f t="shared" si="319"/>
        <v>82 Transport and mobile machine drivers and operatives</v>
      </c>
      <c r="AI142" s="27">
        <f t="shared" si="305"/>
        <v>0.24546609071817405</v>
      </c>
      <c r="AJ142" s="27">
        <f t="shared" si="305"/>
        <v>-0.13602289618310182</v>
      </c>
      <c r="AK142" s="27">
        <f t="shared" si="305"/>
        <v>0.12332344103888015</v>
      </c>
      <c r="AL142" s="27">
        <f t="shared" si="305"/>
        <v>0.20249404882686717</v>
      </c>
      <c r="AM142" s="27">
        <f t="shared" si="306"/>
        <v>0.32581748986574732</v>
      </c>
      <c r="AS142" t="str">
        <f t="shared" si="320"/>
        <v>82 Transport and mobile machine drivers and operatives</v>
      </c>
      <c r="AT142" s="27">
        <f t="shared" si="307"/>
        <v>0.33620396544683206</v>
      </c>
      <c r="AU142" s="27">
        <f t="shared" si="307"/>
        <v>-0.140646622077365</v>
      </c>
      <c r="AV142" s="27">
        <f t="shared" si="307"/>
        <v>0.16471310528758831</v>
      </c>
      <c r="AW142" s="27">
        <f t="shared" si="307"/>
        <v>0.28002336504734893</v>
      </c>
      <c r="AX142" s="27">
        <f t="shared" si="308"/>
        <v>0.44473647033493724</v>
      </c>
      <c r="BD142" t="str">
        <f t="shared" si="321"/>
        <v>82 Transport and mobile machine drivers and operatives</v>
      </c>
      <c r="BE142" s="27">
        <f t="shared" si="309"/>
        <v>0.50848643558301809</v>
      </c>
      <c r="BF142" s="27">
        <f t="shared" si="309"/>
        <v>-0.50744277719898356</v>
      </c>
      <c r="BG142" s="27">
        <f t="shared" si="309"/>
        <v>0.64232944734784958</v>
      </c>
      <c r="BH142" s="27">
        <f t="shared" si="309"/>
        <v>0.8597543460199919</v>
      </c>
      <c r="BI142" s="27">
        <f t="shared" si="310"/>
        <v>1.5020837933678415</v>
      </c>
      <c r="BO142" t="str">
        <f t="shared" si="322"/>
        <v>82 Transport and mobile machine drivers and operatives</v>
      </c>
      <c r="BP142" s="27">
        <f t="shared" si="311"/>
        <v>1.641355498866945</v>
      </c>
      <c r="BQ142" s="27">
        <f t="shared" si="311"/>
        <v>-2.4361131519829433</v>
      </c>
      <c r="BR142" s="27">
        <f t="shared" si="311"/>
        <v>0.62254123279759543</v>
      </c>
      <c r="BS142" s="27">
        <f t="shared" si="311"/>
        <v>-0.36968419943242825</v>
      </c>
      <c r="BT142" s="27">
        <f t="shared" si="312"/>
        <v>0.25285703336516718</v>
      </c>
      <c r="BZ142" t="str">
        <f t="shared" si="323"/>
        <v>82 Transport and mobile machine drivers and operatives</v>
      </c>
      <c r="CA142" s="68">
        <f t="shared" si="313"/>
        <v>-0.61990266108550429</v>
      </c>
      <c r="CB142" s="68">
        <f t="shared" si="313"/>
        <v>-1.9606582197759179</v>
      </c>
      <c r="CC142" s="68">
        <f t="shared" si="313"/>
        <v>-0.11224570648967269</v>
      </c>
      <c r="CD142" s="68">
        <f t="shared" si="313"/>
        <v>-1.4841678306229831</v>
      </c>
      <c r="CE142" s="68">
        <f t="shared" si="314"/>
        <v>-1.5964135371126558</v>
      </c>
      <c r="CK142" t="str">
        <f t="shared" si="324"/>
        <v>82 Transport and mobile machine drivers and operatives</v>
      </c>
      <c r="CL142" s="68">
        <f t="shared" si="315"/>
        <v>0.57127992467708522</v>
      </c>
      <c r="CM142" s="68">
        <f t="shared" si="315"/>
        <v>-0.78135525770566261</v>
      </c>
      <c r="CN142" s="68">
        <f t="shared" si="315"/>
        <v>6.7156297916862062E-2</v>
      </c>
      <c r="CO142" s="68">
        <f t="shared" si="315"/>
        <v>-0.68190025610850169</v>
      </c>
      <c r="CP142" s="68">
        <f t="shared" si="316"/>
        <v>-0.61474395819163963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-1.4490576455253269E-4</v>
      </c>
      <c r="C143" s="27">
        <f t="shared" si="299"/>
        <v>1.3007347538252509E-6</v>
      </c>
      <c r="D143" s="27">
        <f t="shared" si="299"/>
        <v>-8.1557413862064091E-5</v>
      </c>
      <c r="E143" s="27">
        <f t="shared" si="299"/>
        <v>9.998942590186302E-5</v>
      </c>
      <c r="F143" s="27">
        <f t="shared" si="300"/>
        <v>1.8432012039798929E-5</v>
      </c>
      <c r="L143" t="str">
        <f t="shared" si="317"/>
        <v>91 Elementary trades and related occupations</v>
      </c>
      <c r="M143" s="27">
        <f t="shared" si="301"/>
        <v>3.2739073488286072E-2</v>
      </c>
      <c r="N143" s="27">
        <f t="shared" si="301"/>
        <v>-1.329469855372542E-2</v>
      </c>
      <c r="O143" s="27">
        <f t="shared" si="301"/>
        <v>5.4229932341115228E-3</v>
      </c>
      <c r="P143" s="27">
        <f t="shared" si="301"/>
        <v>5.8536473412306889E-2</v>
      </c>
      <c r="Q143" s="27">
        <f t="shared" si="302"/>
        <v>6.3959466646418411E-2</v>
      </c>
      <c r="W143" t="str">
        <f t="shared" si="318"/>
        <v>91 Elementary trades and related occupations</v>
      </c>
      <c r="X143" s="27">
        <f t="shared" si="303"/>
        <v>2.8141969661114707E-2</v>
      </c>
      <c r="Y143" s="27">
        <f t="shared" si="303"/>
        <v>-7.3352884843543076E-2</v>
      </c>
      <c r="Z143" s="27">
        <f t="shared" si="303"/>
        <v>-5.8374212642709977E-2</v>
      </c>
      <c r="AA143" s="27">
        <f t="shared" si="303"/>
        <v>4.3476354755612068E-2</v>
      </c>
      <c r="AB143" s="27">
        <f t="shared" si="304"/>
        <v>-1.4897857887097909E-2</v>
      </c>
      <c r="AH143" t="str">
        <f t="shared" si="319"/>
        <v>91 Elementary trades and related occupations</v>
      </c>
      <c r="AI143" s="27">
        <f t="shared" si="305"/>
        <v>4.1049066433912706E-2</v>
      </c>
      <c r="AJ143" s="27">
        <f t="shared" si="305"/>
        <v>-6.3965016416198006E-2</v>
      </c>
      <c r="AK143" s="27">
        <f t="shared" si="305"/>
        <v>-1.0854746122210546E-2</v>
      </c>
      <c r="AL143" s="27">
        <f t="shared" si="305"/>
        <v>0.10099814009877511</v>
      </c>
      <c r="AM143" s="27">
        <f t="shared" si="306"/>
        <v>9.0143393976564568E-2</v>
      </c>
      <c r="AS143" t="str">
        <f t="shared" si="320"/>
        <v>91 Elementary trades and related occupations</v>
      </c>
      <c r="AT143" s="27">
        <f t="shared" si="307"/>
        <v>2.0984100127783289E-3</v>
      </c>
      <c r="AU143" s="27">
        <f t="shared" si="307"/>
        <v>-3.7271645517182317E-3</v>
      </c>
      <c r="AV143" s="27">
        <f t="shared" si="307"/>
        <v>-5.4079178399556838E-2</v>
      </c>
      <c r="AW143" s="27">
        <f t="shared" si="307"/>
        <v>4.5566434440370007E-2</v>
      </c>
      <c r="AX143" s="27">
        <f t="shared" si="308"/>
        <v>-8.5127439591868304E-3</v>
      </c>
      <c r="BD143" t="str">
        <f t="shared" si="321"/>
        <v>91 Elementary trades and related occupations</v>
      </c>
      <c r="BE143" s="27">
        <f t="shared" si="309"/>
        <v>-0.27597975274952558</v>
      </c>
      <c r="BF143" s="27">
        <f t="shared" si="309"/>
        <v>-4.1619506281562524E-2</v>
      </c>
      <c r="BG143" s="27">
        <f t="shared" si="309"/>
        <v>-0.11138610783301872</v>
      </c>
      <c r="BH143" s="27">
        <f t="shared" si="309"/>
        <v>0.28304633355567987</v>
      </c>
      <c r="BI143" s="27">
        <f t="shared" si="310"/>
        <v>0.17166022572266115</v>
      </c>
      <c r="BO143" t="str">
        <f t="shared" si="322"/>
        <v>91 Elementary trades and related occupations</v>
      </c>
      <c r="BP143" s="27">
        <f t="shared" si="311"/>
        <v>-0.14742819290438103</v>
      </c>
      <c r="BQ143" s="27">
        <f t="shared" si="311"/>
        <v>-0.46352871998769762</v>
      </c>
      <c r="BR143" s="27">
        <f t="shared" si="311"/>
        <v>-0.41370374616692818</v>
      </c>
      <c r="BS143" s="27">
        <f t="shared" si="311"/>
        <v>-0.14374553442752802</v>
      </c>
      <c r="BT143" s="27">
        <f t="shared" si="312"/>
        <v>-0.5574492805944562</v>
      </c>
      <c r="BZ143" t="str">
        <f t="shared" si="323"/>
        <v>91 Elementary trades and related occupations</v>
      </c>
      <c r="CA143" s="68">
        <f t="shared" si="313"/>
        <v>-0.86281001232065258</v>
      </c>
      <c r="CB143" s="68">
        <f t="shared" si="313"/>
        <v>-0.45901079513486032</v>
      </c>
      <c r="CC143" s="68">
        <f t="shared" si="313"/>
        <v>-0.57061122205107528</v>
      </c>
      <c r="CD143" s="68">
        <f t="shared" si="313"/>
        <v>-0.61747259204630689</v>
      </c>
      <c r="CE143" s="68">
        <f t="shared" si="314"/>
        <v>-1.1880838140973822</v>
      </c>
      <c r="CK143" t="str">
        <f t="shared" si="324"/>
        <v>91 Elementary trades and related occupations</v>
      </c>
      <c r="CL143" s="68">
        <f t="shared" si="315"/>
        <v>-0.23262310564522681</v>
      </c>
      <c r="CM143" s="68">
        <f t="shared" si="315"/>
        <v>-0.10339709778267792</v>
      </c>
      <c r="CN143" s="68">
        <f t="shared" si="315"/>
        <v>-0.32423382138681101</v>
      </c>
      <c r="CO143" s="68">
        <f t="shared" si="315"/>
        <v>-0.22192700811203903</v>
      </c>
      <c r="CP143" s="68">
        <f t="shared" si="316"/>
        <v>-0.54616082949885003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1.043069125312196E-2</v>
      </c>
      <c r="C144" s="27">
        <f t="shared" si="299"/>
        <v>4.9463607643359664E-3</v>
      </c>
      <c r="D144" s="27">
        <f t="shared" si="299"/>
        <v>1.5102256290820029E-2</v>
      </c>
      <c r="E144" s="27">
        <f t="shared" si="299"/>
        <v>2.2500760719899454E-2</v>
      </c>
      <c r="F144" s="27">
        <f t="shared" si="300"/>
        <v>3.7603017010719483E-2</v>
      </c>
      <c r="L144" t="str">
        <f t="shared" ref="L144" si="325">A144</f>
        <v>92 Elementary administration and service occupations</v>
      </c>
      <c r="M144" s="27">
        <f t="shared" si="301"/>
        <v>0.57590821792488156</v>
      </c>
      <c r="N144" s="27">
        <f t="shared" si="301"/>
        <v>0.16349933095741243</v>
      </c>
      <c r="O144" s="27">
        <f t="shared" si="301"/>
        <v>0.66865995822376023</v>
      </c>
      <c r="P144" s="27">
        <f t="shared" si="301"/>
        <v>1.2983338286409012</v>
      </c>
      <c r="Q144" s="27">
        <f t="shared" si="302"/>
        <v>1.9669937868646614</v>
      </c>
      <c r="W144" t="str">
        <f t="shared" ref="W144" si="326">A144</f>
        <v>92 Elementary administration and service occupations</v>
      </c>
      <c r="X144" s="27">
        <f t="shared" si="303"/>
        <v>1.5446106979863297</v>
      </c>
      <c r="Y144" s="27">
        <f t="shared" si="303"/>
        <v>-0.1566968617809259</v>
      </c>
      <c r="Z144" s="27">
        <f t="shared" si="303"/>
        <v>1.3370513581188055</v>
      </c>
      <c r="AA144" s="27">
        <f t="shared" si="303"/>
        <v>2.7023068833064237</v>
      </c>
      <c r="AB144" s="27">
        <f t="shared" si="304"/>
        <v>4.0393582414252291</v>
      </c>
      <c r="AH144" t="str">
        <f t="shared" ref="AH144" si="327">L144</f>
        <v>92 Elementary administration and service occupations</v>
      </c>
      <c r="AI144" s="27">
        <f t="shared" si="305"/>
        <v>0.81786772928939167</v>
      </c>
      <c r="AJ144" s="27">
        <f t="shared" si="305"/>
        <v>-2.9074293797358042E-2</v>
      </c>
      <c r="AK144" s="27">
        <f t="shared" si="305"/>
        <v>0.62791649957945506</v>
      </c>
      <c r="AL144" s="27">
        <f t="shared" si="305"/>
        <v>1.4272072413872694</v>
      </c>
      <c r="AM144" s="27">
        <f t="shared" si="306"/>
        <v>2.0551237409667245</v>
      </c>
      <c r="AS144" t="str">
        <f t="shared" ref="AS144" si="328">W144</f>
        <v>92 Elementary administration and service occupations</v>
      </c>
      <c r="AT144" s="27">
        <f t="shared" si="307"/>
        <v>0.54262850626825676</v>
      </c>
      <c r="AU144" s="27">
        <f t="shared" si="307"/>
        <v>9.3785540187356631E-2</v>
      </c>
      <c r="AV144" s="27">
        <f t="shared" si="307"/>
        <v>0.52901883040036157</v>
      </c>
      <c r="AW144" s="27">
        <f t="shared" si="307"/>
        <v>1.2420278572908514</v>
      </c>
      <c r="AX144" s="27">
        <f t="shared" si="308"/>
        <v>1.771046687691213</v>
      </c>
      <c r="BD144" t="str">
        <f t="shared" ref="BD144" si="329">AH144</f>
        <v>92 Elementary administration and service occupations</v>
      </c>
      <c r="BE144" s="27">
        <f t="shared" si="309"/>
        <v>-1.0796698927689512</v>
      </c>
      <c r="BF144" s="27">
        <f t="shared" si="309"/>
        <v>7.5888083540794682E-2</v>
      </c>
      <c r="BG144" s="27">
        <f t="shared" si="309"/>
        <v>-0.3071887956250734</v>
      </c>
      <c r="BH144" s="27">
        <f t="shared" si="309"/>
        <v>-0.11066590403594923</v>
      </c>
      <c r="BI144" s="27">
        <f t="shared" si="310"/>
        <v>-0.41785469966102262</v>
      </c>
      <c r="BO144" t="str">
        <f t="shared" ref="BO144" si="330">AS144</f>
        <v>92 Elementary administration and service occupations</v>
      </c>
      <c r="BP144" s="27">
        <f t="shared" si="311"/>
        <v>0.70023146590100893</v>
      </c>
      <c r="BQ144" s="27">
        <f t="shared" si="311"/>
        <v>-2.9542985344192267</v>
      </c>
      <c r="BR144" s="27">
        <f t="shared" si="311"/>
        <v>1.0755010899119206</v>
      </c>
      <c r="BS144" s="27">
        <f t="shared" si="311"/>
        <v>-2.26906595596407</v>
      </c>
      <c r="BT144" s="27">
        <f t="shared" si="312"/>
        <v>-1.1935648660521494</v>
      </c>
      <c r="BZ144" t="str">
        <f t="shared" ref="BZ144" si="331">BD144</f>
        <v>92 Elementary administration and service occupations</v>
      </c>
      <c r="CA144" s="68">
        <f t="shared" si="313"/>
        <v>-0.85657269874442221</v>
      </c>
      <c r="CB144" s="68">
        <f t="shared" si="313"/>
        <v>-3.4817460125162043</v>
      </c>
      <c r="CC144" s="68">
        <f t="shared" si="313"/>
        <v>0.48329073316472559</v>
      </c>
      <c r="CD144" s="68">
        <f t="shared" si="313"/>
        <v>-5.5332574028511186</v>
      </c>
      <c r="CE144" s="68">
        <f t="shared" si="314"/>
        <v>-5.049966669686393</v>
      </c>
      <c r="CK144" t="str">
        <f t="shared" ref="CK144" si="332">BO144</f>
        <v>92 Elementary administration and service occupations</v>
      </c>
      <c r="CL144" s="68">
        <f t="shared" si="315"/>
        <v>-0.87068452737536361</v>
      </c>
      <c r="CM144" s="68">
        <f t="shared" si="315"/>
        <v>-1.2460578123114647</v>
      </c>
      <c r="CN144" s="68">
        <f t="shared" si="315"/>
        <v>-1.7166362146361651</v>
      </c>
      <c r="CO144" s="68">
        <f t="shared" si="315"/>
        <v>-1.2955216493820694</v>
      </c>
      <c r="CP144" s="68">
        <f t="shared" si="316"/>
        <v>-3.0121578640182345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2.7555678992840775</v>
      </c>
      <c r="C146" s="29">
        <f>D35-C35</f>
        <v>0.91633656382498785</v>
      </c>
      <c r="D146" s="29">
        <f>E35-D35</f>
        <v>2.2553589014487905</v>
      </c>
      <c r="E146" s="29">
        <f>F35-E35</f>
        <v>4.5757111046009449</v>
      </c>
      <c r="F146" s="29">
        <f t="shared" ref="F146" si="334">F35-D35</f>
        <v>6.8310700060497354</v>
      </c>
      <c r="L146" s="24" t="str">
        <f t="shared" ref="L146" si="335">L35</f>
        <v>All occupations</v>
      </c>
      <c r="M146" s="29">
        <f>N35-M35</f>
        <v>20.301084349517438</v>
      </c>
      <c r="N146" s="29">
        <f t="shared" ref="N146" si="336">O35-N35</f>
        <v>6.6004426683140025</v>
      </c>
      <c r="O146" s="29">
        <f>P35-O35</f>
        <v>16.428244582706938</v>
      </c>
      <c r="P146" s="29">
        <f>Q35-P35</f>
        <v>32.938254579616284</v>
      </c>
      <c r="Q146" s="29">
        <f>Q35-O35</f>
        <v>49.366499162323223</v>
      </c>
      <c r="W146" s="24" t="str">
        <f t="shared" ref="W146" si="337">W35</f>
        <v>All occupations</v>
      </c>
      <c r="X146" s="29">
        <f>Y35-X35</f>
        <v>22.198172361752285</v>
      </c>
      <c r="Y146" s="29">
        <f t="shared" ref="Y146" si="338">Z35-Y35</f>
        <v>-1.6515567013128702</v>
      </c>
      <c r="Z146" s="29">
        <f>AA35-Z35</f>
        <v>13.543937864855678</v>
      </c>
      <c r="AA146" s="29">
        <f>AB35-AA35</f>
        <v>30.940716374558662</v>
      </c>
      <c r="AB146" s="29">
        <f>AB35-Z35</f>
        <v>44.48465423941434</v>
      </c>
      <c r="AH146" s="24" t="str">
        <f t="shared" ref="AH146" si="339">AH35</f>
        <v>All occupations</v>
      </c>
      <c r="AI146" s="29">
        <f>AJ35-AI35</f>
        <v>3.4217998464554071</v>
      </c>
      <c r="AJ146" s="29">
        <f t="shared" ref="AJ146" si="340">AK35-AJ35</f>
        <v>-0.6782850207065394</v>
      </c>
      <c r="AK146" s="29">
        <f>AL35-AK35</f>
        <v>0.1026652115606268</v>
      </c>
      <c r="AL146" s="29">
        <f>AM35-AL35</f>
        <v>5.9741835964390546</v>
      </c>
      <c r="AM146" s="29">
        <f>AM35-AK35</f>
        <v>6.0768488079996814</v>
      </c>
      <c r="AS146" s="24" t="str">
        <f t="shared" ref="AS146" si="341">AS35</f>
        <v>All occupations</v>
      </c>
      <c r="AT146" s="29">
        <f>AU35-AT35</f>
        <v>6.1415993377336875</v>
      </c>
      <c r="AU146" s="29">
        <f t="shared" ref="AU146" si="342">AV35-AU35</f>
        <v>-0.22065434981431054</v>
      </c>
      <c r="AV146" s="29">
        <f>AW35-AV35</f>
        <v>1.7979581577473951</v>
      </c>
      <c r="AW146" s="29">
        <f>AX35-AW35</f>
        <v>8.0315519640096511</v>
      </c>
      <c r="AX146" s="29">
        <f>AX35-AV35</f>
        <v>9.8295101217570462</v>
      </c>
      <c r="BD146" s="24" t="str">
        <f t="shared" ref="BD146" si="343">BD35</f>
        <v>All occupations</v>
      </c>
      <c r="BE146" s="29">
        <f>BF35-BE35</f>
        <v>-2.8473670242412084</v>
      </c>
      <c r="BF146" s="29">
        <f t="shared" ref="BF146" si="344">BG35-BF35</f>
        <v>6.5583733116035603</v>
      </c>
      <c r="BG146" s="29">
        <f>BH35-BG35</f>
        <v>-2.1157829023840975</v>
      </c>
      <c r="BH146" s="29">
        <f>BI35-BH35</f>
        <v>0.91618767828168757</v>
      </c>
      <c r="BI146" s="29">
        <f>BI35-BG35</f>
        <v>-1.1995952241024099</v>
      </c>
      <c r="BO146" s="24" t="str">
        <f t="shared" ref="BO146" si="345">BO35</f>
        <v>All occupations</v>
      </c>
      <c r="BP146" s="29">
        <f>BQ35-BP35</f>
        <v>0.45704341970991891</v>
      </c>
      <c r="BQ146" s="29">
        <f t="shared" ref="BQ146" si="346">BR35-BQ35</f>
        <v>-14.933845827343077</v>
      </c>
      <c r="BR146" s="29">
        <f>BS35-BR35</f>
        <v>-2.4960472134831093</v>
      </c>
      <c r="BS146" s="29">
        <f>BT35-BS35</f>
        <v>-21.699297191510439</v>
      </c>
      <c r="BT146" s="29">
        <f>BT35-BR35</f>
        <v>-24.195344404993548</v>
      </c>
      <c r="BZ146" s="24" t="str">
        <f t="shared" ref="BZ146" si="347">BZ35</f>
        <v>All occupations</v>
      </c>
      <c r="CA146" s="70">
        <f>CB35-CA35</f>
        <v>-9.4261548434257207</v>
      </c>
      <c r="CB146" s="70">
        <f t="shared" ref="CB146" si="348">CC35-CB35</f>
        <v>-13.970754269634668</v>
      </c>
      <c r="CC146" s="70">
        <f>CD35-CC35</f>
        <v>-4.6330468519417281</v>
      </c>
      <c r="CD146" s="70">
        <f>CE35-CD35</f>
        <v>-27.16767137420284</v>
      </c>
      <c r="CE146" s="70">
        <f>CE35-CC35</f>
        <v>-31.800718226144568</v>
      </c>
      <c r="CK146" s="24" t="str">
        <f t="shared" ref="CK146" si="349">CK35</f>
        <v>All occupations</v>
      </c>
      <c r="CL146" s="70">
        <f>CM35-CL35</f>
        <v>0.818254653214467</v>
      </c>
      <c r="CM146" s="70">
        <f t="shared" ref="CM146" si="350">CN35-CM35</f>
        <v>-4.5910563749314477</v>
      </c>
      <c r="CN146" s="70">
        <f>CO35-CN35</f>
        <v>-1.6782877505102434</v>
      </c>
      <c r="CO146" s="70">
        <f>CP35-CO35</f>
        <v>-1.8036367317930662</v>
      </c>
      <c r="CP146" s="70">
        <f>CP35-CN35</f>
        <v>-3.4819244823033095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Kent and Medway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1.1663634804327476</v>
      </c>
      <c r="C8" s="69">
        <f>'Basic T2'!O8</f>
        <v>10.216268529898528</v>
      </c>
      <c r="D8" s="69">
        <f>'Basic T2'!Z8</f>
        <v>21.258354009461858</v>
      </c>
      <c r="E8" s="69">
        <f>'Basic T2'!AK8</f>
        <v>4.2987734305288443</v>
      </c>
      <c r="F8" s="69">
        <f>'Basic T2'!AV8</f>
        <v>6.2507819571654348</v>
      </c>
      <c r="G8" s="69">
        <f>'Basic T2'!BG8</f>
        <v>13.435605538624804</v>
      </c>
      <c r="H8" s="69">
        <f>'Basic T2'!BR8</f>
        <v>9.5141273173647569</v>
      </c>
      <c r="I8" s="69">
        <f>'Basic T2'!CC8</f>
        <v>6.3306310796275822</v>
      </c>
      <c r="J8" s="69">
        <f>'Basic T2'!CN8</f>
        <v>1.1504206963409738</v>
      </c>
      <c r="K8" s="309">
        <f>SUM(B8:J8)</f>
        <v>73.621326039445535</v>
      </c>
      <c r="L8" s="97"/>
      <c r="M8" s="97">
        <f t="shared" ref="M8:M33" si="0">B8/B$35*100</f>
        <v>8.135267004501209</v>
      </c>
      <c r="N8" s="97">
        <f t="shared" ref="N8:N33" si="1">C8/C$35*100</f>
        <v>9.92059215244198</v>
      </c>
      <c r="O8" s="97">
        <f t="shared" ref="O8:O33" si="2">D8/D$35*100</f>
        <v>11.615236669521414</v>
      </c>
      <c r="P8" s="97">
        <f t="shared" ref="P8:P33" si="3">E8/E$35*100</f>
        <v>8.2858901700793499</v>
      </c>
      <c r="Q8" s="97">
        <f t="shared" ref="Q8:Q33" si="4">F8/F$35*100</f>
        <v>11.823448842829745</v>
      </c>
      <c r="R8" s="97">
        <f t="shared" ref="R8:R33" si="5">G8/G$35*100</f>
        <v>7.6337396006085507</v>
      </c>
      <c r="S8" s="97">
        <f t="shared" ref="S8:S33" si="6">H8/H$35*100</f>
        <v>6.255973390988359</v>
      </c>
      <c r="T8" s="97">
        <f t="shared" ref="T8:T33" si="7">I8/I$35*100</f>
        <v>6.9658194082620959</v>
      </c>
      <c r="U8" s="97">
        <f t="shared" ref="U8:U33" si="8">J8/J$35*100</f>
        <v>3.979609573683391</v>
      </c>
      <c r="V8" s="97">
        <f t="shared" ref="V8:V33" si="9">K8/K$35*100</f>
        <v>8.6312753282036159</v>
      </c>
      <c r="W8" s="97"/>
      <c r="X8" s="97">
        <f t="shared" ref="X8:X32" si="10">IF($K8&gt;0,B8/$K8*100,0)</f>
        <v>1.5842739368859267</v>
      </c>
      <c r="Y8" s="97">
        <f t="shared" ref="Y8:AG23" si="11">IF($K8&gt;0,C8/$K8*100,0)</f>
        <v>13.876778753516012</v>
      </c>
      <c r="Z8" s="97">
        <f t="shared" si="11"/>
        <v>28.875266384188535</v>
      </c>
      <c r="AA8" s="97">
        <f t="shared" si="11"/>
        <v>5.8390328751014433</v>
      </c>
      <c r="AB8" s="97">
        <f t="shared" si="11"/>
        <v>8.4904501092744944</v>
      </c>
      <c r="AC8" s="97">
        <f t="shared" si="11"/>
        <v>18.249610895932719</v>
      </c>
      <c r="AD8" s="97">
        <f t="shared" si="11"/>
        <v>12.923058886860019</v>
      </c>
      <c r="AE8" s="97">
        <f t="shared" si="11"/>
        <v>8.5989093380845869</v>
      </c>
      <c r="AF8" s="97">
        <f>IF($K8&gt;0,J8/$K8*100,0)</f>
        <v>1.5626188201562554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0.43175992199534652</v>
      </c>
      <c r="C9" s="69">
        <f>'Basic T2'!O9</f>
        <v>3.8001725589434581</v>
      </c>
      <c r="D9" s="69">
        <f>'Basic T2'!Z9</f>
        <v>7.1476479324347784</v>
      </c>
      <c r="E9" s="69">
        <f>'Basic T2'!AK9</f>
        <v>2.2794477835994416</v>
      </c>
      <c r="F9" s="69">
        <f>'Basic T2'!AV9</f>
        <v>2.3555668135718357</v>
      </c>
      <c r="G9" s="69">
        <f>'Basic T2'!BG9</f>
        <v>5.3353387393592753</v>
      </c>
      <c r="H9" s="69">
        <f>'Basic T2'!BR9</f>
        <v>5.1311060552821601</v>
      </c>
      <c r="I9" s="69">
        <f>'Basic T2'!CC9</f>
        <v>2.6849880561201345</v>
      </c>
      <c r="J9" s="69">
        <f>'Basic T2'!CN9</f>
        <v>0.90282107978431814</v>
      </c>
      <c r="K9" s="309">
        <f>SUM(B9:J9)</f>
        <v>30.068848941090749</v>
      </c>
      <c r="L9" s="97"/>
      <c r="M9" s="97">
        <f t="shared" si="0"/>
        <v>3.0114816746247466</v>
      </c>
      <c r="N9" s="97">
        <f t="shared" si="1"/>
        <v>3.690189030941053</v>
      </c>
      <c r="O9" s="97">
        <f t="shared" si="2"/>
        <v>3.9053645606190091</v>
      </c>
      <c r="P9" s="97">
        <f t="shared" si="3"/>
        <v>4.3936379268567824</v>
      </c>
      <c r="Q9" s="97">
        <f t="shared" si="4"/>
        <v>4.4555903416544282</v>
      </c>
      <c r="R9" s="97">
        <f t="shared" si="5"/>
        <v>3.0313919607285942</v>
      </c>
      <c r="S9" s="97">
        <f t="shared" si="6"/>
        <v>3.3739366604435537</v>
      </c>
      <c r="T9" s="97">
        <f t="shared" si="7"/>
        <v>2.9543882240210744</v>
      </c>
      <c r="U9" s="97">
        <f t="shared" si="8"/>
        <v>3.1230969886584474</v>
      </c>
      <c r="V9" s="97">
        <f t="shared" si="9"/>
        <v>3.5252355258266221</v>
      </c>
      <c r="W9" s="97"/>
      <c r="X9" s="97">
        <f t="shared" si="10"/>
        <v>1.4359043900923079</v>
      </c>
      <c r="Y9" s="97">
        <f t="shared" si="11"/>
        <v>12.638237554049873</v>
      </c>
      <c r="Z9" s="97">
        <f t="shared" si="11"/>
        <v>23.770939640682823</v>
      </c>
      <c r="AA9" s="97">
        <f t="shared" si="11"/>
        <v>7.5807616981455173</v>
      </c>
      <c r="AB9" s="97">
        <f t="shared" si="11"/>
        <v>7.8339108297319067</v>
      </c>
      <c r="AC9" s="97">
        <f t="shared" si="11"/>
        <v>17.743741204766369</v>
      </c>
      <c r="AD9" s="97">
        <f t="shared" si="11"/>
        <v>17.064524369837848</v>
      </c>
      <c r="AE9" s="97">
        <f t="shared" si="11"/>
        <v>8.9294673746255366</v>
      </c>
      <c r="AF9" s="97">
        <f t="shared" si="11"/>
        <v>3.0025129380678193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2.9185591181350099</v>
      </c>
      <c r="C10" s="69">
        <f>'Basic T2'!O10</f>
        <v>11.936025522438236</v>
      </c>
      <c r="D10" s="69">
        <f>'Basic T2'!Z10</f>
        <v>17.743993089091681</v>
      </c>
      <c r="E10" s="69">
        <f>'Basic T2'!AK10</f>
        <v>1.9714331524539417</v>
      </c>
      <c r="F10" s="69">
        <f>'Basic T2'!AV10</f>
        <v>4.7406763231534432</v>
      </c>
      <c r="G10" s="69">
        <f>'Basic T2'!BG10</f>
        <v>6.6560873975282071</v>
      </c>
      <c r="H10" s="69">
        <f>'Basic T2'!BR10</f>
        <v>4.4962657528398138</v>
      </c>
      <c r="I10" s="69">
        <f>'Basic T2'!CC10</f>
        <v>2.3855643040016923</v>
      </c>
      <c r="J10" s="69">
        <f>'Basic T2'!CN10</f>
        <v>0.61218894405391644</v>
      </c>
      <c r="K10" s="309">
        <f t="shared" ref="K10:K32" si="12">SUM(B10:J10)</f>
        <v>53.460793603695933</v>
      </c>
      <c r="L10" s="97"/>
      <c r="M10" s="97">
        <f t="shared" si="0"/>
        <v>20.356653901441256</v>
      </c>
      <c r="N10" s="97">
        <f t="shared" si="1"/>
        <v>11.590576420608638</v>
      </c>
      <c r="O10" s="97">
        <f t="shared" si="2"/>
        <v>9.6950440801023046</v>
      </c>
      <c r="P10" s="97">
        <f t="shared" si="3"/>
        <v>3.7999394112932072</v>
      </c>
      <c r="Q10" s="97">
        <f t="shared" si="4"/>
        <v>8.9670611407211318</v>
      </c>
      <c r="R10" s="97">
        <f t="shared" si="5"/>
        <v>3.7818048323576567</v>
      </c>
      <c r="S10" s="97">
        <f t="shared" si="6"/>
        <v>2.9565001571125928</v>
      </c>
      <c r="T10" s="97">
        <f t="shared" si="7"/>
        <v>2.6249215788214615</v>
      </c>
      <c r="U10" s="97">
        <f t="shared" si="8"/>
        <v>2.1177235340157718</v>
      </c>
      <c r="V10" s="97">
        <f t="shared" si="9"/>
        <v>6.2676788599343389</v>
      </c>
      <c r="W10" s="97"/>
      <c r="X10" s="97">
        <f t="shared" si="10"/>
        <v>5.4592513904119064</v>
      </c>
      <c r="Y10" s="97">
        <f t="shared" si="11"/>
        <v>22.32668974373971</v>
      </c>
      <c r="Z10" s="97">
        <f t="shared" si="11"/>
        <v>33.190665332482041</v>
      </c>
      <c r="AA10" s="97">
        <f t="shared" si="11"/>
        <v>3.6876241813171466</v>
      </c>
      <c r="AB10" s="97">
        <f t="shared" si="11"/>
        <v>8.8675756635713388</v>
      </c>
      <c r="AC10" s="97">
        <f t="shared" si="11"/>
        <v>12.450408886313367</v>
      </c>
      <c r="AD10" s="97">
        <f t="shared" si="11"/>
        <v>8.4103984429609575</v>
      </c>
      <c r="AE10" s="97">
        <f t="shared" si="11"/>
        <v>4.4622687827753644</v>
      </c>
      <c r="AF10" s="97">
        <f t="shared" si="11"/>
        <v>1.1451175764281838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2.238929564563243</v>
      </c>
      <c r="C11" s="69">
        <f>'Basic T2'!O11</f>
        <v>7.1026973739088506</v>
      </c>
      <c r="D11" s="69">
        <f>'Basic T2'!Z11</f>
        <v>13.320271644237216</v>
      </c>
      <c r="E11" s="69">
        <f>'Basic T2'!AK11</f>
        <v>4.2453847577183232</v>
      </c>
      <c r="F11" s="69">
        <f>'Basic T2'!AV11</f>
        <v>1.0362744742787</v>
      </c>
      <c r="G11" s="69">
        <f>'Basic T2'!BG11</f>
        <v>3.7349734389879674</v>
      </c>
      <c r="H11" s="69">
        <f>'Basic T2'!BR11</f>
        <v>2.3795725116796702</v>
      </c>
      <c r="I11" s="69">
        <f>'Basic T2'!CC11</f>
        <v>1.2477391660107429</v>
      </c>
      <c r="J11" s="69">
        <f>'Basic T2'!CN11</f>
        <v>0.18100821034381798</v>
      </c>
      <c r="K11" s="309">
        <f t="shared" si="12"/>
        <v>35.486851141728536</v>
      </c>
      <c r="L11" s="97"/>
      <c r="M11" s="97">
        <f t="shared" si="0"/>
        <v>15.616306681031963</v>
      </c>
      <c r="N11" s="97">
        <f t="shared" si="1"/>
        <v>6.8971330992873057</v>
      </c>
      <c r="O11" s="97">
        <f t="shared" si="2"/>
        <v>7.2779909291785767</v>
      </c>
      <c r="P11" s="97">
        <f t="shared" si="3"/>
        <v>8.1829834488056346</v>
      </c>
      <c r="Q11" s="97">
        <f t="shared" si="4"/>
        <v>1.9601288795107183</v>
      </c>
      <c r="R11" s="97">
        <f t="shared" si="5"/>
        <v>2.1221086438164267</v>
      </c>
      <c r="S11" s="97">
        <f t="shared" si="6"/>
        <v>1.5646776439311574</v>
      </c>
      <c r="T11" s="97">
        <f t="shared" si="7"/>
        <v>1.3729319541327147</v>
      </c>
      <c r="U11" s="97">
        <f t="shared" si="8"/>
        <v>0.62615529179079765</v>
      </c>
      <c r="V11" s="97">
        <f t="shared" si="9"/>
        <v>4.1604355587282571</v>
      </c>
      <c r="W11" s="97"/>
      <c r="X11" s="97">
        <f t="shared" si="10"/>
        <v>6.3091807036395915</v>
      </c>
      <c r="Y11" s="97">
        <f t="shared" si="11"/>
        <v>20.015011603993454</v>
      </c>
      <c r="Z11" s="97">
        <f t="shared" si="11"/>
        <v>37.535794852685811</v>
      </c>
      <c r="AA11" s="97">
        <f t="shared" si="11"/>
        <v>11.963261380286935</v>
      </c>
      <c r="AB11" s="97">
        <f t="shared" si="11"/>
        <v>2.9201646270050658</v>
      </c>
      <c r="AC11" s="97">
        <f t="shared" si="11"/>
        <v>10.524950281080475</v>
      </c>
      <c r="AD11" s="97">
        <f t="shared" si="11"/>
        <v>6.7055048140959483</v>
      </c>
      <c r="AE11" s="97">
        <f t="shared" si="11"/>
        <v>3.516060529088596</v>
      </c>
      <c r="AF11" s="97">
        <f t="shared" si="11"/>
        <v>0.51007120812410633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3.632710192679208</v>
      </c>
      <c r="C12" s="69">
        <f>'Basic T2'!O12</f>
        <v>20.828352017983391</v>
      </c>
      <c r="D12" s="69">
        <f>'Basic T2'!Z12</f>
        <v>11.558811255785175</v>
      </c>
      <c r="E12" s="69">
        <f>'Basic T2'!AK12</f>
        <v>0.90437400673884671</v>
      </c>
      <c r="F12" s="69">
        <f>'Basic T2'!AV12</f>
        <v>0.46203831741210366</v>
      </c>
      <c r="G12" s="69">
        <f>'Basic T2'!BG12</f>
        <v>1.6622664456135199</v>
      </c>
      <c r="H12" s="69">
        <f>'Basic T2'!BR12</f>
        <v>1.2166485393463942</v>
      </c>
      <c r="I12" s="69">
        <f>'Basic T2'!CC12</f>
        <v>0.73753635721013411</v>
      </c>
      <c r="J12" s="69">
        <f>'Basic T2'!CN12</f>
        <v>0.17164304974842462</v>
      </c>
      <c r="K12" s="309">
        <f t="shared" si="12"/>
        <v>41.174380182517197</v>
      </c>
      <c r="L12" s="97"/>
      <c r="M12" s="97">
        <f t="shared" si="0"/>
        <v>25.33778523008413</v>
      </c>
      <c r="N12" s="97">
        <f t="shared" si="1"/>
        <v>20.225543697602617</v>
      </c>
      <c r="O12" s="97">
        <f t="shared" si="2"/>
        <v>6.3155561476921456</v>
      </c>
      <c r="P12" s="97">
        <f t="shared" si="3"/>
        <v>1.7431818200269309</v>
      </c>
      <c r="Q12" s="97">
        <f t="shared" si="4"/>
        <v>0.87395248255090552</v>
      </c>
      <c r="R12" s="97">
        <f t="shared" si="5"/>
        <v>0.94445383620138312</v>
      </c>
      <c r="S12" s="97">
        <f t="shared" si="6"/>
        <v>0.80000200065055405</v>
      </c>
      <c r="T12" s="97">
        <f t="shared" si="7"/>
        <v>0.81153758712717605</v>
      </c>
      <c r="U12" s="97">
        <f t="shared" si="8"/>
        <v>0.59375872340233793</v>
      </c>
      <c r="V12" s="97">
        <f t="shared" si="9"/>
        <v>4.8272345927730731</v>
      </c>
      <c r="W12" s="97"/>
      <c r="X12" s="97">
        <f t="shared" si="10"/>
        <v>8.8227440864347741</v>
      </c>
      <c r="Y12" s="97">
        <f t="shared" si="11"/>
        <v>50.585708699574283</v>
      </c>
      <c r="Z12" s="97">
        <f t="shared" si="11"/>
        <v>28.072823936990538</v>
      </c>
      <c r="AA12" s="97">
        <f t="shared" si="11"/>
        <v>2.1964483805948039</v>
      </c>
      <c r="AB12" s="97">
        <f t="shared" si="11"/>
        <v>1.1221500247580822</v>
      </c>
      <c r="AC12" s="97">
        <f t="shared" si="11"/>
        <v>4.0371377498460186</v>
      </c>
      <c r="AD12" s="97">
        <f t="shared" si="11"/>
        <v>2.9548678910362511</v>
      </c>
      <c r="AE12" s="97">
        <f t="shared" si="11"/>
        <v>1.7912506610683478</v>
      </c>
      <c r="AF12" s="97">
        <f t="shared" si="11"/>
        <v>0.41686856969690322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1.1893719064519161</v>
      </c>
      <c r="C13" s="69">
        <f>'Basic T2'!O13</f>
        <v>14.204553813200143</v>
      </c>
      <c r="D13" s="69">
        <f>'Basic T2'!Z13</f>
        <v>22.167225387459546</v>
      </c>
      <c r="E13" s="69">
        <f>'Basic T2'!AK13</f>
        <v>2.3030844771542713</v>
      </c>
      <c r="F13" s="69">
        <f>'Basic T2'!AV13</f>
        <v>3.5983089675148507</v>
      </c>
      <c r="G13" s="69">
        <f>'Basic T2'!BG13</f>
        <v>7.8889238995583382</v>
      </c>
      <c r="H13" s="69">
        <f>'Basic T2'!BR13</f>
        <v>4.88844303213817</v>
      </c>
      <c r="I13" s="69">
        <f>'Basic T2'!CC13</f>
        <v>2.921263152323383</v>
      </c>
      <c r="J13" s="69">
        <f>'Basic T2'!CN13</f>
        <v>0.65042012925043047</v>
      </c>
      <c r="K13" s="309">
        <f t="shared" si="12"/>
        <v>59.811594765051048</v>
      </c>
      <c r="L13" s="97"/>
      <c r="M13" s="97">
        <f t="shared" si="0"/>
        <v>8.2957484428859232</v>
      </c>
      <c r="N13" s="97">
        <f t="shared" si="1"/>
        <v>13.793449602050817</v>
      </c>
      <c r="O13" s="97">
        <f t="shared" si="2"/>
        <v>12.111829968932012</v>
      </c>
      <c r="P13" s="97">
        <f t="shared" si="3"/>
        <v>4.4391976777820714</v>
      </c>
      <c r="Q13" s="97">
        <f t="shared" si="4"/>
        <v>6.8062559675973935</v>
      </c>
      <c r="R13" s="97">
        <f t="shared" si="5"/>
        <v>4.4822684474561996</v>
      </c>
      <c r="S13" s="97">
        <f t="shared" si="6"/>
        <v>3.2143746359796976</v>
      </c>
      <c r="T13" s="97">
        <f t="shared" si="7"/>
        <v>3.214370148432693</v>
      </c>
      <c r="U13" s="97">
        <f t="shared" si="8"/>
        <v>2.2499753190412175</v>
      </c>
      <c r="V13" s="97">
        <f t="shared" si="9"/>
        <v>7.0122391161427338</v>
      </c>
      <c r="W13" s="97"/>
      <c r="X13" s="97">
        <f t="shared" si="10"/>
        <v>1.9885306705563499</v>
      </c>
      <c r="Y13" s="97">
        <f t="shared" si="11"/>
        <v>23.748829752822626</v>
      </c>
      <c r="Z13" s="97">
        <f t="shared" si="11"/>
        <v>37.061752783111281</v>
      </c>
      <c r="AA13" s="97">
        <f t="shared" si="11"/>
        <v>3.8505652394007113</v>
      </c>
      <c r="AB13" s="97">
        <f t="shared" si="11"/>
        <v>6.0160726054029325</v>
      </c>
      <c r="AC13" s="97">
        <f t="shared" si="11"/>
        <v>13.189623066476022</v>
      </c>
      <c r="AD13" s="97">
        <f t="shared" si="11"/>
        <v>8.1730692039573771</v>
      </c>
      <c r="AE13" s="97">
        <f t="shared" si="11"/>
        <v>4.8841084471974785</v>
      </c>
      <c r="AF13" s="97">
        <f t="shared" si="11"/>
        <v>1.0874482310752265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0.37352260309995666</v>
      </c>
      <c r="C14" s="69">
        <f>'Basic T2'!O14</f>
        <v>2.1356004566523654</v>
      </c>
      <c r="D14" s="69">
        <f>'Basic T2'!Z14</f>
        <v>4.0554971709087386</v>
      </c>
      <c r="E14" s="69">
        <f>'Basic T2'!AK14</f>
        <v>0.77703763910858792</v>
      </c>
      <c r="F14" s="69">
        <f>'Basic T2'!AV14</f>
        <v>1.7897724548233922</v>
      </c>
      <c r="G14" s="69">
        <f>'Basic T2'!BG14</f>
        <v>2.705142494457915</v>
      </c>
      <c r="H14" s="69">
        <f>'Basic T2'!BR14</f>
        <v>2.0062193221214946</v>
      </c>
      <c r="I14" s="69">
        <f>'Basic T2'!CC14</f>
        <v>1.4484706008576014</v>
      </c>
      <c r="J14" s="69">
        <f>'Basic T2'!CN14</f>
        <v>0.33666269684410111</v>
      </c>
      <c r="K14" s="309">
        <f t="shared" si="12"/>
        <v>15.627925438874151</v>
      </c>
      <c r="L14" s="97"/>
      <c r="M14" s="97">
        <f t="shared" si="0"/>
        <v>2.6052822807063962</v>
      </c>
      <c r="N14" s="97">
        <f t="shared" si="1"/>
        <v>2.0737925074124299</v>
      </c>
      <c r="O14" s="97">
        <f t="shared" si="2"/>
        <v>2.2158610883849885</v>
      </c>
      <c r="P14" s="97">
        <f t="shared" si="3"/>
        <v>1.4977408415961668</v>
      </c>
      <c r="Q14" s="97">
        <f t="shared" si="4"/>
        <v>3.3853817338249113</v>
      </c>
      <c r="R14" s="97">
        <f t="shared" si="5"/>
        <v>1.5369871738096623</v>
      </c>
      <c r="S14" s="97">
        <f t="shared" si="6"/>
        <v>1.3191808641000125</v>
      </c>
      <c r="T14" s="97">
        <f t="shared" si="7"/>
        <v>1.5938039188889994</v>
      </c>
      <c r="U14" s="97">
        <f t="shared" si="8"/>
        <v>1.1646053445701867</v>
      </c>
      <c r="V14" s="97">
        <f t="shared" si="9"/>
        <v>1.8321990994740849</v>
      </c>
      <c r="W14" s="97"/>
      <c r="X14" s="97">
        <f t="shared" si="10"/>
        <v>2.3900971665172315</v>
      </c>
      <c r="Y14" s="97">
        <f t="shared" si="11"/>
        <v>13.665284397506161</v>
      </c>
      <c r="Z14" s="97">
        <f t="shared" si="11"/>
        <v>25.950323264409558</v>
      </c>
      <c r="AA14" s="97">
        <f t="shared" si="11"/>
        <v>4.972109971651915</v>
      </c>
      <c r="AB14" s="97">
        <f t="shared" si="11"/>
        <v>11.452399500008934</v>
      </c>
      <c r="AC14" s="97">
        <f t="shared" si="11"/>
        <v>17.309671107906155</v>
      </c>
      <c r="AD14" s="97">
        <f t="shared" si="11"/>
        <v>12.837400139695218</v>
      </c>
      <c r="AE14" s="97">
        <f t="shared" si="11"/>
        <v>9.2684765263504509</v>
      </c>
      <c r="AF14" s="97">
        <f t="shared" si="11"/>
        <v>2.1542379259543907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8.2762819772965554E-2</v>
      </c>
      <c r="C15" s="69">
        <f>'Basic T2'!O15</f>
        <v>1.8522551888616892</v>
      </c>
      <c r="D15" s="69">
        <f>'Basic T2'!Z15</f>
        <v>4.9347117787208097</v>
      </c>
      <c r="E15" s="69">
        <f>'Basic T2'!AK15</f>
        <v>2.3669825489358667</v>
      </c>
      <c r="F15" s="69">
        <f>'Basic T2'!AV15</f>
        <v>0.80937004620248343</v>
      </c>
      <c r="G15" s="69">
        <f>'Basic T2'!BG15</f>
        <v>2.9654743202125045</v>
      </c>
      <c r="H15" s="69">
        <f>'Basic T2'!BR15</f>
        <v>1.9568908351173249</v>
      </c>
      <c r="I15" s="69">
        <f>'Basic T2'!CC15</f>
        <v>0.58919565414160535</v>
      </c>
      <c r="J15" s="69">
        <f>'Basic T2'!CN15</f>
        <v>0.11216288533303599</v>
      </c>
      <c r="K15" s="309">
        <f t="shared" si="12"/>
        <v>15.669806077298283</v>
      </c>
      <c r="L15" s="97"/>
      <c r="M15" s="97">
        <f t="shared" si="0"/>
        <v>0.57726227560612409</v>
      </c>
      <c r="N15" s="97">
        <f t="shared" si="1"/>
        <v>1.7986477388651536</v>
      </c>
      <c r="O15" s="97">
        <f t="shared" si="2"/>
        <v>2.6962503860931872</v>
      </c>
      <c r="P15" s="97">
        <f t="shared" si="3"/>
        <v>4.5623612762871941</v>
      </c>
      <c r="Q15" s="97">
        <f t="shared" si="4"/>
        <v>1.5309357136068376</v>
      </c>
      <c r="R15" s="97">
        <f t="shared" si="5"/>
        <v>1.6849005195720406</v>
      </c>
      <c r="S15" s="97">
        <f t="shared" si="6"/>
        <v>1.2867451301832966</v>
      </c>
      <c r="T15" s="97">
        <f t="shared" si="7"/>
        <v>0.64831301512592943</v>
      </c>
      <c r="U15" s="97">
        <f t="shared" si="8"/>
        <v>0.38800109707953678</v>
      </c>
      <c r="V15" s="97">
        <f t="shared" si="9"/>
        <v>1.8371091349299249</v>
      </c>
      <c r="W15" s="97"/>
      <c r="X15" s="97">
        <f t="shared" si="10"/>
        <v>0.528167479321066</v>
      </c>
      <c r="Y15" s="97">
        <f t="shared" si="11"/>
        <v>11.82053676812985</v>
      </c>
      <c r="Z15" s="97">
        <f t="shared" si="11"/>
        <v>31.491849703679485</v>
      </c>
      <c r="AA15" s="97">
        <f t="shared" si="11"/>
        <v>15.10537231449881</v>
      </c>
      <c r="AB15" s="97">
        <f t="shared" si="11"/>
        <v>5.1651567492916373</v>
      </c>
      <c r="AC15" s="97">
        <f t="shared" si="11"/>
        <v>18.924767196122176</v>
      </c>
      <c r="AD15" s="97">
        <f t="shared" si="11"/>
        <v>12.488290062200457</v>
      </c>
      <c r="AE15" s="97">
        <f t="shared" si="11"/>
        <v>3.7600698517590834</v>
      </c>
      <c r="AF15" s="97">
        <f t="shared" si="11"/>
        <v>0.71578987499744862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3.9019767650890526E-2</v>
      </c>
      <c r="C16" s="69">
        <f>'Basic T2'!O16</f>
        <v>0.82936157495316831</v>
      </c>
      <c r="D16" s="69">
        <f>'Basic T2'!Z16</f>
        <v>3.3798986469010015</v>
      </c>
      <c r="E16" s="69">
        <f>'Basic T2'!AK16</f>
        <v>0.87631430448939396</v>
      </c>
      <c r="F16" s="69">
        <f>'Basic T2'!AV16</f>
        <v>0.69973241096317285</v>
      </c>
      <c r="G16" s="69">
        <f>'Basic T2'!BG16</f>
        <v>2.3500092461656048</v>
      </c>
      <c r="H16" s="69">
        <f>'Basic T2'!BR16</f>
        <v>2.4194158962159231</v>
      </c>
      <c r="I16" s="69">
        <f>'Basic T2'!CC16</f>
        <v>1.3222105383236422</v>
      </c>
      <c r="J16" s="69">
        <f>'Basic T2'!CN16</f>
        <v>0.16871373201422477</v>
      </c>
      <c r="K16" s="309">
        <f t="shared" si="12"/>
        <v>12.084676117677022</v>
      </c>
      <c r="L16" s="97"/>
      <c r="M16" s="97">
        <f t="shared" si="0"/>
        <v>0.27215892268490544</v>
      </c>
      <c r="N16" s="97">
        <f t="shared" si="1"/>
        <v>0.80535842494138554</v>
      </c>
      <c r="O16" s="97">
        <f t="shared" si="2"/>
        <v>1.8467244775995773</v>
      </c>
      <c r="P16" s="97">
        <f t="shared" si="3"/>
        <v>1.6890967153333598</v>
      </c>
      <c r="Q16" s="97">
        <f t="shared" si="4"/>
        <v>1.3235544642873283</v>
      </c>
      <c r="R16" s="97">
        <f t="shared" si="5"/>
        <v>1.3352102808227282</v>
      </c>
      <c r="S16" s="97">
        <f t="shared" si="6"/>
        <v>1.5908764896214795</v>
      </c>
      <c r="T16" s="97">
        <f t="shared" si="7"/>
        <v>1.4548754640438346</v>
      </c>
      <c r="U16" s="97">
        <f t="shared" si="8"/>
        <v>0.5836254383037125</v>
      </c>
      <c r="V16" s="97">
        <f t="shared" si="9"/>
        <v>1.4167928294031402</v>
      </c>
      <c r="W16" s="97"/>
      <c r="X16" s="97">
        <f t="shared" si="10"/>
        <v>0.32288633365865582</v>
      </c>
      <c r="Y16" s="97">
        <f t="shared" si="11"/>
        <v>6.8629193441105851</v>
      </c>
      <c r="Z16" s="97">
        <f t="shared" si="11"/>
        <v>27.968466957562971</v>
      </c>
      <c r="AA16" s="97">
        <f t="shared" si="11"/>
        <v>7.2514504812218634</v>
      </c>
      <c r="AB16" s="97">
        <f t="shared" si="11"/>
        <v>5.7902454658228688</v>
      </c>
      <c r="AC16" s="97">
        <f t="shared" si="11"/>
        <v>19.446191385535748</v>
      </c>
      <c r="AD16" s="97">
        <f t="shared" si="11"/>
        <v>20.020527423791606</v>
      </c>
      <c r="AE16" s="97">
        <f t="shared" si="11"/>
        <v>10.941216176986002</v>
      </c>
      <c r="AF16" s="97">
        <f t="shared" si="11"/>
        <v>1.3960964313097022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0.26879039040044944</v>
      </c>
      <c r="C17" s="69">
        <f>'Basic T2'!O17</f>
        <v>4.0392895971802725</v>
      </c>
      <c r="D17" s="69">
        <f>'Basic T2'!Z17</f>
        <v>7.0467088660161892</v>
      </c>
      <c r="E17" s="69">
        <f>'Basic T2'!AK17</f>
        <v>0.93493958942740585</v>
      </c>
      <c r="F17" s="69">
        <f>'Basic T2'!AV17</f>
        <v>1.1039938125576927</v>
      </c>
      <c r="G17" s="69">
        <f>'Basic T2'!BG17</f>
        <v>2.5087246440535678</v>
      </c>
      <c r="H17" s="69">
        <f>'Basic T2'!BR17</f>
        <v>1.1430796909422734</v>
      </c>
      <c r="I17" s="69">
        <f>'Basic T2'!CC17</f>
        <v>0.93465284407792404</v>
      </c>
      <c r="J17" s="69">
        <f>'Basic T2'!CN17</f>
        <v>0.3236479959355788</v>
      </c>
      <c r="K17" s="309">
        <f t="shared" si="12"/>
        <v>18.303827430591355</v>
      </c>
      <c r="L17" s="97"/>
      <c r="M17" s="97">
        <f t="shared" si="0"/>
        <v>1.8747857171766609</v>
      </c>
      <c r="N17" s="97">
        <f t="shared" si="1"/>
        <v>3.9223856109452866</v>
      </c>
      <c r="O17" s="97">
        <f t="shared" si="2"/>
        <v>3.8502130119558045</v>
      </c>
      <c r="P17" s="97">
        <f t="shared" si="3"/>
        <v>1.8020970118217037</v>
      </c>
      <c r="Q17" s="97">
        <f t="shared" si="4"/>
        <v>2.088221034588071</v>
      </c>
      <c r="R17" s="97">
        <f t="shared" si="5"/>
        <v>1.425387981753333</v>
      </c>
      <c r="S17" s="97">
        <f t="shared" si="6"/>
        <v>0.75162712162388623</v>
      </c>
      <c r="T17" s="97">
        <f t="shared" si="7"/>
        <v>1.028431895552564</v>
      </c>
      <c r="U17" s="97">
        <f t="shared" si="8"/>
        <v>1.1195840506218813</v>
      </c>
      <c r="V17" s="97">
        <f t="shared" si="9"/>
        <v>2.1459186164171076</v>
      </c>
      <c r="W17" s="97"/>
      <c r="X17" s="97">
        <f t="shared" si="10"/>
        <v>1.4684928134277402</v>
      </c>
      <c r="Y17" s="97">
        <f t="shared" si="11"/>
        <v>22.068005243697669</v>
      </c>
      <c r="Z17" s="97">
        <f t="shared" si="11"/>
        <v>38.498553882992582</v>
      </c>
      <c r="AA17" s="97">
        <f t="shared" si="11"/>
        <v>5.1078911936463776</v>
      </c>
      <c r="AB17" s="97">
        <f t="shared" si="11"/>
        <v>6.03149159236815</v>
      </c>
      <c r="AC17" s="97">
        <f t="shared" si="11"/>
        <v>13.706011234900048</v>
      </c>
      <c r="AD17" s="97">
        <f t="shared" si="11"/>
        <v>6.2450309656647756</v>
      </c>
      <c r="AE17" s="97">
        <f t="shared" si="11"/>
        <v>5.1063246068187365</v>
      </c>
      <c r="AF17" s="97">
        <f t="shared" si="11"/>
        <v>1.7681984664839163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0.83701512024194802</v>
      </c>
      <c r="C18" s="69">
        <f>'Basic T2'!O18</f>
        <v>8.3431059203424027</v>
      </c>
      <c r="D18" s="69">
        <f>'Basic T2'!Z18</f>
        <v>15.866284416272107</v>
      </c>
      <c r="E18" s="69">
        <f>'Basic T2'!AK18</f>
        <v>4.525112928811776</v>
      </c>
      <c r="F18" s="69">
        <f>'Basic T2'!AV18</f>
        <v>4.086027387038313</v>
      </c>
      <c r="G18" s="69">
        <f>'Basic T2'!BG18</f>
        <v>10.832021364804058</v>
      </c>
      <c r="H18" s="69">
        <f>'Basic T2'!BR18</f>
        <v>7.9559858339727167</v>
      </c>
      <c r="I18" s="69">
        <f>'Basic T2'!CC18</f>
        <v>4.3764282641914463</v>
      </c>
      <c r="J18" s="69">
        <f>'Basic T2'!CN18</f>
        <v>0.92851417639001887</v>
      </c>
      <c r="K18" s="309">
        <f t="shared" si="12"/>
        <v>57.75049541206478</v>
      </c>
      <c r="L18" s="97"/>
      <c r="M18" s="97">
        <f t="shared" si="0"/>
        <v>5.8380955887323482</v>
      </c>
      <c r="N18" s="97">
        <f t="shared" si="1"/>
        <v>8.1016420895862229</v>
      </c>
      <c r="O18" s="97">
        <f t="shared" si="2"/>
        <v>8.6690930294468806</v>
      </c>
      <c r="P18" s="97">
        <f t="shared" si="3"/>
        <v>8.7221597837799525</v>
      </c>
      <c r="Q18" s="97">
        <f t="shared" si="4"/>
        <v>7.728782752639245</v>
      </c>
      <c r="R18" s="97">
        <f t="shared" si="5"/>
        <v>6.1544550567094278</v>
      </c>
      <c r="S18" s="97">
        <f t="shared" si="6"/>
        <v>5.2314241775565939</v>
      </c>
      <c r="T18" s="97">
        <f t="shared" si="7"/>
        <v>4.8155402768099638</v>
      </c>
      <c r="U18" s="97">
        <f t="shared" si="8"/>
        <v>3.2119762078474188</v>
      </c>
      <c r="V18" s="97">
        <f t="shared" si="9"/>
        <v>6.7705983178654092</v>
      </c>
      <c r="W18" s="97"/>
      <c r="X18" s="97">
        <f t="shared" si="10"/>
        <v>1.4493643981226962</v>
      </c>
      <c r="Y18" s="97">
        <f t="shared" si="11"/>
        <v>14.446812725695557</v>
      </c>
      <c r="Z18" s="97">
        <f t="shared" si="11"/>
        <v>27.473849883125762</v>
      </c>
      <c r="AA18" s="97">
        <f t="shared" si="11"/>
        <v>7.8356261648041627</v>
      </c>
      <c r="AB18" s="97">
        <f t="shared" si="11"/>
        <v>7.0753114027567152</v>
      </c>
      <c r="AC18" s="97">
        <f t="shared" si="11"/>
        <v>18.756586047469849</v>
      </c>
      <c r="AD18" s="97">
        <f t="shared" si="11"/>
        <v>13.776480664286414</v>
      </c>
      <c r="AE18" s="97">
        <f t="shared" si="11"/>
        <v>7.5781657507255895</v>
      </c>
      <c r="AF18" s="97">
        <f t="shared" si="11"/>
        <v>1.607802963013268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0.47963168764520159</v>
      </c>
      <c r="C19" s="69">
        <f>'Basic T2'!O19</f>
        <v>5.1166963558742511</v>
      </c>
      <c r="D19" s="69">
        <f>'Basic T2'!Z19</f>
        <v>14.848360065667435</v>
      </c>
      <c r="E19" s="69">
        <f>'Basic T2'!AK19</f>
        <v>5.9277196404377568</v>
      </c>
      <c r="F19" s="69">
        <f>'Basic T2'!AV19</f>
        <v>5.1866617260294818</v>
      </c>
      <c r="G19" s="69">
        <f>'Basic T2'!BG19</f>
        <v>15.096240159291426</v>
      </c>
      <c r="H19" s="69">
        <f>'Basic T2'!BR19</f>
        <v>15.125649357747465</v>
      </c>
      <c r="I19" s="69">
        <f>'Basic T2'!CC19</f>
        <v>7.2397676815436203</v>
      </c>
      <c r="J19" s="69">
        <f>'Basic T2'!CN19</f>
        <v>1.6713610773019945</v>
      </c>
      <c r="K19" s="309">
        <f t="shared" si="12"/>
        <v>70.692087751538637</v>
      </c>
      <c r="L19" s="97"/>
      <c r="M19" s="97">
        <f t="shared" si="0"/>
        <v>3.3453823857426781</v>
      </c>
      <c r="N19" s="97">
        <f t="shared" si="1"/>
        <v>4.9686103655126566</v>
      </c>
      <c r="O19" s="97">
        <f t="shared" si="2"/>
        <v>8.112914868208259</v>
      </c>
      <c r="P19" s="97">
        <f t="shared" si="3"/>
        <v>11.42568565044078</v>
      </c>
      <c r="Q19" s="97">
        <f t="shared" si="4"/>
        <v>9.8106492920417807</v>
      </c>
      <c r="R19" s="97">
        <f t="shared" si="5"/>
        <v>8.5772662789916598</v>
      </c>
      <c r="S19" s="97">
        <f t="shared" si="6"/>
        <v>9.9458055107988521</v>
      </c>
      <c r="T19" s="97">
        <f t="shared" si="7"/>
        <v>7.9661748715219662</v>
      </c>
      <c r="U19" s="97">
        <f t="shared" si="8"/>
        <v>5.7816801848820374</v>
      </c>
      <c r="V19" s="97">
        <f t="shared" si="9"/>
        <v>8.2878549699327806</v>
      </c>
      <c r="W19" s="97"/>
      <c r="X19" s="97">
        <f t="shared" si="10"/>
        <v>0.67848001509159317</v>
      </c>
      <c r="Y19" s="97">
        <f t="shared" si="11"/>
        <v>7.2380043065892963</v>
      </c>
      <c r="Z19" s="97">
        <f t="shared" si="11"/>
        <v>21.004274364982603</v>
      </c>
      <c r="AA19" s="97">
        <f t="shared" si="11"/>
        <v>8.3852660587305081</v>
      </c>
      <c r="AB19" s="97">
        <f t="shared" si="11"/>
        <v>7.3369763024385888</v>
      </c>
      <c r="AC19" s="97">
        <f t="shared" si="11"/>
        <v>21.354921943103669</v>
      </c>
      <c r="AD19" s="97">
        <f t="shared" si="11"/>
        <v>21.396523767850173</v>
      </c>
      <c r="AE19" s="97">
        <f t="shared" si="11"/>
        <v>10.241270150330289</v>
      </c>
      <c r="AF19" s="97">
        <f t="shared" si="11"/>
        <v>2.3642830908832746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4.6555642123526447E-2</v>
      </c>
      <c r="C20" s="69">
        <f>'Basic T2'!O20</f>
        <v>1.0165561815605368</v>
      </c>
      <c r="D20" s="69">
        <f>'Basic T2'!Z20</f>
        <v>2.9800162384316677</v>
      </c>
      <c r="E20" s="69">
        <f>'Basic T2'!AK20</f>
        <v>1.5095374177608392</v>
      </c>
      <c r="F20" s="69">
        <f>'Basic T2'!AV20</f>
        <v>1.1691777137036929</v>
      </c>
      <c r="G20" s="69">
        <f>'Basic T2'!BG20</f>
        <v>3.8428744585340517</v>
      </c>
      <c r="H20" s="69">
        <f>'Basic T2'!BR20</f>
        <v>3.9304765167397688</v>
      </c>
      <c r="I20" s="69">
        <f>'Basic T2'!CC20</f>
        <v>3.0489728054294818</v>
      </c>
      <c r="J20" s="69">
        <f>'Basic T2'!CN20</f>
        <v>0.73715055955643949</v>
      </c>
      <c r="K20" s="309">
        <f t="shared" si="12"/>
        <v>18.281317533840006</v>
      </c>
      <c r="L20" s="97"/>
      <c r="M20" s="97">
        <f t="shared" si="0"/>
        <v>0.32472088297926577</v>
      </c>
      <c r="N20" s="97">
        <f t="shared" si="1"/>
        <v>0.98713529776473219</v>
      </c>
      <c r="O20" s="97">
        <f t="shared" si="2"/>
        <v>1.628234898760019</v>
      </c>
      <c r="P20" s="97">
        <f t="shared" si="3"/>
        <v>2.9096349117549924</v>
      </c>
      <c r="Q20" s="97">
        <f t="shared" si="4"/>
        <v>2.2115173718874921</v>
      </c>
      <c r="R20" s="97">
        <f t="shared" si="5"/>
        <v>2.1834150198846309</v>
      </c>
      <c r="S20" s="97">
        <f t="shared" si="6"/>
        <v>2.5844678846949996</v>
      </c>
      <c r="T20" s="97">
        <f t="shared" si="7"/>
        <v>3.3548936395411366</v>
      </c>
      <c r="U20" s="97">
        <f t="shared" si="8"/>
        <v>2.5499988251144892</v>
      </c>
      <c r="V20" s="97">
        <f t="shared" si="9"/>
        <v>2.1432795833145764</v>
      </c>
      <c r="W20" s="97"/>
      <c r="X20" s="97">
        <f t="shared" si="10"/>
        <v>0.25466240076706004</v>
      </c>
      <c r="Y20" s="97">
        <f t="shared" si="11"/>
        <v>5.5606286564347442</v>
      </c>
      <c r="Z20" s="97">
        <f t="shared" si="11"/>
        <v>16.300883308412796</v>
      </c>
      <c r="AA20" s="97">
        <f t="shared" si="11"/>
        <v>8.2572681917842026</v>
      </c>
      <c r="AB20" s="97">
        <f t="shared" si="11"/>
        <v>6.3954783977657108</v>
      </c>
      <c r="AC20" s="97">
        <f t="shared" si="11"/>
        <v>21.020774084912755</v>
      </c>
      <c r="AD20" s="97">
        <f t="shared" si="11"/>
        <v>21.499963060453272</v>
      </c>
      <c r="AE20" s="97">
        <f t="shared" si="11"/>
        <v>16.678080230189199</v>
      </c>
      <c r="AF20" s="97">
        <f t="shared" si="11"/>
        <v>4.0322616692802464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3.9530444889004049E-2</v>
      </c>
      <c r="C21" s="69">
        <f>'Basic T2'!O21</f>
        <v>0.18386281999815998</v>
      </c>
      <c r="D21" s="69">
        <f>'Basic T2'!Z21</f>
        <v>1.6015058118767553</v>
      </c>
      <c r="E21" s="69">
        <f>'Basic T2'!AK21</f>
        <v>0.57406485401631724</v>
      </c>
      <c r="F21" s="69">
        <f>'Basic T2'!AV21</f>
        <v>0.90129678100471733</v>
      </c>
      <c r="G21" s="69">
        <f>'Basic T2'!BG21</f>
        <v>1.3308535198252047</v>
      </c>
      <c r="H21" s="69">
        <f>'Basic T2'!BR21</f>
        <v>1.8018807696202972</v>
      </c>
      <c r="I21" s="69">
        <f>'Basic T2'!CC21</f>
        <v>1.4946707350419406</v>
      </c>
      <c r="J21" s="69">
        <f>'Basic T2'!CN21</f>
        <v>0.79846502853894641</v>
      </c>
      <c r="K21" s="309">
        <f t="shared" si="12"/>
        <v>8.7261307648113426</v>
      </c>
      <c r="L21" s="97"/>
      <c r="M21" s="97">
        <f t="shared" si="0"/>
        <v>0.27572084463708568</v>
      </c>
      <c r="N21" s="97">
        <f t="shared" si="1"/>
        <v>0.17854151384739644</v>
      </c>
      <c r="O21" s="97">
        <f t="shared" si="2"/>
        <v>0.87503806852981503</v>
      </c>
      <c r="P21" s="97">
        <f t="shared" si="3"/>
        <v>1.1065105913936635</v>
      </c>
      <c r="Q21" s="97">
        <f t="shared" si="4"/>
        <v>1.7048165262268746</v>
      </c>
      <c r="R21" s="97">
        <f t="shared" si="5"/>
        <v>0.75615417464383239</v>
      </c>
      <c r="S21" s="97">
        <f t="shared" si="6"/>
        <v>1.1848189300456504</v>
      </c>
      <c r="T21" s="97">
        <f t="shared" si="7"/>
        <v>1.6446395760798329</v>
      </c>
      <c r="U21" s="97">
        <f t="shared" si="8"/>
        <v>2.7621017962659886</v>
      </c>
      <c r="V21" s="97">
        <f t="shared" si="9"/>
        <v>1.0230410294517145</v>
      </c>
      <c r="W21" s="97"/>
      <c r="X21" s="97">
        <f t="shared" si="10"/>
        <v>0.45301229095045187</v>
      </c>
      <c r="Y21" s="97">
        <f t="shared" si="11"/>
        <v>2.1070371846775213</v>
      </c>
      <c r="Z21" s="97">
        <f t="shared" si="11"/>
        <v>18.35298891388295</v>
      </c>
      <c r="AA21" s="97">
        <f t="shared" si="11"/>
        <v>6.5786872726142143</v>
      </c>
      <c r="AB21" s="97">
        <f t="shared" si="11"/>
        <v>10.328710459385411</v>
      </c>
      <c r="AC21" s="97">
        <f t="shared" si="11"/>
        <v>15.251358886254069</v>
      </c>
      <c r="AD21" s="97">
        <f t="shared" si="11"/>
        <v>20.649252437133899</v>
      </c>
      <c r="AE21" s="97">
        <f t="shared" si="11"/>
        <v>17.128676790740887</v>
      </c>
      <c r="AF21" s="97">
        <f t="shared" si="11"/>
        <v>9.1502757643605985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3.6096933600214071E-2</v>
      </c>
      <c r="C22" s="69">
        <f>'Basic T2'!O22</f>
        <v>0.59673878699396832</v>
      </c>
      <c r="D22" s="69">
        <f>'Basic T2'!Z22</f>
        <v>1.5802788636241079</v>
      </c>
      <c r="E22" s="69">
        <f>'Basic T2'!AK22</f>
        <v>0.60169702011502635</v>
      </c>
      <c r="F22" s="69">
        <f>'Basic T2'!AV22</f>
        <v>2.3726519535096098</v>
      </c>
      <c r="G22" s="69">
        <f>'Basic T2'!BG22</f>
        <v>10.695847954054459</v>
      </c>
      <c r="H22" s="69">
        <f>'Basic T2'!BR22</f>
        <v>6.0761426554293374</v>
      </c>
      <c r="I22" s="69">
        <f>'Basic T2'!CC22</f>
        <v>2.6616420983492097</v>
      </c>
      <c r="J22" s="69">
        <f>'Basic T2'!CN22</f>
        <v>0.92795040380813054</v>
      </c>
      <c r="K22" s="309">
        <f t="shared" si="12"/>
        <v>25.54904666948406</v>
      </c>
      <c r="L22" s="97"/>
      <c r="M22" s="97">
        <f t="shared" si="0"/>
        <v>0.25177245156247402</v>
      </c>
      <c r="N22" s="97">
        <f t="shared" si="1"/>
        <v>0.57946814044529704</v>
      </c>
      <c r="O22" s="97">
        <f t="shared" si="2"/>
        <v>0.86343999148130757</v>
      </c>
      <c r="P22" s="97">
        <f t="shared" si="3"/>
        <v>1.1597716197207895</v>
      </c>
      <c r="Q22" s="97">
        <f t="shared" si="4"/>
        <v>4.4879071428820394</v>
      </c>
      <c r="R22" s="97">
        <f t="shared" si="5"/>
        <v>6.077085089631967</v>
      </c>
      <c r="S22" s="97">
        <f t="shared" si="6"/>
        <v>3.9953414017108169</v>
      </c>
      <c r="T22" s="97">
        <f t="shared" si="7"/>
        <v>2.9286998331324456</v>
      </c>
      <c r="U22" s="97">
        <f t="shared" si="8"/>
        <v>3.2100259693204189</v>
      </c>
      <c r="V22" s="97">
        <f t="shared" si="9"/>
        <v>2.9953393675534685</v>
      </c>
      <c r="W22" s="97"/>
      <c r="X22" s="97">
        <f t="shared" si="10"/>
        <v>0.14128485523230294</v>
      </c>
      <c r="Y22" s="97">
        <f t="shared" si="11"/>
        <v>2.3356597007853011</v>
      </c>
      <c r="Z22" s="97">
        <f t="shared" si="11"/>
        <v>6.185275263172942</v>
      </c>
      <c r="AA22" s="97">
        <f t="shared" si="11"/>
        <v>2.3550664253695892</v>
      </c>
      <c r="AB22" s="97">
        <f t="shared" si="11"/>
        <v>9.2866555226247254</v>
      </c>
      <c r="AC22" s="97">
        <f t="shared" si="11"/>
        <v>41.863980650321672</v>
      </c>
      <c r="AD22" s="97">
        <f t="shared" si="11"/>
        <v>23.782267628352333</v>
      </c>
      <c r="AE22" s="97">
        <f t="shared" si="11"/>
        <v>10.417774615161244</v>
      </c>
      <c r="AF22" s="97">
        <f t="shared" si="11"/>
        <v>3.6320353389799087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1.0138675328417815E-2</v>
      </c>
      <c r="C23" s="69">
        <f>'Basic T2'!O23</f>
        <v>0.33519335872239586</v>
      </c>
      <c r="D23" s="69">
        <f>'Basic T2'!Z23</f>
        <v>1.0089262134029455</v>
      </c>
      <c r="E23" s="69">
        <f>'Basic T2'!AK23</f>
        <v>0.6965520911929336</v>
      </c>
      <c r="F23" s="69">
        <f>'Basic T2'!AV23</f>
        <v>0.95991205925606804</v>
      </c>
      <c r="G23" s="69">
        <f>'Basic T2'!BG23</f>
        <v>8.4012840838462832</v>
      </c>
      <c r="H23" s="69">
        <f>'Basic T2'!BR23</f>
        <v>7.5019024527191496</v>
      </c>
      <c r="I23" s="69">
        <f>'Basic T2'!CC23</f>
        <v>3.5330773006897864</v>
      </c>
      <c r="J23" s="69">
        <f>'Basic T2'!CN23</f>
        <v>1.5380241783868251</v>
      </c>
      <c r="K23" s="309">
        <f t="shared" si="12"/>
        <v>23.985010413544803</v>
      </c>
      <c r="L23" s="97"/>
      <c r="M23" s="97">
        <f t="shared" si="0"/>
        <v>7.0716232334388285E-2</v>
      </c>
      <c r="N23" s="97">
        <f t="shared" si="1"/>
        <v>0.32549228657805246</v>
      </c>
      <c r="O23" s="97">
        <f t="shared" si="2"/>
        <v>0.55126171788950928</v>
      </c>
      <c r="P23" s="97">
        <f t="shared" si="3"/>
        <v>1.3426048659311904</v>
      </c>
      <c r="Q23" s="97">
        <f t="shared" si="4"/>
        <v>1.8156882137312886</v>
      </c>
      <c r="R23" s="97">
        <f t="shared" si="5"/>
        <v>4.7733773384793814</v>
      </c>
      <c r="S23" s="97">
        <f t="shared" si="6"/>
        <v>4.9328436082985423</v>
      </c>
      <c r="T23" s="97">
        <f t="shared" si="7"/>
        <v>3.8875711003338025</v>
      </c>
      <c r="U23" s="97">
        <f t="shared" si="8"/>
        <v>5.3204325724774799</v>
      </c>
      <c r="V23" s="97">
        <f t="shared" si="9"/>
        <v>2.8119736463075418</v>
      </c>
      <c r="W23" s="97"/>
      <c r="X23" s="97">
        <f t="shared" si="10"/>
        <v>4.22708814947702E-2</v>
      </c>
      <c r="Y23" s="97">
        <f t="shared" si="11"/>
        <v>1.3975118331952261</v>
      </c>
      <c r="Z23" s="97">
        <f t="shared" si="11"/>
        <v>4.2064864513595754</v>
      </c>
      <c r="AA23" s="97">
        <f t="shared" si="11"/>
        <v>2.9041141912516206</v>
      </c>
      <c r="AB23" s="97">
        <f t="shared" si="11"/>
        <v>4.0021331769528317</v>
      </c>
      <c r="AC23" s="97">
        <f t="shared" si="11"/>
        <v>35.027227168106265</v>
      </c>
      <c r="AD23" s="97">
        <f t="shared" si="11"/>
        <v>31.277461728691513</v>
      </c>
      <c r="AE23" s="97">
        <f t="shared" si="11"/>
        <v>14.730355500261066</v>
      </c>
      <c r="AF23" s="97">
        <f t="shared" si="11"/>
        <v>6.4124390686871369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6.3134286708808343E-2</v>
      </c>
      <c r="C24" s="69">
        <f>'Basic T2'!O24</f>
        <v>0.64415899967843826</v>
      </c>
      <c r="D24" s="69">
        <f>'Basic T2'!Z24</f>
        <v>1.5977152153019147</v>
      </c>
      <c r="E24" s="69">
        <f>'Basic T2'!AK24</f>
        <v>0.59552183835899275</v>
      </c>
      <c r="F24" s="69">
        <f>'Basic T2'!AV24</f>
        <v>0.73167378299606434</v>
      </c>
      <c r="G24" s="69">
        <f>'Basic T2'!BG24</f>
        <v>4.3639940153022989</v>
      </c>
      <c r="H24" s="69">
        <f>'Basic T2'!BR24</f>
        <v>3.7762487376751639</v>
      </c>
      <c r="I24" s="69">
        <f>'Basic T2'!CC24</f>
        <v>3.1518316163333364</v>
      </c>
      <c r="J24" s="69">
        <f>'Basic T2'!CN24</f>
        <v>1.1798885643956132</v>
      </c>
      <c r="K24" s="309">
        <f t="shared" si="12"/>
        <v>16.104167056750629</v>
      </c>
      <c r="L24" s="97"/>
      <c r="M24" s="97">
        <f t="shared" si="0"/>
        <v>0.44035524785491836</v>
      </c>
      <c r="N24" s="97">
        <f t="shared" si="1"/>
        <v>0.625515930638744</v>
      </c>
      <c r="O24" s="97">
        <f t="shared" si="2"/>
        <v>0.87296694504039263</v>
      </c>
      <c r="P24" s="97">
        <f t="shared" si="3"/>
        <v>1.1478689505902424</v>
      </c>
      <c r="Q24" s="97">
        <f t="shared" si="4"/>
        <v>1.3839720537647162</v>
      </c>
      <c r="R24" s="97">
        <f t="shared" si="5"/>
        <v>2.4795007441727615</v>
      </c>
      <c r="S24" s="97">
        <f t="shared" si="6"/>
        <v>2.4830560736276399</v>
      </c>
      <c r="T24" s="97">
        <f t="shared" si="7"/>
        <v>3.4680728616901835</v>
      </c>
      <c r="U24" s="97">
        <f t="shared" si="8"/>
        <v>4.0815467260653611</v>
      </c>
      <c r="V24" s="97">
        <f t="shared" si="9"/>
        <v>1.8880330914404699</v>
      </c>
      <c r="W24" s="97"/>
      <c r="X24" s="97">
        <f t="shared" si="10"/>
        <v>0.39203695842402092</v>
      </c>
      <c r="Y24" s="97">
        <f t="shared" ref="Y24:AG32" si="13">IF($K24&gt;0,C24/$K24*100,0)</f>
        <v>3.9999522943871617</v>
      </c>
      <c r="Z24" s="97">
        <f t="shared" si="13"/>
        <v>9.9211291690629597</v>
      </c>
      <c r="AA24" s="97">
        <f t="shared" si="13"/>
        <v>3.6979362935095654</v>
      </c>
      <c r="AB24" s="97">
        <f t="shared" si="13"/>
        <v>4.5433817248521251</v>
      </c>
      <c r="AC24" s="97">
        <f t="shared" si="13"/>
        <v>27.098539154019623</v>
      </c>
      <c r="AD24" s="97">
        <f t="shared" si="13"/>
        <v>23.448891981608053</v>
      </c>
      <c r="AE24" s="97">
        <f t="shared" si="13"/>
        <v>19.571528320753075</v>
      </c>
      <c r="AF24" s="97">
        <f t="shared" si="13"/>
        <v>7.3266041033834242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6.2680057451417567E-2</v>
      </c>
      <c r="C25" s="69">
        <f>'Basic T2'!O25</f>
        <v>3.0833662429644368</v>
      </c>
      <c r="D25" s="69">
        <f>'Basic T2'!Z25</f>
        <v>8.331897407510569</v>
      </c>
      <c r="E25" s="69">
        <f>'Basic T2'!AK25</f>
        <v>6.6204490953279986</v>
      </c>
      <c r="F25" s="69">
        <f>'Basic T2'!AV25</f>
        <v>3.9707078310471942</v>
      </c>
      <c r="G25" s="69">
        <f>'Basic T2'!BG25</f>
        <v>21.808051732455127</v>
      </c>
      <c r="H25" s="69">
        <f>'Basic T2'!BR25</f>
        <v>13.799978250820644</v>
      </c>
      <c r="I25" s="69">
        <f>'Basic T2'!CC25</f>
        <v>2.4944652641957119</v>
      </c>
      <c r="J25" s="69">
        <f>'Basic T2'!CN25</f>
        <v>0.55328550920439623</v>
      </c>
      <c r="K25" s="309">
        <f t="shared" si="12"/>
        <v>60.724881390977487</v>
      </c>
      <c r="L25" s="97"/>
      <c r="M25" s="97">
        <f t="shared" si="0"/>
        <v>0.43718704484434462</v>
      </c>
      <c r="N25" s="97">
        <f t="shared" si="1"/>
        <v>2.9941283222477439</v>
      </c>
      <c r="O25" s="97">
        <f t="shared" si="2"/>
        <v>4.5524202039035009</v>
      </c>
      <c r="P25" s="97">
        <f t="shared" si="3"/>
        <v>12.760922381001233</v>
      </c>
      <c r="Q25" s="97">
        <f t="shared" si="4"/>
        <v>7.5106540640715922</v>
      </c>
      <c r="R25" s="97">
        <f t="shared" si="5"/>
        <v>12.390732047288305</v>
      </c>
      <c r="S25" s="97">
        <f t="shared" si="6"/>
        <v>9.074116190959753</v>
      </c>
      <c r="T25" s="97">
        <f t="shared" si="7"/>
        <v>2.7447491935657573</v>
      </c>
      <c r="U25" s="97">
        <f t="shared" si="8"/>
        <v>1.9139609678557927</v>
      </c>
      <c r="V25" s="97">
        <f t="shared" si="9"/>
        <v>7.1193117368900642</v>
      </c>
      <c r="W25" s="97"/>
      <c r="X25" s="97">
        <f t="shared" si="10"/>
        <v>0.10321972808452547</v>
      </c>
      <c r="Y25" s="97">
        <f t="shared" si="13"/>
        <v>5.0775994490827676</v>
      </c>
      <c r="Z25" s="97">
        <f t="shared" si="13"/>
        <v>13.720730640650578</v>
      </c>
      <c r="AA25" s="97">
        <f t="shared" si="13"/>
        <v>10.902366449597817</v>
      </c>
      <c r="AB25" s="97">
        <f t="shared" si="13"/>
        <v>6.5388482284251328</v>
      </c>
      <c r="AC25" s="97">
        <f t="shared" si="13"/>
        <v>35.912876621436055</v>
      </c>
      <c r="AD25" s="97">
        <f t="shared" si="13"/>
        <v>22.725409971522886</v>
      </c>
      <c r="AE25" s="97">
        <f t="shared" si="13"/>
        <v>4.1078141398664636</v>
      </c>
      <c r="AF25" s="97">
        <f t="shared" si="13"/>
        <v>0.91113477133378717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3.7871174167437384E-2</v>
      </c>
      <c r="C26" s="69">
        <f>'Basic T2'!O26</f>
        <v>0.54255794835753113</v>
      </c>
      <c r="D26" s="69">
        <f>'Basic T2'!Z26</f>
        <v>2.4919881157227275</v>
      </c>
      <c r="E26" s="69">
        <f>'Basic T2'!AK26</f>
        <v>1.4983097581228937</v>
      </c>
      <c r="F26" s="69">
        <f>'Basic T2'!AV26</f>
        <v>1.9939660522733571</v>
      </c>
      <c r="G26" s="69">
        <f>'Basic T2'!BG26</f>
        <v>5.4989230659180475</v>
      </c>
      <c r="H26" s="69">
        <f>'Basic T2'!BR26</f>
        <v>4.749810377784657</v>
      </c>
      <c r="I26" s="69">
        <f>'Basic T2'!CC26</f>
        <v>2.7833011530803979</v>
      </c>
      <c r="J26" s="69">
        <f>'Basic T2'!CN26</f>
        <v>0.92546240141790725</v>
      </c>
      <c r="K26" s="309">
        <f t="shared" si="12"/>
        <v>20.522190046844955</v>
      </c>
      <c r="L26" s="97"/>
      <c r="M26" s="97">
        <f t="shared" si="0"/>
        <v>0.26414759960742484</v>
      </c>
      <c r="N26" s="97">
        <f t="shared" si="1"/>
        <v>0.52685538843938406</v>
      </c>
      <c r="O26" s="97">
        <f t="shared" si="2"/>
        <v>1.3615838615196212</v>
      </c>
      <c r="P26" s="97">
        <f t="shared" si="3"/>
        <v>2.8879935863558996</v>
      </c>
      <c r="Q26" s="97">
        <f t="shared" si="4"/>
        <v>3.771617019270356</v>
      </c>
      <c r="R26" s="97">
        <f t="shared" si="5"/>
        <v>3.1243360523142418</v>
      </c>
      <c r="S26" s="97">
        <f t="shared" si="6"/>
        <v>3.1232173319172709</v>
      </c>
      <c r="T26" s="97">
        <f t="shared" si="7"/>
        <v>3.0625656348160253</v>
      </c>
      <c r="U26" s="97">
        <f t="shared" si="8"/>
        <v>3.2014193107624047</v>
      </c>
      <c r="V26" s="97">
        <f t="shared" si="9"/>
        <v>2.405996769701388</v>
      </c>
      <c r="W26" s="97"/>
      <c r="X26" s="97">
        <f t="shared" si="10"/>
        <v>0.18453768375105575</v>
      </c>
      <c r="Y26" s="97">
        <f t="shared" si="13"/>
        <v>2.6437624206727537</v>
      </c>
      <c r="Z26" s="97">
        <f t="shared" si="13"/>
        <v>12.142895617058382</v>
      </c>
      <c r="AA26" s="97">
        <f t="shared" si="13"/>
        <v>7.3009252652995542</v>
      </c>
      <c r="AB26" s="97">
        <f t="shared" si="13"/>
        <v>9.7161465112730792</v>
      </c>
      <c r="AC26" s="97">
        <f t="shared" si="13"/>
        <v>26.795010928979497</v>
      </c>
      <c r="AD26" s="97">
        <f t="shared" si="13"/>
        <v>23.144753883199147</v>
      </c>
      <c r="AE26" s="97">
        <f t="shared" si="13"/>
        <v>13.562398295343229</v>
      </c>
      <c r="AF26" s="97">
        <f t="shared" si="13"/>
        <v>4.5095693944233117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2.3704371988418267E-3</v>
      </c>
      <c r="C27" s="69">
        <f>'Basic T2'!O27</f>
        <v>5.2362440068441839E-2</v>
      </c>
      <c r="D27" s="69">
        <f>'Basic T2'!Z27</f>
        <v>0.21124302767309397</v>
      </c>
      <c r="E27" s="69">
        <f>'Basic T2'!AK27</f>
        <v>6.2657254104484708E-2</v>
      </c>
      <c r="F27" s="69">
        <f>'Basic T2'!AV27</f>
        <v>5.5194494821535482E-2</v>
      </c>
      <c r="G27" s="69">
        <f>'Basic T2'!BG27</f>
        <v>0.18750697667535307</v>
      </c>
      <c r="H27" s="69">
        <f>'Basic T2'!BR27</f>
        <v>0.24537613980094422</v>
      </c>
      <c r="I27" s="69">
        <f>'Basic T2'!CC27</f>
        <v>0.19506849223365461</v>
      </c>
      <c r="J27" s="69">
        <f>'Basic T2'!CN27</f>
        <v>5.084627792030582E-2</v>
      </c>
      <c r="K27" s="309">
        <f t="shared" si="12"/>
        <v>1.0626255404966556</v>
      </c>
      <c r="L27" s="97"/>
      <c r="M27" s="97">
        <f t="shared" si="0"/>
        <v>1.6533559094996122E-2</v>
      </c>
      <c r="N27" s="97">
        <f t="shared" si="1"/>
        <v>5.0846981019092019E-2</v>
      </c>
      <c r="O27" s="97">
        <f t="shared" si="2"/>
        <v>0.11541993138872186</v>
      </c>
      <c r="P27" s="97">
        <f t="shared" si="3"/>
        <v>0.12077192116743966</v>
      </c>
      <c r="Q27" s="97">
        <f t="shared" si="4"/>
        <v>0.10440122378291822</v>
      </c>
      <c r="R27" s="97">
        <f t="shared" si="5"/>
        <v>0.10653627997056654</v>
      </c>
      <c r="S27" s="97">
        <f t="shared" si="6"/>
        <v>0.16134602262221279</v>
      </c>
      <c r="T27" s="97">
        <f t="shared" si="7"/>
        <v>0.21464082680704102</v>
      </c>
      <c r="U27" s="97">
        <f t="shared" si="8"/>
        <v>0.17589072853209636</v>
      </c>
      <c r="V27" s="97">
        <f t="shared" si="9"/>
        <v>0.12458093468587692</v>
      </c>
      <c r="W27" s="97"/>
      <c r="X27" s="97">
        <f t="shared" si="10"/>
        <v>0.22307361422292926</v>
      </c>
      <c r="Y27" s="97">
        <f t="shared" si="13"/>
        <v>4.9276474235663867</v>
      </c>
      <c r="Z27" s="97">
        <f t="shared" si="13"/>
        <v>19.879347862687556</v>
      </c>
      <c r="AA27" s="97">
        <f t="shared" si="13"/>
        <v>5.8964566271576366</v>
      </c>
      <c r="AB27" s="97">
        <f t="shared" si="13"/>
        <v>5.1941622630054969</v>
      </c>
      <c r="AC27" s="97">
        <f t="shared" si="13"/>
        <v>17.645630518885802</v>
      </c>
      <c r="AD27" s="97">
        <f t="shared" si="13"/>
        <v>23.091496529083898</v>
      </c>
      <c r="AE27" s="97">
        <f t="shared" si="13"/>
        <v>18.357218493212805</v>
      </c>
      <c r="AF27" s="97">
        <f t="shared" si="13"/>
        <v>4.7849666681774856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0.1326629109271476</v>
      </c>
      <c r="C28" s="69">
        <f>'Basic T2'!O28</f>
        <v>2.225237084781392</v>
      </c>
      <c r="D28" s="69">
        <f>'Basic T2'!Z28</f>
        <v>7.752454582361799</v>
      </c>
      <c r="E28" s="69">
        <f>'Basic T2'!AK28</f>
        <v>2.3874505690921342</v>
      </c>
      <c r="F28" s="69">
        <f>'Basic T2'!AV28</f>
        <v>1.9909475020918532</v>
      </c>
      <c r="G28" s="69">
        <f>'Basic T2'!BG28</f>
        <v>14.653201128242111</v>
      </c>
      <c r="H28" s="69">
        <f>'Basic T2'!BR28</f>
        <v>12.217946838354633</v>
      </c>
      <c r="I28" s="69">
        <f>'Basic T2'!CC28</f>
        <v>7.7865397022609129</v>
      </c>
      <c r="J28" s="69">
        <f>'Basic T2'!CN28</f>
        <v>2.7768821083789788</v>
      </c>
      <c r="K28" s="309">
        <f t="shared" si="12"/>
        <v>51.923322426490962</v>
      </c>
      <c r="L28" s="97"/>
      <c r="M28" s="97">
        <f t="shared" si="0"/>
        <v>0.92531035144059992</v>
      </c>
      <c r="N28" s="97">
        <f t="shared" si="1"/>
        <v>2.1608348973991203</v>
      </c>
      <c r="O28" s="97">
        <f t="shared" si="2"/>
        <v>4.2358215835416679</v>
      </c>
      <c r="P28" s="97">
        <f t="shared" si="3"/>
        <v>4.6018134060061913</v>
      </c>
      <c r="Q28" s="97">
        <f t="shared" si="4"/>
        <v>3.7659073858364764</v>
      </c>
      <c r="R28" s="97">
        <f t="shared" si="5"/>
        <v>8.3255437506535301</v>
      </c>
      <c r="S28" s="97">
        <f t="shared" si="6"/>
        <v>8.0338582576828603</v>
      </c>
      <c r="T28" s="97">
        <f t="shared" si="7"/>
        <v>8.5678076480809917</v>
      </c>
      <c r="U28" s="97">
        <f t="shared" si="8"/>
        <v>9.605969936601106</v>
      </c>
      <c r="V28" s="97">
        <f t="shared" si="9"/>
        <v>6.0874275964278484</v>
      </c>
      <c r="W28" s="97"/>
      <c r="X28" s="97">
        <f t="shared" si="10"/>
        <v>0.25549773151546984</v>
      </c>
      <c r="Y28" s="97">
        <f t="shared" si="13"/>
        <v>4.2856215295770248</v>
      </c>
      <c r="Z28" s="97">
        <f t="shared" si="13"/>
        <v>14.930582674745295</v>
      </c>
      <c r="AA28" s="97">
        <f t="shared" si="13"/>
        <v>4.5980312074060796</v>
      </c>
      <c r="AB28" s="97">
        <f t="shared" si="13"/>
        <v>3.8343992815761805</v>
      </c>
      <c r="AC28" s="97">
        <f t="shared" si="13"/>
        <v>28.22084651648974</v>
      </c>
      <c r="AD28" s="97">
        <f t="shared" si="13"/>
        <v>23.530749319155877</v>
      </c>
      <c r="AE28" s="97">
        <f t="shared" si="13"/>
        <v>14.996227780463192</v>
      </c>
      <c r="AF28" s="97">
        <f t="shared" si="13"/>
        <v>5.3480439590711368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5.5695603689059264E-2</v>
      </c>
      <c r="C29" s="69">
        <f>'Basic T2'!O29</f>
        <v>0.64680441411450429</v>
      </c>
      <c r="D29" s="69">
        <f>'Basic T2'!Z29</f>
        <v>2.4243235560344814</v>
      </c>
      <c r="E29" s="69">
        <f>'Basic T2'!AK29</f>
        <v>0.8851822700007278</v>
      </c>
      <c r="F29" s="69">
        <f>'Basic T2'!AV29</f>
        <v>0.88547620994639364</v>
      </c>
      <c r="G29" s="69">
        <f>'Basic T2'!BG29</f>
        <v>3.3922689308412215</v>
      </c>
      <c r="H29" s="69">
        <f>'Basic T2'!BR29</f>
        <v>3.2888638877710905</v>
      </c>
      <c r="I29" s="69">
        <f>'Basic T2'!CC29</f>
        <v>1.4301578749067418</v>
      </c>
      <c r="J29" s="69">
        <f>'Basic T2'!CN29</f>
        <v>0.50017358856657135</v>
      </c>
      <c r="K29" s="309">
        <f t="shared" si="12"/>
        <v>13.508946335870791</v>
      </c>
      <c r="L29" s="97"/>
      <c r="M29" s="97">
        <f t="shared" si="0"/>
        <v>0.38847118808904213</v>
      </c>
      <c r="N29" s="97">
        <f t="shared" si="1"/>
        <v>0.62808478223241426</v>
      </c>
      <c r="O29" s="97">
        <f t="shared" si="2"/>
        <v>1.3246129899945669</v>
      </c>
      <c r="P29" s="97">
        <f t="shared" si="3"/>
        <v>1.7061897278976261</v>
      </c>
      <c r="Q29" s="97">
        <f t="shared" si="4"/>
        <v>1.6748916762074271</v>
      </c>
      <c r="R29" s="97">
        <f t="shared" si="5"/>
        <v>1.9273934173514897</v>
      </c>
      <c r="S29" s="97">
        <f t="shared" si="6"/>
        <v>2.1625782672600797</v>
      </c>
      <c r="T29" s="97">
        <f t="shared" si="7"/>
        <v>1.5736537726804816</v>
      </c>
      <c r="U29" s="97">
        <f t="shared" si="8"/>
        <v>1.7302327817067895</v>
      </c>
      <c r="V29" s="97">
        <f t="shared" si="9"/>
        <v>1.5837725492251444</v>
      </c>
      <c r="W29" s="97"/>
      <c r="X29" s="97">
        <f>IF($K29&gt;0,B29/$K29*100,0)</f>
        <v>0.41228680834395443</v>
      </c>
      <c r="Y29" s="97">
        <f t="shared" si="13"/>
        <v>4.7879708604439513</v>
      </c>
      <c r="Z29" s="97">
        <f t="shared" si="13"/>
        <v>17.946059564964649</v>
      </c>
      <c r="AA29" s="97">
        <f t="shared" si="13"/>
        <v>6.5525633753557191</v>
      </c>
      <c r="AB29" s="97">
        <f t="shared" si="13"/>
        <v>6.5547392663420148</v>
      </c>
      <c r="AC29" s="97">
        <f t="shared" si="13"/>
        <v>25.111276975270886</v>
      </c>
      <c r="AD29" s="97">
        <f t="shared" si="13"/>
        <v>24.345820954503701</v>
      </c>
      <c r="AE29" s="97">
        <f t="shared" si="13"/>
        <v>10.586746289080979</v>
      </c>
      <c r="AF29" s="97">
        <f t="shared" si="13"/>
        <v>3.7025359056941576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3.7970288045815107E-2</v>
      </c>
      <c r="C30" s="69">
        <f>'Basic T2'!O30</f>
        <v>0.23099085930847207</v>
      </c>
      <c r="D30" s="69">
        <f>'Basic T2'!Z30</f>
        <v>0.50251481160405265</v>
      </c>
      <c r="E30" s="69">
        <f>'Basic T2'!AK30</f>
        <v>0.2529202735738702</v>
      </c>
      <c r="F30" s="69">
        <f>'Basic T2'!AV30</f>
        <v>0.59841140610943178</v>
      </c>
      <c r="G30" s="69">
        <f>'Basic T2'!BG30</f>
        <v>3.2106498775215231</v>
      </c>
      <c r="H30" s="69">
        <f>'Basic T2'!BR30</f>
        <v>3.763933860128581</v>
      </c>
      <c r="I30" s="69">
        <f>'Basic T2'!CC30</f>
        <v>2.7368495358249132</v>
      </c>
      <c r="J30" s="69">
        <f>'Basic T2'!CN30</f>
        <v>0.9224278591336017</v>
      </c>
      <c r="K30" s="309">
        <f t="shared" si="12"/>
        <v>12.256668771250261</v>
      </c>
      <c r="L30" s="97"/>
      <c r="M30" s="97">
        <f t="shared" si="0"/>
        <v>0.26483890885877009</v>
      </c>
      <c r="N30" s="97">
        <f t="shared" si="1"/>
        <v>0.22430558666650655</v>
      </c>
      <c r="O30" s="97">
        <f t="shared" si="2"/>
        <v>0.27456634056066287</v>
      </c>
      <c r="P30" s="97">
        <f t="shared" si="3"/>
        <v>0.48750408517382526</v>
      </c>
      <c r="Q30" s="97">
        <f t="shared" si="4"/>
        <v>1.1319042474342103</v>
      </c>
      <c r="R30" s="97">
        <f t="shared" si="5"/>
        <v>1.82420249264282</v>
      </c>
      <c r="S30" s="97">
        <f t="shared" si="6"/>
        <v>2.4749584790007431</v>
      </c>
      <c r="T30" s="97">
        <f t="shared" si="7"/>
        <v>3.0114532618229597</v>
      </c>
      <c r="U30" s="97">
        <f t="shared" si="8"/>
        <v>3.1909220261040359</v>
      </c>
      <c r="V30" s="97">
        <f t="shared" si="9"/>
        <v>1.4369570403360372</v>
      </c>
      <c r="W30" s="97"/>
      <c r="X30" s="97">
        <f t="shared" si="10"/>
        <v>0.30979288707613406</v>
      </c>
      <c r="Y30" s="97">
        <f t="shared" si="13"/>
        <v>1.8846137039314759</v>
      </c>
      <c r="Z30" s="97">
        <f t="shared" si="13"/>
        <v>4.0999297687049499</v>
      </c>
      <c r="AA30" s="97">
        <f t="shared" si="13"/>
        <v>2.0635319293863126</v>
      </c>
      <c r="AB30" s="97">
        <f t="shared" si="13"/>
        <v>4.8823331794124174</v>
      </c>
      <c r="AC30" s="97">
        <f t="shared" si="13"/>
        <v>26.195126403779089</v>
      </c>
      <c r="AD30" s="97">
        <f t="shared" si="13"/>
        <v>30.709272889526201</v>
      </c>
      <c r="AE30" s="97">
        <f t="shared" si="13"/>
        <v>22.329472933498685</v>
      </c>
      <c r="AF30" s="97">
        <f t="shared" si="13"/>
        <v>7.5259263046847273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8.1961975665695033E-2</v>
      </c>
      <c r="C31" s="69">
        <f>'Basic T2'!O31</f>
        <v>0.64817792483897074</v>
      </c>
      <c r="D31" s="69">
        <f>'Basic T2'!Z31</f>
        <v>1.6574529204555313</v>
      </c>
      <c r="E31" s="69">
        <f>'Basic T2'!AK31</f>
        <v>0.75030715768383605</v>
      </c>
      <c r="F31" s="69">
        <f>'Basic T2'!AV31</f>
        <v>1.3013500974224113</v>
      </c>
      <c r="G31" s="69">
        <f>'Basic T2'!BG31</f>
        <v>5.9500445049526736</v>
      </c>
      <c r="H31" s="69">
        <f>'Basic T2'!BR31</f>
        <v>7.7363636825480784</v>
      </c>
      <c r="I31" s="69">
        <f>'Basic T2'!CC31</f>
        <v>6.0607286627823518</v>
      </c>
      <c r="J31" s="69">
        <f>'Basic T2'!CN31</f>
        <v>2.6655031700911702</v>
      </c>
      <c r="K31" s="309">
        <f t="shared" si="12"/>
        <v>26.851890096440719</v>
      </c>
      <c r="L31" s="97"/>
      <c r="M31" s="97">
        <f t="shared" si="0"/>
        <v>0.57167646916505666</v>
      </c>
      <c r="N31" s="97">
        <f t="shared" si="1"/>
        <v>0.62941854119485341</v>
      </c>
      <c r="O31" s="97">
        <f t="shared" si="2"/>
        <v>0.90560670553852496</v>
      </c>
      <c r="P31" s="97">
        <f t="shared" si="3"/>
        <v>1.4462178113973894</v>
      </c>
      <c r="Q31" s="97">
        <f t="shared" si="4"/>
        <v>2.4615234396150227</v>
      </c>
      <c r="R31" s="97">
        <f t="shared" si="5"/>
        <v>3.3806507814079199</v>
      </c>
      <c r="S31" s="97">
        <f t="shared" si="6"/>
        <v>5.0870125789356164</v>
      </c>
      <c r="T31" s="97">
        <f t="shared" si="7"/>
        <v>6.6688361423049898</v>
      </c>
      <c r="U31" s="97">
        <f t="shared" si="8"/>
        <v>9.2206807197723073</v>
      </c>
      <c r="V31" s="97">
        <f t="shared" si="9"/>
        <v>3.1480831570578607</v>
      </c>
      <c r="W31" s="97"/>
      <c r="X31" s="97">
        <f t="shared" si="10"/>
        <v>0.30523726773542575</v>
      </c>
      <c r="Y31" s="97">
        <f t="shared" si="13"/>
        <v>2.4139005578787476</v>
      </c>
      <c r="Z31" s="97">
        <f t="shared" si="13"/>
        <v>6.1725744984902589</v>
      </c>
      <c r="AA31" s="97">
        <f t="shared" si="13"/>
        <v>2.7942433660686365</v>
      </c>
      <c r="AB31" s="97">
        <f t="shared" si="13"/>
        <v>4.8464003567291085</v>
      </c>
      <c r="AC31" s="97">
        <f t="shared" si="13"/>
        <v>22.158754871938662</v>
      </c>
      <c r="AD31" s="97">
        <f t="shared" si="13"/>
        <v>28.811244403139991</v>
      </c>
      <c r="AE31" s="97">
        <f t="shared" si="13"/>
        <v>22.570957355384511</v>
      </c>
      <c r="AF31" s="97">
        <f t="shared" si="13"/>
        <v>9.9266873226346508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7.5263807974557703E-4</v>
      </c>
      <c r="C32" s="69">
        <f>'Basic T2'!O32</f>
        <v>0.13837911172090753</v>
      </c>
      <c r="D32" s="69">
        <f>'Basic T2'!Z32</f>
        <v>0.45819505136407113</v>
      </c>
      <c r="E32" s="69">
        <f>'Basic T2'!AK32</f>
        <v>0.34728821050769698</v>
      </c>
      <c r="F32" s="69">
        <f>'Basic T2'!AV32</f>
        <v>0.45582312471087683</v>
      </c>
      <c r="G32" s="69">
        <f>'Basic T2'!BG32</f>
        <v>1.8742376541860222</v>
      </c>
      <c r="H32" s="69">
        <f>'Basic T2'!BR32</f>
        <v>2.668212424386549</v>
      </c>
      <c r="I32" s="69">
        <f>'Basic T2'!CC32</f>
        <v>2.8578692734376849</v>
      </c>
      <c r="J32" s="69">
        <f>'Basic T2'!CN32</f>
        <v>1.302591890393872</v>
      </c>
      <c r="K32" s="309">
        <f t="shared" si="12"/>
        <v>10.103349378787426</v>
      </c>
      <c r="L32" s="97"/>
      <c r="M32" s="97">
        <f t="shared" si="0"/>
        <v>5.2495742872655802E-3</v>
      </c>
      <c r="N32" s="97">
        <f t="shared" si="1"/>
        <v>0.13437418229393022</v>
      </c>
      <c r="O32" s="97">
        <f t="shared" si="2"/>
        <v>0.25035070730445191</v>
      </c>
      <c r="P32" s="97">
        <f t="shared" si="3"/>
        <v>0.66939837982486239</v>
      </c>
      <c r="Q32" s="97">
        <f t="shared" si="4"/>
        <v>0.86219635132526795</v>
      </c>
      <c r="R32" s="97">
        <f t="shared" si="5"/>
        <v>1.064890016350982</v>
      </c>
      <c r="S32" s="97">
        <f t="shared" si="6"/>
        <v>1.7544715738668764</v>
      </c>
      <c r="T32" s="97">
        <f t="shared" si="7"/>
        <v>3.1446156000547147</v>
      </c>
      <c r="U32" s="97">
        <f t="shared" si="8"/>
        <v>4.5060099962573759</v>
      </c>
      <c r="V32" s="97">
        <f t="shared" si="9"/>
        <v>1.184504476034917</v>
      </c>
      <c r="W32" s="97"/>
      <c r="X32" s="97">
        <f t="shared" si="10"/>
        <v>7.4493917960095964E-3</v>
      </c>
      <c r="Y32" s="97">
        <f t="shared" si="13"/>
        <v>1.3696360140869974</v>
      </c>
      <c r="Z32" s="97">
        <f t="shared" si="13"/>
        <v>4.5350807359594878</v>
      </c>
      <c r="AA32" s="97">
        <f t="shared" si="13"/>
        <v>3.4373572316211187</v>
      </c>
      <c r="AB32" s="97">
        <f t="shared" si="13"/>
        <v>4.5116040990119988</v>
      </c>
      <c r="AC32" s="97">
        <f t="shared" si="13"/>
        <v>18.550656657693082</v>
      </c>
      <c r="AD32" s="97">
        <f t="shared" si="13"/>
        <v>26.40918693743896</v>
      </c>
      <c r="AE32" s="97">
        <f t="shared" si="13"/>
        <v>28.286355012506537</v>
      </c>
      <c r="AF32" s="97">
        <f t="shared" si="13"/>
        <v>12.892673919885816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7.1268353659526551E-2</v>
      </c>
      <c r="C33" s="69">
        <f>'Basic T2'!O33</f>
        <v>2.2316656501548855</v>
      </c>
      <c r="D33" s="69">
        <f>'Basic T2'!Z33</f>
        <v>7.0949968781245198</v>
      </c>
      <c r="E33" s="69">
        <f>'Basic T2'!AK33</f>
        <v>3.6881049377651376</v>
      </c>
      <c r="F33" s="69">
        <f>'Basic T2'!AV33</f>
        <v>3.3618766414079295</v>
      </c>
      <c r="G33" s="69">
        <f>'Basic T2'!BG33</f>
        <v>15.622386675026627</v>
      </c>
      <c r="H33" s="69">
        <f>'Basic T2'!BR33</f>
        <v>22.290146354363596</v>
      </c>
      <c r="I33" s="69">
        <f>'Basic T2'!CC33</f>
        <v>18.427732995824137</v>
      </c>
      <c r="J33" s="69">
        <f>'Basic T2'!CN33</f>
        <v>6.8196621865101079</v>
      </c>
      <c r="K33" s="309">
        <f t="shared" ref="K33" si="14">SUM(B33:J33)</f>
        <v>79.60784067283646</v>
      </c>
      <c r="L33" s="97"/>
      <c r="M33" s="97">
        <f t="shared" si="0"/>
        <v>0.49708954002602612</v>
      </c>
      <c r="N33" s="97">
        <f t="shared" si="1"/>
        <v>2.1670774090372098</v>
      </c>
      <c r="O33" s="97">
        <f t="shared" si="2"/>
        <v>3.876596836813051</v>
      </c>
      <c r="P33" s="97">
        <f t="shared" si="3"/>
        <v>7.1088260276815278</v>
      </c>
      <c r="Q33" s="97">
        <f t="shared" si="4"/>
        <v>6.3590406381117877</v>
      </c>
      <c r="R33" s="97">
        <f t="shared" si="5"/>
        <v>8.8762081823798944</v>
      </c>
      <c r="S33" s="97">
        <f t="shared" si="6"/>
        <v>14.656789616386911</v>
      </c>
      <c r="T33" s="97">
        <f t="shared" si="7"/>
        <v>20.276692566349162</v>
      </c>
      <c r="U33" s="97">
        <f t="shared" si="8"/>
        <v>23.591015889267624</v>
      </c>
      <c r="V33" s="97">
        <f t="shared" si="9"/>
        <v>9.3331270719419983</v>
      </c>
      <c r="W33" s="97"/>
      <c r="X33" s="97">
        <f t="shared" ref="X33" si="15">IF($K33&gt;0,B33/$K33*100,0)</f>
        <v>8.9524289388048323E-2</v>
      </c>
      <c r="Y33" s="97">
        <f t="shared" ref="Y33" si="16">IF($K33&gt;0,C33/$K33*100,0)</f>
        <v>2.8033239330361179</v>
      </c>
      <c r="Z33" s="97">
        <f t="shared" ref="Z33" si="17">IF($K33&gt;0,D33/$K33*100,0)</f>
        <v>8.9124347779796675</v>
      </c>
      <c r="AA33" s="97">
        <f t="shared" ref="AA33" si="18">IF($K33&gt;0,E33/$K33*100,0)</f>
        <v>4.6328413213996162</v>
      </c>
      <c r="AB33" s="97">
        <f t="shared" ref="AB33" si="19">IF($K33&gt;0,F33/$K33*100,0)</f>
        <v>4.2230471433388077</v>
      </c>
      <c r="AC33" s="97">
        <f t="shared" ref="AC33" si="20">IF($K33&gt;0,G33/$K33*100,0)</f>
        <v>19.624180913573316</v>
      </c>
      <c r="AD33" s="97">
        <f t="shared" ref="AD33" si="21">IF($K33&gt;0,H33/$K33*100,0)</f>
        <v>27.999938405526141</v>
      </c>
      <c r="AE33" s="97">
        <f t="shared" ref="AE33" si="22">IF($K33&gt;0,I33/$K33*100,0)</f>
        <v>23.148138223666191</v>
      </c>
      <c r="AF33" s="97">
        <f>IF($K33&gt;0,J33/$K33*100,0)</f>
        <v>8.5665709920921032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14.337125994603539</v>
      </c>
      <c r="C35" s="310">
        <f t="shared" ref="C35:K35" si="24">SUM(C8:C33)</f>
        <v>102.98043073349977</v>
      </c>
      <c r="D35" s="310">
        <f t="shared" si="24"/>
        <v>183.02127295644482</v>
      </c>
      <c r="E35" s="310">
        <f t="shared" si="24"/>
        <v>51.880647007027342</v>
      </c>
      <c r="F35" s="310">
        <f t="shared" si="24"/>
        <v>52.867670341012058</v>
      </c>
      <c r="G35" s="310">
        <f t="shared" si="24"/>
        <v>176.00293226603821</v>
      </c>
      <c r="H35" s="310">
        <f t="shared" si="24"/>
        <v>152.08068709291064</v>
      </c>
      <c r="I35" s="310">
        <f t="shared" si="24"/>
        <v>90.88135520881977</v>
      </c>
      <c r="J35" s="310">
        <f t="shared" si="24"/>
        <v>28.9078783996437</v>
      </c>
      <c r="K35" s="310">
        <f t="shared" si="24"/>
        <v>852.95999999999981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1.6808673319503309</v>
      </c>
      <c r="Y35" s="98">
        <f t="shared" ref="Y35:AG35" si="26">IF($K35&gt;0,C35/$K35*100,0)</f>
        <v>12.073301295898965</v>
      </c>
      <c r="Z35" s="98">
        <f t="shared" si="26"/>
        <v>21.457192946497475</v>
      </c>
      <c r="AA35" s="98">
        <f t="shared" si="26"/>
        <v>6.0824243818030563</v>
      </c>
      <c r="AB35" s="98">
        <f t="shared" si="26"/>
        <v>6.1981418051270953</v>
      </c>
      <c r="AC35" s="98">
        <f t="shared" si="26"/>
        <v>20.634371162309868</v>
      </c>
      <c r="AD35" s="98">
        <f t="shared" si="26"/>
        <v>17.829756036966643</v>
      </c>
      <c r="AE35" s="98">
        <f t="shared" si="26"/>
        <v>10.654820297413687</v>
      </c>
      <c r="AF35" s="98">
        <f t="shared" si="26"/>
        <v>3.3891247420328861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automation\Data\Results\Workbooks\LSIPs\KM_LSIP\[KM_LSIP_MainTables.Main.xlsm]Manager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automation\Data\Results\Workbooks\LSIPs\KM_LSIP\[KM_LSIP_MainTables.Main.xlsm]Manager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automation\Data\Results\Workbooks\LSIPs\KM_LSIP\[KM_LSIP_MainTables.Main.xlsm]Manager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automation\Data\Results\Workbooks\LSIPs\KM_LSIP\[KM_LSIP_MainTables.Main.xlsm]Manager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automation\Data\Results\Workbooks\LSIPs\KM_LSIP\[KM_LSIP_MainTables.Main.xlsm]Manager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automation\Data\Results\Workbooks\LSIPs\KM_LSIP\[KM_LSIP_MainTables.Main.xlsm]Manager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automation\Data\Results\Workbooks\LSIPs\KM_LSIP\[KM_LSIP_MainTables.Main.xlsm]Manager</v>
      </c>
      <c r="Y79" s="91" t="str">
        <f ca="1">CELL("filename")</f>
        <v>M:\IE\Projects\Nuffield via NFER AI and automation\Data\Results\Workbooks\LSIPs\KM_LSIP\[KM_LSIP_MainTables.Main.xlsm]Manager</v>
      </c>
      <c r="AW79" s="91" t="str">
        <f ca="1">CELL("filename")</f>
        <v>M:\IE\Projects\Nuffield via NFER AI and automation\Data\Results\Workbooks\LSIPs\KM_LSIP\[KM_LSIP_MainTables.Main.xlsm]Manager</v>
      </c>
      <c r="BU79" s="91" t="str">
        <f ca="1">CELL("filename")</f>
        <v>M:\IE\Projects\Nuffield via NFER AI and automation\Data\Results\Workbooks\LSIPs\KM_LSIP\[KM_LSIP_MainTables.Main.xlsm]Manager</v>
      </c>
      <c r="CS79" s="91" t="str">
        <f ca="1">CELL("filename")</f>
        <v>M:\IE\Projects\Nuffield via NFER AI and automation\Data\Results\Workbooks\LSIPs\KM_LSIP\[KM_LSIP_MainTables.Main.xlsm]Manager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automation\Data\Results\Workbooks\LSIPs\KM_LSIP\[KM_LSIP_MainTables.Main.xlsm]Manager</v>
      </c>
      <c r="Y96" s="91" t="str">
        <f ca="1">CELL("filename")</f>
        <v>M:\IE\Projects\Nuffield via NFER AI and automation\Data\Results\Workbooks\LSIPs\KM_LSIP\[KM_LSIP_MainTables.Main.xlsm]Manager</v>
      </c>
      <c r="AW96" s="91" t="str">
        <f ca="1">CELL("filename")</f>
        <v>M:\IE\Projects\Nuffield via NFER AI and automation\Data\Results\Workbooks\LSIPs\KM_LSIP\[KM_LSIP_MainTables.Main.xlsm]Manager</v>
      </c>
      <c r="BU96" s="91" t="str">
        <f ca="1">CELL("filename")</f>
        <v>M:\IE\Projects\Nuffield via NFER AI and automation\Data\Results\Workbooks\LSIPs\KM_LSIP\[KM_LSIP_MainTables.Main.xlsm]Manager</v>
      </c>
      <c r="CS96" s="91" t="str">
        <f ca="1">CELL("filename")</f>
        <v>M:\IE\Projects\Nuffield via NFER AI and automation\Data\Results\Workbooks\LSIPs\KM_LSIP\[KM_LSIP_MainTables.Main.xlsm]Manager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8E53C41-8354-480E-9EA1-AB2712E315D9}"/>
</file>

<file path=customXml/itemProps2.xml><?xml version="1.0" encoding="utf-8"?>
<ds:datastoreItem xmlns:ds="http://schemas.openxmlformats.org/officeDocument/2006/customXml" ds:itemID="{1315F790-3287-4305-8A02-6E720A13BB8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2024-02-29T16:13:57Z</dcterms:modified>
</cp:coreProperties>
</file>