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L_LEP\"/>
    </mc:Choice>
  </mc:AlternateContent>
  <xr:revisionPtr revIDLastSave="0" documentId="13_ncr:1_{FDC5706A-D4AF-4B06-82FA-332B669D6953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<sst xmlns="http://schemas.openxmlformats.org/spreadsheetml/2006/main" count="2355" uniqueCount="531">
  <si>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</si>
  <si>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</si>
  <si>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</si>
  <si>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</si>
  <si>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</si>
  <si>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</si>
  <si>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</si>
  <si>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</si>
  <si>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</si>
  <si>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</si>
  <si>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</si>
  <si>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</si>
  <si>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</si>
  <si>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</si>
  <si>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</si>
  <si>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</si>
  <si>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</si>
  <si>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</si>
  <si>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</si>
  <si>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</si>
  <si>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</si>
  <si>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</si>
  <si>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</si>
  <si>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</si>
  <si>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</si>
  <si>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</si>
  <si>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</si>
  <si>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</si>
  <si>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</si>
  <si>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</si>
  <si>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</si>
  <si>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</si>
  <si>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</si>
  <si>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</si>
  <si>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</si>
  <si>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</si>
  <si>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</si>
  <si>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</si>
  <si>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</si>
  <si>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</si>
  <si>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</si>
  <si>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</si>
  <si>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</si>
  <si>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</si>
  <si>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</si>
  <si>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</si>
  <si>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</si>
  <si>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</si>
  <si>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</si>
  <si>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</si>
  <si>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</si>
  <si>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</si>
  <si>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</si>
  <si>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</si>
  <si>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</si>
  <si>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</si>
  <si>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</si>
  <si>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</si>
  <si>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</si>
  <si>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</si>
  <si>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</si>
  <si>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</si>
  <si>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</si>
  <si>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</si>
  <si>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</si>
  <si>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</si>
  <si>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</si>
  <si>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</si>
  <si>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</si>
  <si>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</si>
  <si>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</si>
  <si>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</si>
  <si>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</si>
  <si>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</si>
  <si>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</si>
  <si>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</si>
  <si>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</si>
  <si>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</si>
  <si>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</si>
  <si>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</si>
  <si>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</si>
  <si>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</si>
  <si>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</si>
  <si>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</si>
  <si>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</si>
  <si>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</si>
  <si>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</si>
  <si>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</si>
  <si>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</si>
  <si>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</si>
  <si>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</si>
  <si>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</si>
  <si>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</si>
  <si>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</si>
  <si>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</si>
  <si>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</si>
  <si>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</si>
  <si>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</si>
  <si>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</si>
  <si>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</si>
  <si>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</si>
  <si>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</si>
  <si>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</si>
  <si>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</si>
  <si>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</si>
  <si>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</si>
  <si>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</si>
  <si>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</si>
  <si>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</si>
  <si>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</si>
  <si>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</si>
  <si>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</si>
  <si>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</si>
  <si>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</si>
  <si>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</si>
  <si>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</si>
  <si>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</si>
  <si>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</si>
  <si>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</si>
  <si>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</si>
  <si>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</si>
  <si>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</si>
  <si>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</si>
  <si>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</si>
  <si>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</si>
  <si>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</si>
  <si>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</si>
  <si>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</si>
  <si>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</si>
  <si>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</si>
  <si>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</si>
  <si>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</si>
  <si>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</si>
  <si>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</si>
  <si>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</si>
  <si>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</si>
  <si>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</si>
  <si>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</si>
  <si>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</si>
  <si>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</si>
  <si>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</si>
  <si>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</si>
  <si>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</si>
  <si>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</si>
  <si>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</si>
  <si>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</si>
  <si>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</si>
  <si>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</si>
  <si>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</si>
  <si>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</si>
  <si>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</si>
  <si>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</si>
  <si>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</si>
  <si>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</si>
  <si>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</si>
  <si>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</si>
  <si>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</si>
  <si>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</si>
  <si>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</si>
  <si>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</si>
  <si>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</si>
  <si>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</si>
  <si>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</si>
  <si>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</si>
  <si>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</si>
  <si>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</si>
  <si>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</si>
  <si>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</si>
  <si>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</si>
  <si>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</si>
  <si>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</si>
  <si>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</si>
  <si>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</si>
  <si>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</si>
  <si>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</si>
  <si>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</si>
  <si>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</si>
  <si>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</si>
  <si>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</si>
  <si>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</si>
  <si>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</si>
  <si>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</si>
  <si>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</si>
  <si>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</si>
  <si>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</si>
  <si>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</si>
  <si>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</si>
  <si>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</si>
  <si>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</si>
  <si>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</si>
  <si>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</si>
  <si>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</si>
  <si>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</si>
  <si>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</si>
  <si>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</si>
  <si>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</si>
  <si>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</si>
  <si>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</si>
  <si>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</si>
  <si>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</si>
  <si>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</si>
  <si>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</si>
  <si>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</si>
  <si>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</si>
  <si>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</si>
  <si>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</si>
  <si>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</si>
  <si>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</si>
  <si>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</si>
  <si>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</si>
  <si>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</si>
  <si>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</si>
  <si>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</si>
  <si>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</si>
  <si>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</si>
  <si>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</si>
  <si>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</si>
  <si>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</si>
  <si>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</si>
  <si>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</si>
  <si>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</si>
  <si>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</si>
  <si>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</si>
  <si>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</si>
  <si>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</si>
  <si>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</si>
  <si>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</si>
  <si>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</si>
  <si>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</si>
  <si>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</si>
  <si>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</si>
  <si>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</si>
  <si>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</si>
  <si>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</si>
  <si>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</si>
  <si>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</si>
  <si>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</si>
  <si>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</si>
  <si>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</si>
  <si>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</si>
  <si>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</si>
  <si>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</si>
  <si>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</si>
  <si>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</si>
  <si>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</si>
  <si>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</si>
  <si>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</si>
  <si>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</si>
  <si>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</si>
  <si>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</si>
  <si>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</si>
  <si>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</si>
  <si>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</si>
  <si>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</si>
  <si>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</si>
  <si>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</si>
  <si>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</si>
  <si>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</si>
  <si>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</si>
  <si>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</si>
  <si>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</si>
  <si>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</si>
  <si>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</si>
  <si>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</si>
  <si>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</si>
  <si>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</si>
  <si>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</si>
  <si>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</si>
  <si>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</si>
  <si>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</si>
  <si>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</si>
  <si>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</si>
  <si>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</si>
  <si>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</si>
  <si>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</si>
  <si>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</si>
  <si>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</si>
  <si>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</si>
  <si>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</si>
  <si>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</si>
  <si>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</si>
  <si>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</si>
  <si>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</si>
  <si>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</si>
  <si>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</si>
  <si>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</si>
  <si>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</si>
  <si>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</si>
  <si>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</si>
  <si>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</si>
  <si>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</si>
  <si>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</si>
  <si>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</si>
  <si>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</si>
  <si>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</si>
  <si>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</si>
  <si>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</si>
  <si>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</si>
  <si>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</si>
  <si>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</si>
  <si>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</si>
  <si>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</si>
  <si>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</si>
  <si>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</si>
  <si>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</si>
  <si>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</si>
  <si>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</si>
  <si>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</si>
  <si>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</si>
  <si>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</si>
  <si>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</si>
  <si>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</si>
  <si>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</si>
  <si>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</si>
  <si>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</si>
  <si>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</si>
  <si>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</si>
  <si>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</si>
  <si>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</si>
  <si>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</si>
  <si>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</si>
  <si>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</si>
  <si>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</si>
  <si>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</si>
  <si>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</si>
  <si>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</si>
  <si>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</si>
  <si>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</si>
  <si>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</si>
  <si>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</si>
  <si>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</si>
  <si>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</si>
  <si>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</si>
  <si>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</si>
  <si>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</si>
  <si>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</si>
  <si>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</si>
  <si>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</si>
  <si>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</si>
  <si>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</si>
  <si>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</si>
  <si>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</si>
  <si>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</si>
  <si>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</si>
  <si>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</si>
  <si>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</si>
  <si>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</si>
  <si>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</si>
  <si>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</si>
  <si>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</si>
  <si>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</si>
  <si>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</si>
  <si>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</si>
  <si>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</si>
  <si>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</si>
  <si>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</si>
  <si>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</si>
  <si>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</si>
  <si>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</si>
  <si>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</si>
  <si>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</si>
  <si>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</si>
  <si>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</si>
  <si>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</si>
  <si>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</si>
  <si>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</si>
  <si>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</si>
  <si>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</si>
  <si>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</si>
  <si>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</si>
  <si>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</si>
  <si>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</si>
  <si>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</si>
  <si>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</si>
  <si>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</si>
  <si>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</si>
  <si>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</si>
  <si>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</si>
  <si>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</si>
  <si>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</si>
  <si>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</si>
  <si>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</si>
  <si>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</si>
  <si>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</si>
  <si>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</si>
  <si>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</si>
  <si>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</si>
  <si>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</si>
  <si>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</si>
  <si>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</si>
  <si>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</si>
  <si>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</si>
  <si>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</si>
  <si>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</si>
  <si>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</si>
  <si>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</si>
  <si>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</si>
  <si>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</si>
  <si>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</si>
  <si>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</si>
  <si>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</si>
  <si>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</si>
  <si>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</si>
  <si>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</si>
  <si>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</si>
  <si>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</si>
  <si>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</si>
  <si>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</si>
  <si>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</si>
  <si>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</si>
  <si>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</si>
  <si>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</si>
  <si>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</si>
  <si>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</si>
  <si>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</si>
  <si>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</si>
  <si>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</si>
  <si>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</si>
  <si>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</si>
  <si>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</si>
  <si>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</si>
  <si>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</si>
  <si>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</si>
  <si>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</si>
  <si>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</si>
  <si>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</si>
  <si>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</si>
  <si>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</si>
  <si>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</si>
  <si>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</si>
  <si>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</si>
  <si>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</si>
  <si>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</si>
  <si>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</si>
  <si>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</si>
  <si>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</si>
  <si>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</si>
  <si>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</si>
  <si>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</si>
  <si>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</si>
  <si>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</si>
  <si>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</si>
  <si>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</si>
  <si>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</si>
  <si>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</si>
  <si>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</si>
  <si>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</si>
  <si>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</si>
  <si>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</si>
  <si>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</si>
  <si>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</si>
  <si>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</si>
  <si>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</si>
  <si>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</si>
  <si>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</si>
  <si>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</si>
  <si>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</si>
  <si>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</si>
  <si>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</si>
  <si>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</si>
  <si>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</si>
  <si>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</si>
  <si>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</si>
  <si>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</si>
  <si>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</si>
  <si>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</si>
  <si>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</si>
  <si>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</si>
  <si>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</si>
  <si>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</si>
  <si>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</si>
  <si>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</si>
  <si>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</si>
  <si>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</si>
  <si>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</si>
  <si>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</si>
  <si>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</si>
  <si>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</si>
  <si>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</si>
  <si>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</si>
  <si>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</si>
  <si>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</si>
  <si>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</si>
  <si>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</si>
  <si>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</si>
  <si>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</si>
  <si>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</si>
  <si>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</si>
  <si>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</si>
  <si>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</si>
  <si>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</si>
  <si>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</si>
  <si>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</si>
  <si>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</si>
  <si>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</si>
  <si>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</si>
  <si>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</si>
  <si>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</si>
  <si>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</si>
  <si>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</si>
  <si>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</si>
  <si>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</si>
  <si>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</si>
  <si>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</si>
  <si>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</si>
  <si>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</si>
  <si>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</si>
  <si>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</si>
  <si>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</si>
  <si>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</si>
  <si>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</si>
  <si>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</si>
  <si>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</si>
  <si>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</si>
  <si>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</si>
  <si>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</si>
  <si>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</si>
  <si>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</si>
  <si>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</si>
  <si>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</si>
  <si>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</si>
  <si>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</si>
  <si>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</si>
  <si>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</si>
  <si>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</si>
  <si>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</si>
  <si>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automation/Data/Results/Workbooks/LEPs/LL_LEP/LL_LEP_Database.Main.xlsx</t>
  </si>
  <si>
    <t>21. Leicester and Leicestershire</t>
  </si>
  <si>
    <t>28-02-2024 09:58:26</t>
  </si>
  <si>
    <t>Leicester and Leicestershire</t>
  </si>
  <si>
    <t>29 02 2024 03:52:55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</si>
</sst>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1.1352432766193132</c:v>
                </c:pt>
                <c:pt idx="2">
                  <c:v>-1.3634259389985859</c:v>
                </c:pt>
                <c:pt idx="3">
                  <c:v>1.541683858571119</c:v>
                </c:pt>
                <c:pt idx="4">
                  <c:v>2.0901783061899382</c:v>
                </c:pt>
                <c:pt idx="5">
                  <c:v>0.37107485817726715</c:v>
                </c:pt>
                <c:pt idx="7">
                  <c:v>2.7195542166202902</c:v>
                </c:pt>
                <c:pt idx="8">
                  <c:v>-2.5111129605487892</c:v>
                </c:pt>
                <c:pt idx="9">
                  <c:v>-0.7024440361725004</c:v>
                </c:pt>
                <c:pt idx="10">
                  <c:v>5.0571174651303119</c:v>
                </c:pt>
                <c:pt idx="11">
                  <c:v>8.4801698782704058</c:v>
                </c:pt>
                <c:pt idx="12">
                  <c:v>1.4716799367617162</c:v>
                </c:pt>
                <c:pt idx="13">
                  <c:v>2.6935050329906174</c:v>
                </c:pt>
                <c:pt idx="14">
                  <c:v>2.1282726666000729</c:v>
                </c:pt>
                <c:pt idx="15">
                  <c:v>2.1610714088268645</c:v>
                </c:pt>
                <c:pt idx="17">
                  <c:v>0.56804284269269534</c:v>
                </c:pt>
                <c:pt idx="18">
                  <c:v>4.5490296879022063</c:v>
                </c:pt>
                <c:pt idx="19">
                  <c:v>0.59805228164233615</c:v>
                </c:pt>
                <c:pt idx="20">
                  <c:v>1.4891907950269179</c:v>
                </c:pt>
                <c:pt idx="22">
                  <c:v>0.31020962742045466</c:v>
                </c:pt>
                <c:pt idx="24">
                  <c:v>2.6709021934829824</c:v>
                </c:pt>
                <c:pt idx="25">
                  <c:v>-6.0524703550938312</c:v>
                </c:pt>
                <c:pt idx="26">
                  <c:v>-0.63674401772562117</c:v>
                </c:pt>
                <c:pt idx="27">
                  <c:v>0.70355823632224368</c:v>
                </c:pt>
                <c:pt idx="29">
                  <c:v>-1.1817595581086082</c:v>
                </c:pt>
                <c:pt idx="30">
                  <c:v>-6.8340366673300679</c:v>
                </c:pt>
                <c:pt idx="31">
                  <c:v>-10.928800431046049</c:v>
                </c:pt>
                <c:pt idx="32">
                  <c:v>8.0547935221042763</c:v>
                </c:pt>
                <c:pt idx="33">
                  <c:v>-1.7986015279192635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0.25504920467143144</c:v>
                </c:pt>
                <c:pt idx="2">
                  <c:v>0.77427358689705628</c:v>
                </c:pt>
                <c:pt idx="3">
                  <c:v>1.8187728130381053E-2</c:v>
                </c:pt>
                <c:pt idx="4">
                  <c:v>0.65832509617635981</c:v>
                </c:pt>
                <c:pt idx="5">
                  <c:v>0.45078157788021045</c:v>
                </c:pt>
                <c:pt idx="7">
                  <c:v>-0.52839918470254377</c:v>
                </c:pt>
                <c:pt idx="8">
                  <c:v>-0.40303218127948348</c:v>
                </c:pt>
                <c:pt idx="9">
                  <c:v>0.78530390764559588</c:v>
                </c:pt>
                <c:pt idx="10">
                  <c:v>0.54836624719452054</c:v>
                </c:pt>
                <c:pt idx="11">
                  <c:v>0.27895384003511214</c:v>
                </c:pt>
                <c:pt idx="12">
                  <c:v>-0.48402301641000678</c:v>
                </c:pt>
                <c:pt idx="13">
                  <c:v>0.98641526007146041</c:v>
                </c:pt>
                <c:pt idx="14">
                  <c:v>-1.1431187059163239E-2</c:v>
                </c:pt>
                <c:pt idx="15">
                  <c:v>0.38721258136837911</c:v>
                </c:pt>
                <c:pt idx="17">
                  <c:v>0.32765500254778868</c:v>
                </c:pt>
                <c:pt idx="18">
                  <c:v>0.44537359239689156</c:v>
                </c:pt>
                <c:pt idx="19">
                  <c:v>0.27583014701519915</c:v>
                </c:pt>
                <c:pt idx="20">
                  <c:v>0.32842699206292458</c:v>
                </c:pt>
                <c:pt idx="22">
                  <c:v>0.42840275909064029</c:v>
                </c:pt>
                <c:pt idx="24">
                  <c:v>-1.2289449894173243</c:v>
                </c:pt>
                <c:pt idx="25">
                  <c:v>-1.4328894188081476</c:v>
                </c:pt>
                <c:pt idx="26">
                  <c:v>1.3864583498276017</c:v>
                </c:pt>
                <c:pt idx="27">
                  <c:v>-0.65905645997753615</c:v>
                </c:pt>
                <c:pt idx="29">
                  <c:v>0.56523018658107826</c:v>
                </c:pt>
                <c:pt idx="30">
                  <c:v>4.8496818100018935E-2</c:v>
                </c:pt>
                <c:pt idx="31">
                  <c:v>-1.9871336112813442</c:v>
                </c:pt>
                <c:pt idx="32">
                  <c:v>-0.25224063296332977</c:v>
                </c:pt>
                <c:pt idx="33">
                  <c:v>-0.17783296284196171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4.0960000000000072</c:v>
                </c:pt>
                <c:pt idx="1">
                  <c:v>7.8290000000000166</c:v>
                </c:pt>
                <c:pt idx="2">
                  <c:v>7.3910000000000053</c:v>
                </c:pt>
                <c:pt idx="3">
                  <c:v>5.3669999999999982</c:v>
                </c:pt>
                <c:pt idx="4">
                  <c:v>3.5220000000000078</c:v>
                </c:pt>
                <c:pt idx="5">
                  <c:v>4.5470000000000024</c:v>
                </c:pt>
                <c:pt idx="6">
                  <c:v>4.9860000000000131</c:v>
                </c:pt>
                <c:pt idx="7">
                  <c:v>6.1709999999999994</c:v>
                </c:pt>
                <c:pt idx="8">
                  <c:v>4.4369999999999985</c:v>
                </c:pt>
                <c:pt idx="9">
                  <c:v>4.9129999999999869</c:v>
                </c:pt>
                <c:pt idx="10">
                  <c:v>6.6980000000000093</c:v>
                </c:pt>
                <c:pt idx="11">
                  <c:v>6.6889999999999965</c:v>
                </c:pt>
                <c:pt idx="12">
                  <c:v>6.6840000000000019</c:v>
                </c:pt>
                <c:pt idx="13">
                  <c:v>6.6770000000000271</c:v>
                </c:pt>
                <c:pt idx="14">
                  <c:v>6.6590000000000025</c:v>
                </c:pt>
                <c:pt idx="15">
                  <c:v>6.6350000000000122</c:v>
                </c:pt>
                <c:pt idx="16">
                  <c:v>6.6170000000000204</c:v>
                </c:pt>
                <c:pt idx="17">
                  <c:v>6.5969999999999853</c:v>
                </c:pt>
                <c:pt idx="18">
                  <c:v>6.5760000000000112</c:v>
                </c:pt>
                <c:pt idx="19">
                  <c:v>6.5559999999999965</c:v>
                </c:pt>
                <c:pt idx="20">
                  <c:v>6.5389999999999988</c:v>
                </c:pt>
                <c:pt idx="21">
                  <c:v>6.5210000000000088</c:v>
                </c:pt>
                <c:pt idx="22">
                  <c:v>6.5039999999999933</c:v>
                </c:pt>
                <c:pt idx="23">
                  <c:v>6.4860000000000095</c:v>
                </c:pt>
                <c:pt idx="24" formatCode="#,##0.00">
                  <c:v>6.4669999999999845</c:v>
                </c:pt>
                <c:pt idx="25">
                  <c:v>6.4489999999999776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0.97599999999999987</c:v>
                </c:pt>
                <c:pt idx="1">
                  <c:v>1.1060000000000028</c:v>
                </c:pt>
                <c:pt idx="2">
                  <c:v>1.2499999999999964</c:v>
                </c:pt>
                <c:pt idx="3">
                  <c:v>1.0610000000000008</c:v>
                </c:pt>
                <c:pt idx="4">
                  <c:v>1.5190000000000006</c:v>
                </c:pt>
                <c:pt idx="5">
                  <c:v>2.860999999999998</c:v>
                </c:pt>
                <c:pt idx="6">
                  <c:v>2.3269999999999955</c:v>
                </c:pt>
                <c:pt idx="7">
                  <c:v>2.1240000000000014</c:v>
                </c:pt>
                <c:pt idx="8">
                  <c:v>2.120000000000001</c:v>
                </c:pt>
                <c:pt idx="9">
                  <c:v>1.589999999999999</c:v>
                </c:pt>
                <c:pt idx="10">
                  <c:v>1.6040000000000019</c:v>
                </c:pt>
                <c:pt idx="11">
                  <c:v>1.5549999999999995</c:v>
                </c:pt>
                <c:pt idx="12">
                  <c:v>1.5380000000000005</c:v>
                </c:pt>
                <c:pt idx="13">
                  <c:v>1.492000000000002</c:v>
                </c:pt>
                <c:pt idx="14">
                  <c:v>1.4429999999999985</c:v>
                </c:pt>
                <c:pt idx="15">
                  <c:v>1.4059999999999993</c:v>
                </c:pt>
                <c:pt idx="16">
                  <c:v>1.378000000000001</c:v>
                </c:pt>
                <c:pt idx="17">
                  <c:v>1.3500000000000039</c:v>
                </c:pt>
                <c:pt idx="18">
                  <c:v>1.3250000000000026</c:v>
                </c:pt>
                <c:pt idx="19">
                  <c:v>1.3020000000000012</c:v>
                </c:pt>
                <c:pt idx="20">
                  <c:v>1.2819999999999958</c:v>
                </c:pt>
                <c:pt idx="21">
                  <c:v>1.259999999999998</c:v>
                </c:pt>
                <c:pt idx="22">
                  <c:v>1.2390000000000005</c:v>
                </c:pt>
                <c:pt idx="23">
                  <c:v>1.2200000000000002</c:v>
                </c:pt>
                <c:pt idx="24" formatCode="#,##0.00">
                  <c:v>1.2029999999999972</c:v>
                </c:pt>
                <c:pt idx="25">
                  <c:v>1.1870000000000036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6.3460000000000241</c:v>
                </c:pt>
                <c:pt idx="1">
                  <c:v>3.7709999999999959</c:v>
                </c:pt>
                <c:pt idx="2">
                  <c:v>6.3989999999999858</c:v>
                </c:pt>
                <c:pt idx="3">
                  <c:v>8.1700000000000106</c:v>
                </c:pt>
                <c:pt idx="4">
                  <c:v>4.6359999999999939</c:v>
                </c:pt>
                <c:pt idx="5">
                  <c:v>7.6120000000000188</c:v>
                </c:pt>
                <c:pt idx="6">
                  <c:v>7.7919999999999945</c:v>
                </c:pt>
                <c:pt idx="7">
                  <c:v>8.4040000000000017</c:v>
                </c:pt>
                <c:pt idx="8">
                  <c:v>6.4820000000000109</c:v>
                </c:pt>
                <c:pt idx="9">
                  <c:v>6.3299999999999939</c:v>
                </c:pt>
                <c:pt idx="10">
                  <c:v>5.343</c:v>
                </c:pt>
                <c:pt idx="11">
                  <c:v>5.34499999999999</c:v>
                </c:pt>
                <c:pt idx="12">
                  <c:v>5.2759999999999936</c:v>
                </c:pt>
                <c:pt idx="13">
                  <c:v>5.2610000000000046</c:v>
                </c:pt>
                <c:pt idx="14">
                  <c:v>5.2679999999999865</c:v>
                </c:pt>
                <c:pt idx="15">
                  <c:v>5.2699999999999987</c:v>
                </c:pt>
                <c:pt idx="16">
                  <c:v>5.2719999999999851</c:v>
                </c:pt>
                <c:pt idx="17">
                  <c:v>5.2769999999999975</c:v>
                </c:pt>
                <c:pt idx="18">
                  <c:v>5.2829999999999853</c:v>
                </c:pt>
                <c:pt idx="19">
                  <c:v>5.2920000000000122</c:v>
                </c:pt>
                <c:pt idx="20">
                  <c:v>5.3039999999999914</c:v>
                </c:pt>
                <c:pt idx="21">
                  <c:v>5.3179999999999836</c:v>
                </c:pt>
                <c:pt idx="22">
                  <c:v>5.3320000000000061</c:v>
                </c:pt>
                <c:pt idx="23">
                  <c:v>5.3479999999999901</c:v>
                </c:pt>
                <c:pt idx="24" formatCode="#,##0.00">
                  <c:v>5.3649999999999975</c:v>
                </c:pt>
                <c:pt idx="25">
                  <c:v>5.3819999999999926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2.9579999999999993</c:v>
                </c:pt>
                <c:pt idx="1">
                  <c:v>2.2079999999999944</c:v>
                </c:pt>
                <c:pt idx="2">
                  <c:v>2.0439999999999987</c:v>
                </c:pt>
                <c:pt idx="3">
                  <c:v>2.2850000000000019</c:v>
                </c:pt>
                <c:pt idx="4">
                  <c:v>2.4039999999999973</c:v>
                </c:pt>
                <c:pt idx="5">
                  <c:v>2.4779999999999971</c:v>
                </c:pt>
                <c:pt idx="6">
                  <c:v>2.1549999999999954</c:v>
                </c:pt>
                <c:pt idx="7">
                  <c:v>2.3530000000000038</c:v>
                </c:pt>
                <c:pt idx="8">
                  <c:v>2.839999999999999</c:v>
                </c:pt>
                <c:pt idx="9">
                  <c:v>2.4939999999999936</c:v>
                </c:pt>
                <c:pt idx="10">
                  <c:v>2.3350000000000031</c:v>
                </c:pt>
                <c:pt idx="11">
                  <c:v>2.2840000000000042</c:v>
                </c:pt>
                <c:pt idx="12">
                  <c:v>2.2669999999999972</c:v>
                </c:pt>
                <c:pt idx="13">
                  <c:v>2.289000000000005</c:v>
                </c:pt>
                <c:pt idx="14">
                  <c:v>2.3730000000000064</c:v>
                </c:pt>
                <c:pt idx="15">
                  <c:v>2.4190000000000014</c:v>
                </c:pt>
                <c:pt idx="16">
                  <c:v>2.4520000000000004</c:v>
                </c:pt>
                <c:pt idx="17">
                  <c:v>2.4749999999999992</c:v>
                </c:pt>
                <c:pt idx="18">
                  <c:v>2.4900000000000002</c:v>
                </c:pt>
                <c:pt idx="19">
                  <c:v>2.5019999999999967</c:v>
                </c:pt>
                <c:pt idx="20">
                  <c:v>2.5099999999999896</c:v>
                </c:pt>
                <c:pt idx="21">
                  <c:v>2.5180000000000011</c:v>
                </c:pt>
                <c:pt idx="22">
                  <c:v>2.5250000000000035</c:v>
                </c:pt>
                <c:pt idx="23">
                  <c:v>2.5299999999999998</c:v>
                </c:pt>
                <c:pt idx="24" formatCode="#,##0.00">
                  <c:v>2.5359999999999996</c:v>
                </c:pt>
                <c:pt idx="25">
                  <c:v>2.5409999999999915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12.631999999999991</c:v>
                </c:pt>
                <c:pt idx="1">
                  <c:v>12.272</c:v>
                </c:pt>
                <c:pt idx="2">
                  <c:v>11.408000000000024</c:v>
                </c:pt>
                <c:pt idx="3">
                  <c:v>12.124000000000001</c:v>
                </c:pt>
                <c:pt idx="4">
                  <c:v>11.893999999999991</c:v>
                </c:pt>
                <c:pt idx="5">
                  <c:v>13.393000000000011</c:v>
                </c:pt>
                <c:pt idx="6">
                  <c:v>12.962000000000016</c:v>
                </c:pt>
                <c:pt idx="7">
                  <c:v>12.734999999999992</c:v>
                </c:pt>
                <c:pt idx="8">
                  <c:v>14.255999999999982</c:v>
                </c:pt>
                <c:pt idx="9">
                  <c:v>13.415999999999993</c:v>
                </c:pt>
                <c:pt idx="10">
                  <c:v>12.972000000000016</c:v>
                </c:pt>
                <c:pt idx="11">
                  <c:v>13.30100000000003</c:v>
                </c:pt>
                <c:pt idx="12">
                  <c:v>13.679999999999989</c:v>
                </c:pt>
                <c:pt idx="13">
                  <c:v>13.942999999999991</c:v>
                </c:pt>
                <c:pt idx="14">
                  <c:v>14.156999999999968</c:v>
                </c:pt>
                <c:pt idx="15">
                  <c:v>14.338000000000033</c:v>
                </c:pt>
                <c:pt idx="16">
                  <c:v>14.496999999999989</c:v>
                </c:pt>
                <c:pt idx="17">
                  <c:v>14.652999999999999</c:v>
                </c:pt>
                <c:pt idx="18">
                  <c:v>14.809999999999999</c:v>
                </c:pt>
                <c:pt idx="19">
                  <c:v>14.965000000000018</c:v>
                </c:pt>
                <c:pt idx="20">
                  <c:v>15.133999999999984</c:v>
                </c:pt>
                <c:pt idx="21">
                  <c:v>15.302999999999978</c:v>
                </c:pt>
                <c:pt idx="22">
                  <c:v>15.470000000000047</c:v>
                </c:pt>
                <c:pt idx="23">
                  <c:v>15.632999999999997</c:v>
                </c:pt>
                <c:pt idx="24" formatCode="#,##0.00">
                  <c:v>15.791999999999961</c:v>
                </c:pt>
                <c:pt idx="25">
                  <c:v>15.948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7.6410000000000133</c:v>
                </c:pt>
                <c:pt idx="1">
                  <c:v>10.246000000000041</c:v>
                </c:pt>
                <c:pt idx="2">
                  <c:v>10.854000000000029</c:v>
                </c:pt>
                <c:pt idx="3">
                  <c:v>10.855999999999996</c:v>
                </c:pt>
                <c:pt idx="4">
                  <c:v>9.7420000000000275</c:v>
                </c:pt>
                <c:pt idx="5">
                  <c:v>10.844999999999985</c:v>
                </c:pt>
                <c:pt idx="6">
                  <c:v>9.2320000000000011</c:v>
                </c:pt>
                <c:pt idx="7">
                  <c:v>8.9610000000000092</c:v>
                </c:pt>
                <c:pt idx="8">
                  <c:v>10.57999999999995</c:v>
                </c:pt>
                <c:pt idx="9">
                  <c:v>8.3289999999999829</c:v>
                </c:pt>
                <c:pt idx="10">
                  <c:v>7.9369999999999834</c:v>
                </c:pt>
                <c:pt idx="11">
                  <c:v>8.0889999999999986</c:v>
                </c:pt>
                <c:pt idx="12">
                  <c:v>7.9710000000000054</c:v>
                </c:pt>
                <c:pt idx="13">
                  <c:v>7.9260000000000099</c:v>
                </c:pt>
                <c:pt idx="14">
                  <c:v>7.8449999999999882</c:v>
                </c:pt>
                <c:pt idx="15">
                  <c:v>7.7529999999999886</c:v>
                </c:pt>
                <c:pt idx="16">
                  <c:v>7.6069999999999984</c:v>
                </c:pt>
                <c:pt idx="17">
                  <c:v>7.4609999999999834</c:v>
                </c:pt>
                <c:pt idx="18">
                  <c:v>7.3180000000000049</c:v>
                </c:pt>
                <c:pt idx="19">
                  <c:v>7.1770000000000005</c:v>
                </c:pt>
                <c:pt idx="20">
                  <c:v>7.0450000000000079</c:v>
                </c:pt>
                <c:pt idx="21">
                  <c:v>6.9119999999999857</c:v>
                </c:pt>
                <c:pt idx="22">
                  <c:v>6.7799999999999949</c:v>
                </c:pt>
                <c:pt idx="23">
                  <c:v>6.6490000000000213</c:v>
                </c:pt>
                <c:pt idx="24" formatCode="#,##0.00">
                  <c:v>6.5199999999999898</c:v>
                </c:pt>
                <c:pt idx="25">
                  <c:v>6.3919999999999968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43.445999999999991</c:v>
                </c:pt>
                <c:pt idx="1">
                  <c:v>40.309000000000069</c:v>
                </c:pt>
                <c:pt idx="2">
                  <c:v>41.354999999999926</c:v>
                </c:pt>
                <c:pt idx="3">
                  <c:v>41.718999999999973</c:v>
                </c:pt>
                <c:pt idx="4">
                  <c:v>37.312999999999889</c:v>
                </c:pt>
                <c:pt idx="5">
                  <c:v>39.866000000000078</c:v>
                </c:pt>
                <c:pt idx="6">
                  <c:v>45.291000000000011</c:v>
                </c:pt>
                <c:pt idx="7">
                  <c:v>45.400999999999939</c:v>
                </c:pt>
                <c:pt idx="8">
                  <c:v>39.761000000000038</c:v>
                </c:pt>
                <c:pt idx="9">
                  <c:v>45.982999999999947</c:v>
                </c:pt>
                <c:pt idx="10">
                  <c:v>45.481999999999815</c:v>
                </c:pt>
                <c:pt idx="11">
                  <c:v>44.791999999999888</c:v>
                </c:pt>
                <c:pt idx="12">
                  <c:v>43.981000000000087</c:v>
                </c:pt>
                <c:pt idx="13">
                  <c:v>43.106000000000037</c:v>
                </c:pt>
                <c:pt idx="14">
                  <c:v>42.489999999999917</c:v>
                </c:pt>
                <c:pt idx="15">
                  <c:v>41.926999999999914</c:v>
                </c:pt>
                <c:pt idx="16">
                  <c:v>41.50099999999992</c:v>
                </c:pt>
                <c:pt idx="17">
                  <c:v>41.039000000000122</c:v>
                </c:pt>
                <c:pt idx="18">
                  <c:v>40.599000000000032</c:v>
                </c:pt>
                <c:pt idx="19">
                  <c:v>40.161000000000058</c:v>
                </c:pt>
                <c:pt idx="20">
                  <c:v>39.740000000000137</c:v>
                </c:pt>
                <c:pt idx="21">
                  <c:v>39.308999999999934</c:v>
                </c:pt>
                <c:pt idx="22">
                  <c:v>38.8960000000001</c:v>
                </c:pt>
                <c:pt idx="23">
                  <c:v>38.501999999999995</c:v>
                </c:pt>
                <c:pt idx="24" formatCode="#,##0.00">
                  <c:v>38.127999999999929</c:v>
                </c:pt>
                <c:pt idx="25">
                  <c:v>37.782000000000082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29.743000000000023</c:v>
                </c:pt>
                <c:pt idx="1">
                  <c:v>30.78899999999998</c:v>
                </c:pt>
                <c:pt idx="2">
                  <c:v>32.218999999999973</c:v>
                </c:pt>
                <c:pt idx="3">
                  <c:v>28.388999999999999</c:v>
                </c:pt>
                <c:pt idx="4">
                  <c:v>30.590999999999994</c:v>
                </c:pt>
                <c:pt idx="5">
                  <c:v>31.268000000000075</c:v>
                </c:pt>
                <c:pt idx="6">
                  <c:v>35.515999999999998</c:v>
                </c:pt>
                <c:pt idx="7">
                  <c:v>31.771999999999949</c:v>
                </c:pt>
                <c:pt idx="8">
                  <c:v>31.479999999999997</c:v>
                </c:pt>
                <c:pt idx="9">
                  <c:v>33.33200000000005</c:v>
                </c:pt>
                <c:pt idx="10">
                  <c:v>31.756000000000029</c:v>
                </c:pt>
                <c:pt idx="11">
                  <c:v>31.227999999999927</c:v>
                </c:pt>
                <c:pt idx="12">
                  <c:v>31.416000000000054</c:v>
                </c:pt>
                <c:pt idx="13">
                  <c:v>31.842000000000077</c:v>
                </c:pt>
                <c:pt idx="14">
                  <c:v>32.206999999999987</c:v>
                </c:pt>
                <c:pt idx="15">
                  <c:v>32.408000000000058</c:v>
                </c:pt>
                <c:pt idx="16">
                  <c:v>32.574999999999939</c:v>
                </c:pt>
                <c:pt idx="17">
                  <c:v>32.666000000000025</c:v>
                </c:pt>
                <c:pt idx="18">
                  <c:v>32.793000000000013</c:v>
                </c:pt>
                <c:pt idx="19">
                  <c:v>32.900999999999954</c:v>
                </c:pt>
                <c:pt idx="20">
                  <c:v>33.047999999999973</c:v>
                </c:pt>
                <c:pt idx="21">
                  <c:v>33.20100000000015</c:v>
                </c:pt>
                <c:pt idx="22">
                  <c:v>33.360000000000042</c:v>
                </c:pt>
                <c:pt idx="23">
                  <c:v>33.523999999999994</c:v>
                </c:pt>
                <c:pt idx="24" formatCode="#,##0.00">
                  <c:v>33.691000000000038</c:v>
                </c:pt>
                <c:pt idx="25">
                  <c:v>33.85899999999998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79.622999999999976</c:v>
                </c:pt>
                <c:pt idx="1">
                  <c:v>78.732000000000156</c:v>
                </c:pt>
                <c:pt idx="2">
                  <c:v>79.091999999999913</c:v>
                </c:pt>
                <c:pt idx="3">
                  <c:v>74.174000000000092</c:v>
                </c:pt>
                <c:pt idx="4">
                  <c:v>76.205000000000183</c:v>
                </c:pt>
                <c:pt idx="5">
                  <c:v>79.107999999999819</c:v>
                </c:pt>
                <c:pt idx="6">
                  <c:v>83.575000000000031</c:v>
                </c:pt>
                <c:pt idx="7">
                  <c:v>80.545999999999793</c:v>
                </c:pt>
                <c:pt idx="8">
                  <c:v>76.832000000000008</c:v>
                </c:pt>
                <c:pt idx="9">
                  <c:v>86.280999999999892</c:v>
                </c:pt>
                <c:pt idx="10">
                  <c:v>81.502000000000024</c:v>
                </c:pt>
                <c:pt idx="11">
                  <c:v>82.216999999999999</c:v>
                </c:pt>
                <c:pt idx="12">
                  <c:v>82.510999999999868</c:v>
                </c:pt>
                <c:pt idx="13">
                  <c:v>82.569999999999879</c:v>
                </c:pt>
                <c:pt idx="14">
                  <c:v>82.778999999999868</c:v>
                </c:pt>
                <c:pt idx="15">
                  <c:v>83.042999999999907</c:v>
                </c:pt>
                <c:pt idx="16">
                  <c:v>83.238000000000028</c:v>
                </c:pt>
                <c:pt idx="17">
                  <c:v>83.414999999999921</c:v>
                </c:pt>
                <c:pt idx="18">
                  <c:v>83.582000000000079</c:v>
                </c:pt>
                <c:pt idx="19">
                  <c:v>83.746000000000123</c:v>
                </c:pt>
                <c:pt idx="20">
                  <c:v>83.930000000000121</c:v>
                </c:pt>
                <c:pt idx="21">
                  <c:v>84.120999999999896</c:v>
                </c:pt>
                <c:pt idx="22">
                  <c:v>84.306999999999874</c:v>
                </c:pt>
                <c:pt idx="23">
                  <c:v>84.526000000000067</c:v>
                </c:pt>
                <c:pt idx="24" formatCode="#,##0.00">
                  <c:v>84.735000000000042</c:v>
                </c:pt>
                <c:pt idx="25">
                  <c:v>84.939999999999969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27.891000000000034</c:v>
                </c:pt>
                <c:pt idx="1">
                  <c:v>32.051000000000009</c:v>
                </c:pt>
                <c:pt idx="2">
                  <c:v>30.520000000000028</c:v>
                </c:pt>
                <c:pt idx="3">
                  <c:v>30.82399999999997</c:v>
                </c:pt>
                <c:pt idx="4">
                  <c:v>27.187999999999963</c:v>
                </c:pt>
                <c:pt idx="5">
                  <c:v>29.151999999999983</c:v>
                </c:pt>
                <c:pt idx="6">
                  <c:v>29.516999999999975</c:v>
                </c:pt>
                <c:pt idx="7">
                  <c:v>30.519000000000048</c:v>
                </c:pt>
                <c:pt idx="8">
                  <c:v>30.028999999999929</c:v>
                </c:pt>
                <c:pt idx="9">
                  <c:v>31.206999999999944</c:v>
                </c:pt>
                <c:pt idx="10">
                  <c:v>36.414000000000136</c:v>
                </c:pt>
                <c:pt idx="11">
                  <c:v>37.753000000000142</c:v>
                </c:pt>
                <c:pt idx="12">
                  <c:v>37.585000000000058</c:v>
                </c:pt>
                <c:pt idx="13">
                  <c:v>37.743999999999943</c:v>
                </c:pt>
                <c:pt idx="14">
                  <c:v>37.981000000000144</c:v>
                </c:pt>
                <c:pt idx="15">
                  <c:v>38.098999999999862</c:v>
                </c:pt>
                <c:pt idx="16">
                  <c:v>38.193999999999946</c:v>
                </c:pt>
                <c:pt idx="17">
                  <c:v>38.282999999999959</c:v>
                </c:pt>
                <c:pt idx="18">
                  <c:v>38.36399999999999</c:v>
                </c:pt>
                <c:pt idx="19">
                  <c:v>38.445000000000014</c:v>
                </c:pt>
                <c:pt idx="20">
                  <c:v>38.534000000000169</c:v>
                </c:pt>
                <c:pt idx="21">
                  <c:v>38.614000000000097</c:v>
                </c:pt>
                <c:pt idx="22">
                  <c:v>38.692999999999941</c:v>
                </c:pt>
                <c:pt idx="23">
                  <c:v>38.77000000000001</c:v>
                </c:pt>
                <c:pt idx="24" formatCode="#,##0.00">
                  <c:v>38.846999999999895</c:v>
                </c:pt>
                <c:pt idx="25">
                  <c:v>38.924000000000099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24.72799999999998</c:v>
                </c:pt>
                <c:pt idx="1">
                  <c:v>25.935000000000013</c:v>
                </c:pt>
                <c:pt idx="2">
                  <c:v>25.267999999999983</c:v>
                </c:pt>
                <c:pt idx="3">
                  <c:v>27.102999999999987</c:v>
                </c:pt>
                <c:pt idx="4">
                  <c:v>26.056000000000012</c:v>
                </c:pt>
                <c:pt idx="5">
                  <c:v>28.161999999999978</c:v>
                </c:pt>
                <c:pt idx="6">
                  <c:v>31.664000000000097</c:v>
                </c:pt>
                <c:pt idx="7">
                  <c:v>32.748999999999995</c:v>
                </c:pt>
                <c:pt idx="8">
                  <c:v>30.518000000000018</c:v>
                </c:pt>
                <c:pt idx="9">
                  <c:v>29.422999999999988</c:v>
                </c:pt>
                <c:pt idx="10">
                  <c:v>28.970999999999947</c:v>
                </c:pt>
                <c:pt idx="11">
                  <c:v>26.894999999999932</c:v>
                </c:pt>
                <c:pt idx="12">
                  <c:v>27.278999999999975</c:v>
                </c:pt>
                <c:pt idx="13">
                  <c:v>27.554000000000048</c:v>
                </c:pt>
                <c:pt idx="14">
                  <c:v>28.046000000000035</c:v>
                </c:pt>
                <c:pt idx="15">
                  <c:v>28.401999999999955</c:v>
                </c:pt>
                <c:pt idx="16">
                  <c:v>28.683000000000039</c:v>
                </c:pt>
                <c:pt idx="17">
                  <c:v>28.92899999999997</c:v>
                </c:pt>
                <c:pt idx="18">
                  <c:v>29.154999999999962</c:v>
                </c:pt>
                <c:pt idx="19">
                  <c:v>29.368999999999939</c:v>
                </c:pt>
                <c:pt idx="20">
                  <c:v>29.572999999999976</c:v>
                </c:pt>
                <c:pt idx="21">
                  <c:v>29.764000000000067</c:v>
                </c:pt>
                <c:pt idx="22">
                  <c:v>29.943999999999985</c:v>
                </c:pt>
                <c:pt idx="23">
                  <c:v>30.116999999999909</c:v>
                </c:pt>
                <c:pt idx="24" formatCode="#,##0.00">
                  <c:v>30.278000000000013</c:v>
                </c:pt>
                <c:pt idx="25">
                  <c:v>30.427999999999951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1.8229999999999975</c:v>
                </c:pt>
                <c:pt idx="1">
                  <c:v>1.6889999999999985</c:v>
                </c:pt>
                <c:pt idx="2">
                  <c:v>1.6980000000000026</c:v>
                </c:pt>
                <c:pt idx="3">
                  <c:v>2.205999999999996</c:v>
                </c:pt>
                <c:pt idx="4">
                  <c:v>2.4300000000000042</c:v>
                </c:pt>
                <c:pt idx="5">
                  <c:v>1.5760000000000018</c:v>
                </c:pt>
                <c:pt idx="6">
                  <c:v>2.0140000000000025</c:v>
                </c:pt>
                <c:pt idx="7">
                  <c:v>2.2710000000000092</c:v>
                </c:pt>
                <c:pt idx="8">
                  <c:v>1.0040000000000024</c:v>
                </c:pt>
                <c:pt idx="9">
                  <c:v>2.2769999999999992</c:v>
                </c:pt>
                <c:pt idx="10">
                  <c:v>1.7510000000000028</c:v>
                </c:pt>
                <c:pt idx="11">
                  <c:v>1.7339999999999989</c:v>
                </c:pt>
                <c:pt idx="12">
                  <c:v>1.7290000000000001</c:v>
                </c:pt>
                <c:pt idx="13">
                  <c:v>1.7229999999999979</c:v>
                </c:pt>
                <c:pt idx="14">
                  <c:v>1.7189999999999956</c:v>
                </c:pt>
                <c:pt idx="15">
                  <c:v>1.7240000000000018</c:v>
                </c:pt>
                <c:pt idx="16">
                  <c:v>1.7270000000000054</c:v>
                </c:pt>
                <c:pt idx="17">
                  <c:v>1.729000000000003</c:v>
                </c:pt>
                <c:pt idx="18">
                  <c:v>1.7320000000000007</c:v>
                </c:pt>
                <c:pt idx="19">
                  <c:v>1.733999999999998</c:v>
                </c:pt>
                <c:pt idx="20">
                  <c:v>1.736999999999999</c:v>
                </c:pt>
                <c:pt idx="21">
                  <c:v>1.7389999999999977</c:v>
                </c:pt>
                <c:pt idx="22">
                  <c:v>1.7410000000000014</c:v>
                </c:pt>
                <c:pt idx="23">
                  <c:v>1.7430000000000072</c:v>
                </c:pt>
                <c:pt idx="24" formatCode="#,##0.00">
                  <c:v>1.7459999999999982</c:v>
                </c:pt>
                <c:pt idx="25">
                  <c:v>1.7480000000000016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9.8559999999999945</c:v>
                </c:pt>
                <c:pt idx="1">
                  <c:v>9.2269999999999985</c:v>
                </c:pt>
                <c:pt idx="2">
                  <c:v>6.8530000000000122</c:v>
                </c:pt>
                <c:pt idx="3">
                  <c:v>10.507999999999996</c:v>
                </c:pt>
                <c:pt idx="4">
                  <c:v>10.771000000000024</c:v>
                </c:pt>
                <c:pt idx="5">
                  <c:v>9.6040000000000312</c:v>
                </c:pt>
                <c:pt idx="6">
                  <c:v>9.5850000000000204</c:v>
                </c:pt>
                <c:pt idx="7">
                  <c:v>13.090999999999982</c:v>
                </c:pt>
                <c:pt idx="8">
                  <c:v>13.270999999999987</c:v>
                </c:pt>
                <c:pt idx="9">
                  <c:v>12.162999999999982</c:v>
                </c:pt>
                <c:pt idx="10">
                  <c:v>10.968999999999999</c:v>
                </c:pt>
                <c:pt idx="11">
                  <c:v>11.266999999999983</c:v>
                </c:pt>
                <c:pt idx="12">
                  <c:v>11.356000000000019</c:v>
                </c:pt>
                <c:pt idx="13">
                  <c:v>11.556999999999997</c:v>
                </c:pt>
                <c:pt idx="14">
                  <c:v>11.709000000000014</c:v>
                </c:pt>
                <c:pt idx="15">
                  <c:v>11.829000000000024</c:v>
                </c:pt>
                <c:pt idx="16">
                  <c:v>11.940000000000039</c:v>
                </c:pt>
                <c:pt idx="17">
                  <c:v>12.033999999999979</c:v>
                </c:pt>
                <c:pt idx="18">
                  <c:v>12.121999999999982</c:v>
                </c:pt>
                <c:pt idx="19">
                  <c:v>12.208999999999985</c:v>
                </c:pt>
                <c:pt idx="20">
                  <c:v>12.301000000000011</c:v>
                </c:pt>
                <c:pt idx="21">
                  <c:v>12.390999999999995</c:v>
                </c:pt>
                <c:pt idx="22">
                  <c:v>12.478000000000041</c:v>
                </c:pt>
                <c:pt idx="23">
                  <c:v>12.560999999999991</c:v>
                </c:pt>
                <c:pt idx="24" formatCode="#,##0.00">
                  <c:v>12.63699999999997</c:v>
                </c:pt>
                <c:pt idx="25">
                  <c:v>12.708999999999996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8.6219999999999981</c:v>
                </c:pt>
                <c:pt idx="1">
                  <c:v>11.055000000000044</c:v>
                </c:pt>
                <c:pt idx="2">
                  <c:v>9.4639999999999898</c:v>
                </c:pt>
                <c:pt idx="3">
                  <c:v>8.5770000000000017</c:v>
                </c:pt>
                <c:pt idx="4">
                  <c:v>10.182999999999993</c:v>
                </c:pt>
                <c:pt idx="5">
                  <c:v>11.189999999999989</c:v>
                </c:pt>
                <c:pt idx="6">
                  <c:v>10.127000000000013</c:v>
                </c:pt>
                <c:pt idx="7">
                  <c:v>11.149000000000004</c:v>
                </c:pt>
                <c:pt idx="8">
                  <c:v>11.008999999999983</c:v>
                </c:pt>
                <c:pt idx="9">
                  <c:v>10.776</c:v>
                </c:pt>
                <c:pt idx="10">
                  <c:v>12.037999999999998</c:v>
                </c:pt>
                <c:pt idx="11">
                  <c:v>12.264999999999993</c:v>
                </c:pt>
                <c:pt idx="12">
                  <c:v>12.18700000000001</c:v>
                </c:pt>
                <c:pt idx="13">
                  <c:v>12.093999999999999</c:v>
                </c:pt>
                <c:pt idx="14">
                  <c:v>11.980000000000008</c:v>
                </c:pt>
                <c:pt idx="15">
                  <c:v>11.897999999999998</c:v>
                </c:pt>
                <c:pt idx="16">
                  <c:v>11.832000000000022</c:v>
                </c:pt>
                <c:pt idx="17">
                  <c:v>11.764999999999993</c:v>
                </c:pt>
                <c:pt idx="18">
                  <c:v>11.697000000000017</c:v>
                </c:pt>
                <c:pt idx="19">
                  <c:v>11.628999999999975</c:v>
                </c:pt>
                <c:pt idx="20">
                  <c:v>11.561999999999957</c:v>
                </c:pt>
                <c:pt idx="21">
                  <c:v>11.487000000000011</c:v>
                </c:pt>
                <c:pt idx="22">
                  <c:v>11.41300000000003</c:v>
                </c:pt>
                <c:pt idx="23">
                  <c:v>11.339000000000008</c:v>
                </c:pt>
                <c:pt idx="24" formatCode="#,##0.00">
                  <c:v>11.266000000000032</c:v>
                </c:pt>
                <c:pt idx="25">
                  <c:v>11.192999999999984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6.6090000000000044</c:v>
                </c:pt>
                <c:pt idx="1">
                  <c:v>5.1320000000000086</c:v>
                </c:pt>
                <c:pt idx="2">
                  <c:v>5.2930000000000161</c:v>
                </c:pt>
                <c:pt idx="3">
                  <c:v>5.4940000000000087</c:v>
                </c:pt>
                <c:pt idx="4">
                  <c:v>5.6459999999999999</c:v>
                </c:pt>
                <c:pt idx="5">
                  <c:v>5.6940000000000062</c:v>
                </c:pt>
                <c:pt idx="6">
                  <c:v>5.5079999999999885</c:v>
                </c:pt>
                <c:pt idx="7">
                  <c:v>5.758999999999995</c:v>
                </c:pt>
                <c:pt idx="8">
                  <c:v>6.3709999999999969</c:v>
                </c:pt>
                <c:pt idx="9">
                  <c:v>8.1280000000000001</c:v>
                </c:pt>
                <c:pt idx="10">
                  <c:v>8.5539999999999985</c:v>
                </c:pt>
                <c:pt idx="11">
                  <c:v>8.3950000000000085</c:v>
                </c:pt>
                <c:pt idx="12">
                  <c:v>8.220999999999993</c:v>
                </c:pt>
                <c:pt idx="13">
                  <c:v>8.1050000000000058</c:v>
                </c:pt>
                <c:pt idx="14">
                  <c:v>8.0550000000000033</c:v>
                </c:pt>
                <c:pt idx="15">
                  <c:v>8.0989999999999807</c:v>
                </c:pt>
                <c:pt idx="16">
                  <c:v>8.1650000000000027</c:v>
                </c:pt>
                <c:pt idx="17">
                  <c:v>8.2420000000000044</c:v>
                </c:pt>
                <c:pt idx="18">
                  <c:v>8.3240000000000123</c:v>
                </c:pt>
                <c:pt idx="19">
                  <c:v>8.4090000000000078</c:v>
                </c:pt>
                <c:pt idx="20">
                  <c:v>8.4940000000000317</c:v>
                </c:pt>
                <c:pt idx="21">
                  <c:v>8.5810000000000102</c:v>
                </c:pt>
                <c:pt idx="22">
                  <c:v>8.6669999999999963</c:v>
                </c:pt>
                <c:pt idx="23">
                  <c:v>8.7519999999999936</c:v>
                </c:pt>
                <c:pt idx="24" formatCode="#,##0.00">
                  <c:v>8.8359999999999932</c:v>
                </c:pt>
                <c:pt idx="25">
                  <c:v>8.9190000000000165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33.609000000000009</c:v>
                </c:pt>
                <c:pt idx="1">
                  <c:v>30.076999999999959</c:v>
                </c:pt>
                <c:pt idx="2">
                  <c:v>33.507000000000069</c:v>
                </c:pt>
                <c:pt idx="3">
                  <c:v>37.875000000000021</c:v>
                </c:pt>
                <c:pt idx="4">
                  <c:v>43.398000000000053</c:v>
                </c:pt>
                <c:pt idx="5">
                  <c:v>43.234000000000123</c:v>
                </c:pt>
                <c:pt idx="6">
                  <c:v>46.826000000000128</c:v>
                </c:pt>
                <c:pt idx="7">
                  <c:v>43.388999999999939</c:v>
                </c:pt>
                <c:pt idx="8">
                  <c:v>40.468000000000025</c:v>
                </c:pt>
                <c:pt idx="9">
                  <c:v>50.466000000000136</c:v>
                </c:pt>
                <c:pt idx="10">
                  <c:v>55.328999999999944</c:v>
                </c:pt>
                <c:pt idx="11">
                  <c:v>55.901999999999973</c:v>
                </c:pt>
                <c:pt idx="12">
                  <c:v>56.047000000000047</c:v>
                </c:pt>
                <c:pt idx="13">
                  <c:v>56.431999999999917</c:v>
                </c:pt>
                <c:pt idx="14">
                  <c:v>56.820000000000128</c:v>
                </c:pt>
                <c:pt idx="15">
                  <c:v>57.114000000000004</c:v>
                </c:pt>
                <c:pt idx="16">
                  <c:v>57.379000000000069</c:v>
                </c:pt>
                <c:pt idx="17">
                  <c:v>57.654999999999966</c:v>
                </c:pt>
                <c:pt idx="18">
                  <c:v>57.939999999999905</c:v>
                </c:pt>
                <c:pt idx="19">
                  <c:v>58.237000000000094</c:v>
                </c:pt>
                <c:pt idx="20">
                  <c:v>58.552000000000113</c:v>
                </c:pt>
                <c:pt idx="21">
                  <c:v>58.854000000000049</c:v>
                </c:pt>
                <c:pt idx="22">
                  <c:v>59.157000000000075</c:v>
                </c:pt>
                <c:pt idx="23">
                  <c:v>59.458999999999889</c:v>
                </c:pt>
                <c:pt idx="24" formatCode="#,##0.00">
                  <c:v>59.759</c:v>
                </c:pt>
                <c:pt idx="25">
                  <c:v>60.058999999999841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38.422999999999995</c:v>
                </c:pt>
                <c:pt idx="1">
                  <c:v>39.46399999999997</c:v>
                </c:pt>
                <c:pt idx="2">
                  <c:v>38.993999999999858</c:v>
                </c:pt>
                <c:pt idx="3">
                  <c:v>37.192000000000043</c:v>
                </c:pt>
                <c:pt idx="4">
                  <c:v>41.822999999999965</c:v>
                </c:pt>
                <c:pt idx="5">
                  <c:v>44.755999999999915</c:v>
                </c:pt>
                <c:pt idx="6">
                  <c:v>41.264999999999979</c:v>
                </c:pt>
                <c:pt idx="7">
                  <c:v>42.275000000000105</c:v>
                </c:pt>
                <c:pt idx="8">
                  <c:v>42.297000000000168</c:v>
                </c:pt>
                <c:pt idx="9">
                  <c:v>42.884000000000036</c:v>
                </c:pt>
                <c:pt idx="10">
                  <c:v>43.205999999999989</c:v>
                </c:pt>
                <c:pt idx="11">
                  <c:v>43.918000000000049</c:v>
                </c:pt>
                <c:pt idx="12">
                  <c:v>44.734999999999985</c:v>
                </c:pt>
                <c:pt idx="13">
                  <c:v>45.240000000000038</c:v>
                </c:pt>
                <c:pt idx="14">
                  <c:v>45.571999999999939</c:v>
                </c:pt>
                <c:pt idx="15">
                  <c:v>45.822000000000088</c:v>
                </c:pt>
                <c:pt idx="16">
                  <c:v>46.106999999999942</c:v>
                </c:pt>
                <c:pt idx="17">
                  <c:v>46.385999999999868</c:v>
                </c:pt>
                <c:pt idx="18">
                  <c:v>46.663000000000004</c:v>
                </c:pt>
                <c:pt idx="19">
                  <c:v>46.939000000000021</c:v>
                </c:pt>
                <c:pt idx="20">
                  <c:v>47.224000000000018</c:v>
                </c:pt>
                <c:pt idx="21">
                  <c:v>47.496000000000073</c:v>
                </c:pt>
                <c:pt idx="22">
                  <c:v>47.76899999999997</c:v>
                </c:pt>
                <c:pt idx="23">
                  <c:v>48.040999999999997</c:v>
                </c:pt>
                <c:pt idx="24" formatCode="#,##0.00">
                  <c:v>48.31299999999986</c:v>
                </c:pt>
                <c:pt idx="25">
                  <c:v>48.584999999999987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11.443000000000037</c:v>
                </c:pt>
                <c:pt idx="1">
                  <c:v>13.227999999999975</c:v>
                </c:pt>
                <c:pt idx="2">
                  <c:v>12.045000000000012</c:v>
                </c:pt>
                <c:pt idx="3">
                  <c:v>11.88299999999999</c:v>
                </c:pt>
                <c:pt idx="4">
                  <c:v>12.13399999999999</c:v>
                </c:pt>
                <c:pt idx="5">
                  <c:v>13.408000000000001</c:v>
                </c:pt>
                <c:pt idx="6">
                  <c:v>12.431000000000024</c:v>
                </c:pt>
                <c:pt idx="7">
                  <c:v>12.43700000000003</c:v>
                </c:pt>
                <c:pt idx="8">
                  <c:v>12.64100000000002</c:v>
                </c:pt>
                <c:pt idx="9">
                  <c:v>13.574999999999998</c:v>
                </c:pt>
                <c:pt idx="10">
                  <c:v>11.807000000000009</c:v>
                </c:pt>
                <c:pt idx="11">
                  <c:v>11.627999999999986</c:v>
                </c:pt>
                <c:pt idx="12">
                  <c:v>11.040999999999993</c:v>
                </c:pt>
                <c:pt idx="13">
                  <c:v>10.847999999999997</c:v>
                </c:pt>
                <c:pt idx="14">
                  <c:v>10.950000000000001</c:v>
                </c:pt>
                <c:pt idx="15">
                  <c:v>10.965000000000007</c:v>
                </c:pt>
                <c:pt idx="16">
                  <c:v>11.004000000000012</c:v>
                </c:pt>
                <c:pt idx="17">
                  <c:v>11.02400000000001</c:v>
                </c:pt>
                <c:pt idx="18">
                  <c:v>11.039999999999992</c:v>
                </c:pt>
                <c:pt idx="19">
                  <c:v>11.048999999999991</c:v>
                </c:pt>
                <c:pt idx="20">
                  <c:v>11.061000000000044</c:v>
                </c:pt>
                <c:pt idx="21">
                  <c:v>11.074000000000014</c:v>
                </c:pt>
                <c:pt idx="22">
                  <c:v>11.086000000000015</c:v>
                </c:pt>
                <c:pt idx="23">
                  <c:v>11.097</c:v>
                </c:pt>
                <c:pt idx="24" formatCode="#,##0.00">
                  <c:v>11.106000000000012</c:v>
                </c:pt>
                <c:pt idx="25">
                  <c:v>11.113000000000001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13.704999999999997</c:v>
                </c:pt>
                <c:pt idx="1">
                  <c:v>13.757000000000019</c:v>
                </c:pt>
                <c:pt idx="2">
                  <c:v>14.291000000000038</c:v>
                </c:pt>
                <c:pt idx="3">
                  <c:v>16.058000000000025</c:v>
                </c:pt>
                <c:pt idx="4">
                  <c:v>18.157999999999983</c:v>
                </c:pt>
                <c:pt idx="5">
                  <c:v>13.484000000000005</c:v>
                </c:pt>
                <c:pt idx="6">
                  <c:v>15.784000000000001</c:v>
                </c:pt>
                <c:pt idx="7">
                  <c:v>12.043000000000001</c:v>
                </c:pt>
                <c:pt idx="8">
                  <c:v>15.728000000000002</c:v>
                </c:pt>
                <c:pt idx="9">
                  <c:v>15.191999999999972</c:v>
                </c:pt>
                <c:pt idx="10">
                  <c:v>15.419999999999984</c:v>
                </c:pt>
                <c:pt idx="11">
                  <c:v>14.869999999999994</c:v>
                </c:pt>
                <c:pt idx="12">
                  <c:v>14.533000000000007</c:v>
                </c:pt>
                <c:pt idx="13">
                  <c:v>14.508000000000006</c:v>
                </c:pt>
                <c:pt idx="14">
                  <c:v>14.50500000000002</c:v>
                </c:pt>
                <c:pt idx="15">
                  <c:v>14.468999999999998</c:v>
                </c:pt>
                <c:pt idx="16">
                  <c:v>14.424999999999988</c:v>
                </c:pt>
                <c:pt idx="17">
                  <c:v>14.384000000000006</c:v>
                </c:pt>
                <c:pt idx="18">
                  <c:v>14.346999999999996</c:v>
                </c:pt>
                <c:pt idx="19">
                  <c:v>14.317000000000002</c:v>
                </c:pt>
                <c:pt idx="20">
                  <c:v>14.294999999999989</c:v>
                </c:pt>
                <c:pt idx="21">
                  <c:v>14.278000000000016</c:v>
                </c:pt>
                <c:pt idx="22">
                  <c:v>14.264999999999999</c:v>
                </c:pt>
                <c:pt idx="23">
                  <c:v>14.254000000000007</c:v>
                </c:pt>
                <c:pt idx="24" formatCode="#,##0.00">
                  <c:v>14.245999999999986</c:v>
                </c:pt>
                <c:pt idx="25">
                  <c:v>14.241999999999994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23.777999999999999</c:v>
                </c:pt>
                <c:pt idx="1">
                  <c:v>23.141000000000044</c:v>
                </c:pt>
                <c:pt idx="2">
                  <c:v>21.357999999999972</c:v>
                </c:pt>
                <c:pt idx="3">
                  <c:v>22.625999999999994</c:v>
                </c:pt>
                <c:pt idx="4">
                  <c:v>22.622000000000007</c:v>
                </c:pt>
                <c:pt idx="5">
                  <c:v>20.758000000000035</c:v>
                </c:pt>
                <c:pt idx="6">
                  <c:v>20.083000000000002</c:v>
                </c:pt>
                <c:pt idx="7">
                  <c:v>20.886999999999961</c:v>
                </c:pt>
                <c:pt idx="8">
                  <c:v>22.526000000000064</c:v>
                </c:pt>
                <c:pt idx="9">
                  <c:v>22.218000000000032</c:v>
                </c:pt>
                <c:pt idx="10">
                  <c:v>23.019999999999989</c:v>
                </c:pt>
                <c:pt idx="11">
                  <c:v>22.732999999999976</c:v>
                </c:pt>
                <c:pt idx="12">
                  <c:v>23.123000000000026</c:v>
                </c:pt>
                <c:pt idx="13">
                  <c:v>23.414999999999996</c:v>
                </c:pt>
                <c:pt idx="14">
                  <c:v>23.786000000000065</c:v>
                </c:pt>
                <c:pt idx="15">
                  <c:v>23.955000000000069</c:v>
                </c:pt>
                <c:pt idx="16">
                  <c:v>24.098000000000035</c:v>
                </c:pt>
                <c:pt idx="17">
                  <c:v>24.24499999999999</c:v>
                </c:pt>
                <c:pt idx="18">
                  <c:v>24.390999999999941</c:v>
                </c:pt>
                <c:pt idx="19">
                  <c:v>24.537999999999972</c:v>
                </c:pt>
                <c:pt idx="20">
                  <c:v>24.685999999999975</c:v>
                </c:pt>
                <c:pt idx="21">
                  <c:v>24.831000000000031</c:v>
                </c:pt>
                <c:pt idx="22">
                  <c:v>24.975000000000009</c:v>
                </c:pt>
                <c:pt idx="23">
                  <c:v>25.118000000000023</c:v>
                </c:pt>
                <c:pt idx="24" formatCode="#,##0.00">
                  <c:v>25.261000000000056</c:v>
                </c:pt>
                <c:pt idx="25">
                  <c:v>25.400999999999943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43.835000000000001</c:v>
                </c:pt>
                <c:pt idx="1">
                  <c:v>43.548999999999978</c:v>
                </c:pt>
                <c:pt idx="2">
                  <c:v>43.207999999999892</c:v>
                </c:pt>
                <c:pt idx="3">
                  <c:v>47.768000000000022</c:v>
                </c:pt>
                <c:pt idx="4">
                  <c:v>51.519000000000126</c:v>
                </c:pt>
                <c:pt idx="5">
                  <c:v>50.190000000000026</c:v>
                </c:pt>
                <c:pt idx="6">
                  <c:v>49.4879999999999</c:v>
                </c:pt>
                <c:pt idx="7">
                  <c:v>47.703000000000053</c:v>
                </c:pt>
                <c:pt idx="8">
                  <c:v>47.483000000000018</c:v>
                </c:pt>
                <c:pt idx="9">
                  <c:v>54.335999999999984</c:v>
                </c:pt>
                <c:pt idx="10">
                  <c:v>54.179999999999957</c:v>
                </c:pt>
                <c:pt idx="11">
                  <c:v>53.757999999999988</c:v>
                </c:pt>
                <c:pt idx="12">
                  <c:v>53.399999999999991</c:v>
                </c:pt>
                <c:pt idx="13">
                  <c:v>53.33999999999989</c:v>
                </c:pt>
                <c:pt idx="14">
                  <c:v>53.375999999999841</c:v>
                </c:pt>
                <c:pt idx="15">
                  <c:v>53.503000000000085</c:v>
                </c:pt>
                <c:pt idx="16">
                  <c:v>53.554999999999858</c:v>
                </c:pt>
                <c:pt idx="17">
                  <c:v>53.609000000000037</c:v>
                </c:pt>
                <c:pt idx="18">
                  <c:v>53.666999999999852</c:v>
                </c:pt>
                <c:pt idx="19">
                  <c:v>53.735999999999969</c:v>
                </c:pt>
                <c:pt idx="20">
                  <c:v>53.846000000000039</c:v>
                </c:pt>
                <c:pt idx="21">
                  <c:v>53.952000000000005</c:v>
                </c:pt>
                <c:pt idx="22">
                  <c:v>54.051999999999879</c:v>
                </c:pt>
                <c:pt idx="23">
                  <c:v>54.14899999999993</c:v>
                </c:pt>
                <c:pt idx="24" formatCode="#,##0.00">
                  <c:v>54.242000000000033</c:v>
                </c:pt>
                <c:pt idx="25">
                  <c:v>54.328000000000081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49.928000000000011</c:v>
                </c:pt>
                <c:pt idx="1">
                  <c:v>50.104999999999933</c:v>
                </c:pt>
                <c:pt idx="2">
                  <c:v>53.590999999999958</c:v>
                </c:pt>
                <c:pt idx="3">
                  <c:v>50.57300000000005</c:v>
                </c:pt>
                <c:pt idx="4">
                  <c:v>53.953999999999908</c:v>
                </c:pt>
                <c:pt idx="5">
                  <c:v>57.930999999999912</c:v>
                </c:pt>
                <c:pt idx="6">
                  <c:v>56.569999999999986</c:v>
                </c:pt>
                <c:pt idx="7">
                  <c:v>59.012999999999899</c:v>
                </c:pt>
                <c:pt idx="8">
                  <c:v>57.833999999999975</c:v>
                </c:pt>
                <c:pt idx="9">
                  <c:v>55.533999999999963</c:v>
                </c:pt>
                <c:pt idx="10">
                  <c:v>54.088000000000001</c:v>
                </c:pt>
                <c:pt idx="11">
                  <c:v>55.118000000000016</c:v>
                </c:pt>
                <c:pt idx="12">
                  <c:v>55.803999999999895</c:v>
                </c:pt>
                <c:pt idx="13">
                  <c:v>56.401999999999951</c:v>
                </c:pt>
                <c:pt idx="14">
                  <c:v>57.117999999999988</c:v>
                </c:pt>
                <c:pt idx="15">
                  <c:v>57.596000000000089</c:v>
                </c:pt>
                <c:pt idx="16">
                  <c:v>57.96899999999993</c:v>
                </c:pt>
                <c:pt idx="17">
                  <c:v>58.311000000000021</c:v>
                </c:pt>
                <c:pt idx="18">
                  <c:v>58.638000000000041</c:v>
                </c:pt>
                <c:pt idx="19">
                  <c:v>58.958000000000048</c:v>
                </c:pt>
                <c:pt idx="20">
                  <c:v>59.269999999999996</c:v>
                </c:pt>
                <c:pt idx="21">
                  <c:v>59.570999999999934</c:v>
                </c:pt>
                <c:pt idx="22">
                  <c:v>59.863000000000056</c:v>
                </c:pt>
                <c:pt idx="23">
                  <c:v>60.15199999999993</c:v>
                </c:pt>
                <c:pt idx="24" formatCode="#,##0.00">
                  <c:v>60.438999999999957</c:v>
                </c:pt>
                <c:pt idx="25">
                  <c:v>60.722000000000101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14.37600000000003</c:v>
                </c:pt>
                <c:pt idx="1">
                  <c:v>14.91400000000001</c:v>
                </c:pt>
                <c:pt idx="2">
                  <c:v>17.083999999999989</c:v>
                </c:pt>
                <c:pt idx="3">
                  <c:v>16.88300000000001</c:v>
                </c:pt>
                <c:pt idx="4">
                  <c:v>12.081</c:v>
                </c:pt>
                <c:pt idx="5">
                  <c:v>17.498000000000015</c:v>
                </c:pt>
                <c:pt idx="6">
                  <c:v>17.259999999999998</c:v>
                </c:pt>
                <c:pt idx="7">
                  <c:v>19.05200000000001</c:v>
                </c:pt>
                <c:pt idx="8">
                  <c:v>15.879000000000008</c:v>
                </c:pt>
                <c:pt idx="9">
                  <c:v>15.326999999999973</c:v>
                </c:pt>
                <c:pt idx="10">
                  <c:v>15.980000000000013</c:v>
                </c:pt>
                <c:pt idx="11">
                  <c:v>15.87299999999999</c:v>
                </c:pt>
                <c:pt idx="12">
                  <c:v>15.764999999999995</c:v>
                </c:pt>
                <c:pt idx="13">
                  <c:v>15.719000000000038</c:v>
                </c:pt>
                <c:pt idx="14">
                  <c:v>15.742999999999993</c:v>
                </c:pt>
                <c:pt idx="15">
                  <c:v>15.730000000000011</c:v>
                </c:pt>
                <c:pt idx="16">
                  <c:v>15.719000000000007</c:v>
                </c:pt>
                <c:pt idx="17">
                  <c:v>15.698999999999986</c:v>
                </c:pt>
                <c:pt idx="18">
                  <c:v>15.673999999999999</c:v>
                </c:pt>
                <c:pt idx="19">
                  <c:v>15.652000000000006</c:v>
                </c:pt>
                <c:pt idx="20">
                  <c:v>15.634999999999975</c:v>
                </c:pt>
                <c:pt idx="21">
                  <c:v>15.61699999999999</c:v>
                </c:pt>
                <c:pt idx="22">
                  <c:v>15.600000000000003</c:v>
                </c:pt>
                <c:pt idx="23">
                  <c:v>15.584</c:v>
                </c:pt>
                <c:pt idx="24">
                  <c:v>15.570999999999978</c:v>
                </c:pt>
                <c:pt idx="25">
                  <c:v>15.558999999999966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63.718999999999994</c:v>
                </c:pt>
                <c:pt idx="1">
                  <c:v>62.827000000000112</c:v>
                </c:pt>
                <c:pt idx="2">
                  <c:v>63.616999999999976</c:v>
                </c:pt>
                <c:pt idx="3">
                  <c:v>64.69899999999997</c:v>
                </c:pt>
                <c:pt idx="4">
                  <c:v>58.948999999999906</c:v>
                </c:pt>
                <c:pt idx="5">
                  <c:v>64.10400000000007</c:v>
                </c:pt>
                <c:pt idx="6">
                  <c:v>67.485000000000028</c:v>
                </c:pt>
                <c:pt idx="7">
                  <c:v>67.096999999999937</c:v>
                </c:pt>
                <c:pt idx="8">
                  <c:v>64.59699999999998</c:v>
                </c:pt>
                <c:pt idx="9">
                  <c:v>67.727999999999923</c:v>
                </c:pt>
                <c:pt idx="10">
                  <c:v>66.390999999999821</c:v>
                </c:pt>
                <c:pt idx="11">
                  <c:v>66.181999999999917</c:v>
                </c:pt>
                <c:pt idx="12">
                  <c:v>65.63200000000009</c:v>
                </c:pt>
                <c:pt idx="13">
                  <c:v>64.975000000000037</c:v>
                </c:pt>
                <c:pt idx="14">
                  <c:v>64.491999999999877</c:v>
                </c:pt>
                <c:pt idx="15">
                  <c:v>64.017999999999944</c:v>
                </c:pt>
                <c:pt idx="16">
                  <c:v>63.604999999999905</c:v>
                </c:pt>
                <c:pt idx="17">
                  <c:v>63.153000000000105</c:v>
                </c:pt>
                <c:pt idx="18">
                  <c:v>62.727000000000032</c:v>
                </c:pt>
                <c:pt idx="19">
                  <c:v>62.303000000000075</c:v>
                </c:pt>
                <c:pt idx="20">
                  <c:v>61.919000000000125</c:v>
                </c:pt>
                <c:pt idx="21">
                  <c:v>61.523999999999901</c:v>
                </c:pt>
                <c:pt idx="22">
                  <c:v>61.146000000000143</c:v>
                </c:pt>
                <c:pt idx="23">
                  <c:v>60.784000000000013</c:v>
                </c:pt>
                <c:pt idx="24">
                  <c:v>60.439999999999884</c:v>
                </c:pt>
                <c:pt idx="25">
                  <c:v>60.122000000000078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29.743000000000023</c:v>
                </c:pt>
                <c:pt idx="1">
                  <c:v>30.78899999999998</c:v>
                </c:pt>
                <c:pt idx="2">
                  <c:v>32.218999999999973</c:v>
                </c:pt>
                <c:pt idx="3">
                  <c:v>28.388999999999999</c:v>
                </c:pt>
                <c:pt idx="4">
                  <c:v>30.590999999999994</c:v>
                </c:pt>
                <c:pt idx="5">
                  <c:v>31.268000000000075</c:v>
                </c:pt>
                <c:pt idx="6">
                  <c:v>35.515999999999998</c:v>
                </c:pt>
                <c:pt idx="7">
                  <c:v>31.771999999999949</c:v>
                </c:pt>
                <c:pt idx="8">
                  <c:v>31.479999999999997</c:v>
                </c:pt>
                <c:pt idx="9">
                  <c:v>33.33200000000005</c:v>
                </c:pt>
                <c:pt idx="10">
                  <c:v>31.756000000000029</c:v>
                </c:pt>
                <c:pt idx="11">
                  <c:v>31.227999999999927</c:v>
                </c:pt>
                <c:pt idx="12">
                  <c:v>31.416000000000054</c:v>
                </c:pt>
                <c:pt idx="13">
                  <c:v>31.842000000000077</c:v>
                </c:pt>
                <c:pt idx="14">
                  <c:v>32.206999999999987</c:v>
                </c:pt>
                <c:pt idx="15">
                  <c:v>32.408000000000058</c:v>
                </c:pt>
                <c:pt idx="16">
                  <c:v>32.574999999999939</c:v>
                </c:pt>
                <c:pt idx="17">
                  <c:v>32.666000000000025</c:v>
                </c:pt>
                <c:pt idx="18">
                  <c:v>32.793000000000013</c:v>
                </c:pt>
                <c:pt idx="19">
                  <c:v>32.900999999999954</c:v>
                </c:pt>
                <c:pt idx="20">
                  <c:v>33.047999999999973</c:v>
                </c:pt>
                <c:pt idx="21">
                  <c:v>33.20100000000015</c:v>
                </c:pt>
                <c:pt idx="22">
                  <c:v>33.360000000000042</c:v>
                </c:pt>
                <c:pt idx="23">
                  <c:v>33.523999999999994</c:v>
                </c:pt>
                <c:pt idx="24" formatCode="#,##0.00">
                  <c:v>33.691000000000038</c:v>
                </c:pt>
                <c:pt idx="25">
                  <c:v>33.85899999999998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132.24199999999999</c:v>
                </c:pt>
                <c:pt idx="1">
                  <c:v>136.71800000000016</c:v>
                </c:pt>
                <c:pt idx="2">
                  <c:v>134.87999999999991</c:v>
                </c:pt>
                <c:pt idx="3">
                  <c:v>132.10100000000006</c:v>
                </c:pt>
                <c:pt idx="4">
                  <c:v>129.44900000000015</c:v>
                </c:pt>
                <c:pt idx="5">
                  <c:v>136.4219999999998</c:v>
                </c:pt>
                <c:pt idx="6">
                  <c:v>144.75600000000011</c:v>
                </c:pt>
                <c:pt idx="7">
                  <c:v>143.81399999999985</c:v>
                </c:pt>
                <c:pt idx="8">
                  <c:v>137.37899999999996</c:v>
                </c:pt>
                <c:pt idx="9">
                  <c:v>146.91099999999983</c:v>
                </c:pt>
                <c:pt idx="10">
                  <c:v>146.88700000000011</c:v>
                </c:pt>
                <c:pt idx="11">
                  <c:v>146.86500000000007</c:v>
                </c:pt>
                <c:pt idx="12">
                  <c:v>147.37499999999989</c:v>
                </c:pt>
                <c:pt idx="13">
                  <c:v>147.86799999999988</c:v>
                </c:pt>
                <c:pt idx="14">
                  <c:v>148.80600000000004</c:v>
                </c:pt>
                <c:pt idx="15">
                  <c:v>149.54399999999973</c:v>
                </c:pt>
                <c:pt idx="16">
                  <c:v>150.11500000000001</c:v>
                </c:pt>
                <c:pt idx="17">
                  <c:v>150.62699999999984</c:v>
                </c:pt>
                <c:pt idx="18">
                  <c:v>151.10100000000003</c:v>
                </c:pt>
                <c:pt idx="19">
                  <c:v>151.56000000000009</c:v>
                </c:pt>
                <c:pt idx="20">
                  <c:v>152.03700000000026</c:v>
                </c:pt>
                <c:pt idx="21">
                  <c:v>152.49900000000005</c:v>
                </c:pt>
                <c:pt idx="22">
                  <c:v>152.94399999999979</c:v>
                </c:pt>
                <c:pt idx="23">
                  <c:v>153.41299999999998</c:v>
                </c:pt>
                <c:pt idx="24">
                  <c:v>153.85999999999996</c:v>
                </c:pt>
                <c:pt idx="25">
                  <c:v>154.292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124.09000000000005</c:v>
                </c:pt>
                <c:pt idx="1">
                  <c:v>123.62899999999998</c:v>
                </c:pt>
                <c:pt idx="2">
                  <c:v>122.145</c:v>
                </c:pt>
                <c:pt idx="3">
                  <c:v>129.79300000000009</c:v>
                </c:pt>
                <c:pt idx="4">
                  <c:v>144.54300000000001</c:v>
                </c:pt>
                <c:pt idx="5">
                  <c:v>142.94600000000005</c:v>
                </c:pt>
                <c:pt idx="6">
                  <c:v>143.54000000000016</c:v>
                </c:pt>
                <c:pt idx="7">
                  <c:v>142.41400000000007</c:v>
                </c:pt>
                <c:pt idx="8">
                  <c:v>142.78900000000019</c:v>
                </c:pt>
                <c:pt idx="9">
                  <c:v>155.46100000000013</c:v>
                </c:pt>
                <c:pt idx="10">
                  <c:v>159.07399999999993</c:v>
                </c:pt>
                <c:pt idx="11">
                  <c:v>159.97899999999998</c:v>
                </c:pt>
                <c:pt idx="12">
                  <c:v>159.84900000000007</c:v>
                </c:pt>
                <c:pt idx="13">
                  <c:v>160.50699999999995</c:v>
                </c:pt>
                <c:pt idx="14">
                  <c:v>161.31000000000012</c:v>
                </c:pt>
                <c:pt idx="15">
                  <c:v>161.9200000000001</c:v>
                </c:pt>
                <c:pt idx="16">
                  <c:v>162.57900000000009</c:v>
                </c:pt>
                <c:pt idx="17">
                  <c:v>163.21899999999982</c:v>
                </c:pt>
                <c:pt idx="18">
                  <c:v>163.86499999999992</c:v>
                </c:pt>
                <c:pt idx="19">
                  <c:v>164.52300000000008</c:v>
                </c:pt>
                <c:pt idx="20">
                  <c:v>165.22600000000014</c:v>
                </c:pt>
                <c:pt idx="21">
                  <c:v>165.90000000000018</c:v>
                </c:pt>
                <c:pt idx="22">
                  <c:v>166.57600000000011</c:v>
                </c:pt>
                <c:pt idx="23">
                  <c:v>167.24599999999992</c:v>
                </c:pt>
                <c:pt idx="24">
                  <c:v>167.90899999999985</c:v>
                </c:pt>
                <c:pt idx="25">
                  <c:v>168.56799999999981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117.54100000000001</c:v>
                </c:pt>
                <c:pt idx="1">
                  <c:v>116.79499999999996</c:v>
                </c:pt>
                <c:pt idx="2">
                  <c:v>118.15699999999981</c:v>
                </c:pt>
                <c:pt idx="3">
                  <c:v>120.96700000000007</c:v>
                </c:pt>
                <c:pt idx="4">
                  <c:v>128.09500000000003</c:v>
                </c:pt>
                <c:pt idx="5">
                  <c:v>128.87899999999996</c:v>
                </c:pt>
                <c:pt idx="6">
                  <c:v>126.14099999999988</c:v>
                </c:pt>
                <c:pt idx="7">
                  <c:v>127.60299999999992</c:v>
                </c:pt>
                <c:pt idx="8">
                  <c:v>127.84300000000006</c:v>
                </c:pt>
                <c:pt idx="9">
                  <c:v>132.08799999999997</c:v>
                </c:pt>
                <c:pt idx="10">
                  <c:v>131.28799999999995</c:v>
                </c:pt>
                <c:pt idx="11">
                  <c:v>131.60899999999998</c:v>
                </c:pt>
                <c:pt idx="12">
                  <c:v>132.32699999999991</c:v>
                </c:pt>
                <c:pt idx="13">
                  <c:v>133.15699999999984</c:v>
                </c:pt>
                <c:pt idx="14">
                  <c:v>134.27999999999989</c:v>
                </c:pt>
                <c:pt idx="15">
                  <c:v>135.05400000000026</c:v>
                </c:pt>
                <c:pt idx="16">
                  <c:v>135.62199999999982</c:v>
                </c:pt>
                <c:pt idx="17">
                  <c:v>136.16500000000005</c:v>
                </c:pt>
                <c:pt idx="18">
                  <c:v>136.69599999999983</c:v>
                </c:pt>
                <c:pt idx="19">
                  <c:v>137.232</c:v>
                </c:pt>
                <c:pt idx="20">
                  <c:v>137.80200000000002</c:v>
                </c:pt>
                <c:pt idx="21">
                  <c:v>138.35399999999998</c:v>
                </c:pt>
                <c:pt idx="22">
                  <c:v>138.88999999999993</c:v>
                </c:pt>
                <c:pt idx="23">
                  <c:v>139.41899999999987</c:v>
                </c:pt>
                <c:pt idx="24">
                  <c:v>139.94200000000004</c:v>
                </c:pt>
                <c:pt idx="25">
                  <c:v>140.45100000000014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24.731298345669011</c:v>
                </c:pt>
                <c:pt idx="1">
                  <c:v>23.810974725051501</c:v>
                </c:pt>
                <c:pt idx="2">
                  <c:v>24.517893832776789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27.430692147828616</c:v>
                </c:pt>
                <c:pt idx="1">
                  <c:v>28.850367081628498</c:v>
                </c:pt>
                <c:pt idx="2">
                  <c:v>29.426150953738379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26.178765996887421</c:v>
                </c:pt>
                <c:pt idx="1">
                  <c:v>26.640078639621624</c:v>
                </c:pt>
                <c:pt idx="2">
                  <c:v>26.934054405072178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6.0001880575763371</c:v>
                </c:pt>
                <c:pt idx="1">
                  <c:v>5.7594091871971269</c:v>
                </c:pt>
                <c:pt idx="2">
                  <c:v>5.9106120090564538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12.301268237267269</c:v>
                </c:pt>
                <c:pt idx="1">
                  <c:v>12.04096659992452</c:v>
                </c:pt>
                <c:pt idx="2">
                  <c:v>10.495224761761799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3.3577872147713501</c:v>
                </c:pt>
                <c:pt idx="1">
                  <c:v>2.8982037665767124</c:v>
                </c:pt>
                <c:pt idx="2">
                  <c:v>2.7160640375944127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2.4089999999999918</c:v>
                </c:pt>
                <c:pt idx="1">
                  <c:v>16.127999999999872</c:v>
                </c:pt>
                <c:pt idx="2">
                  <c:v>10.465000000000316</c:v>
                </c:pt>
                <c:pt idx="3">
                  <c:v>0.48799999999995336</c:v>
                </c:pt>
                <c:pt idx="4">
                  <c:v>2.2869999999997503</c:v>
                </c:pt>
                <c:pt idx="5">
                  <c:v>-1.5180000000000025</c:v>
                </c:pt>
                <c:pt idx="7">
                  <c:v>30.259000000000015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9.1630000000001814</c:v>
                </c:pt>
                <c:pt idx="1">
                  <c:v>9.4939999999998861</c:v>
                </c:pt>
                <c:pt idx="2">
                  <c:v>7.4049999999998875</c:v>
                </c:pt>
                <c:pt idx="3">
                  <c:v>2.1029999999999518</c:v>
                </c:pt>
                <c:pt idx="4">
                  <c:v>-6.2689999999997426</c:v>
                </c:pt>
                <c:pt idx="5">
                  <c:v>-0.42100000000004734</c:v>
                </c:pt>
                <c:pt idx="7">
                  <c:v>21.475000000000115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0.25504920467143144</c:v>
                </c:pt>
                <c:pt idx="2">
                  <c:v>-0.49038188477968925</c:v>
                </c:pt>
                <c:pt idx="3">
                  <c:v>-1.7029630099119286</c:v>
                </c:pt>
                <c:pt idx="4">
                  <c:v>-0.69310436086489347</c:v>
                </c:pt>
                <c:pt idx="6">
                  <c:v>0.21202019619159795</c:v>
                </c:pt>
                <c:pt idx="7">
                  <c:v>1.0563275454333887</c:v>
                </c:pt>
                <c:pt idx="8">
                  <c:v>0.60146412973656194</c:v>
                </c:pt>
                <c:pt idx="10">
                  <c:v>2.4306080602099822</c:v>
                </c:pt>
                <c:pt idx="11">
                  <c:v>-0.87909017367657771</c:v>
                </c:pt>
                <c:pt idx="12">
                  <c:v>-4.9968601290850678E-2</c:v>
                </c:pt>
                <c:pt idx="14">
                  <c:v>-0.6606695741553037</c:v>
                </c:pt>
                <c:pt idx="15">
                  <c:v>0.15501870452516719</c:v>
                </c:pt>
                <c:pt idx="16">
                  <c:v>1.0449836155908443</c:v>
                </c:pt>
                <c:pt idx="17">
                  <c:v>0.83025870789368295</c:v>
                </c:pt>
                <c:pt idx="19">
                  <c:v>-0.91183677103782168</c:v>
                </c:pt>
                <c:pt idx="20">
                  <c:v>-0.80805118084111838</c:v>
                </c:pt>
                <c:pt idx="21">
                  <c:v>-0.75059486310141699</c:v>
                </c:pt>
                <c:pt idx="22">
                  <c:v>-1.3848675506544783E-2</c:v>
                </c:pt>
                <c:pt idx="23">
                  <c:v>-0.68496720642801101</c:v>
                </c:pt>
                <c:pt idx="25">
                  <c:v>-1.2368052713585098</c:v>
                </c:pt>
                <c:pt idx="26">
                  <c:v>-1.0405034823365078</c:v>
                </c:pt>
                <c:pt idx="27">
                  <c:v>-1.0749561425350884</c:v>
                </c:pt>
                <c:pt idx="29">
                  <c:v>-6.9184379834352772E-2</c:v>
                </c:pt>
                <c:pt idx="30">
                  <c:v>-6.0911123608731188E-3</c:v>
                </c:pt>
                <c:pt idx="31">
                  <c:v>1.95124889277285</c:v>
                </c:pt>
                <c:pt idx="32">
                  <c:v>0.64819457901854616</c:v>
                </c:pt>
                <c:pt idx="33">
                  <c:v>-0.56920069970132214</c:v>
                </c:pt>
                <c:pt idx="34">
                  <c:v>0.1856085765171489</c:v>
                </c:pt>
                <c:pt idx="36">
                  <c:v>1.4735193164658655</c:v>
                </c:pt>
                <c:pt idx="37">
                  <c:v>0.32147251546548183</c:v>
                </c:pt>
                <c:pt idx="38">
                  <c:v>1.0248487412803708</c:v>
                </c:pt>
                <c:pt idx="39">
                  <c:v>1.0323758009862516</c:v>
                </c:pt>
                <c:pt idx="40">
                  <c:v>1.0429324692239561</c:v>
                </c:pt>
                <c:pt idx="42">
                  <c:v>2.3025563772836488</c:v>
                </c:pt>
                <c:pt idx="43">
                  <c:v>2.1413012668070053E-2</c:v>
                </c:pt>
                <c:pt idx="44">
                  <c:v>0.7745177082137511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1.135243276619291</c:v>
                </c:pt>
                <c:pt idx="2">
                  <c:v>-2.0951762238868077</c:v>
                </c:pt>
                <c:pt idx="3">
                  <c:v>-3.2111694289608139</c:v>
                </c:pt>
                <c:pt idx="4">
                  <c:v>-2.301041197693654</c:v>
                </c:pt>
                <c:pt idx="6">
                  <c:v>1.7670558031509742</c:v>
                </c:pt>
                <c:pt idx="7">
                  <c:v>-2.6907622518861696</c:v>
                </c:pt>
                <c:pt idx="8">
                  <c:v>-0.37321558846329372</c:v>
                </c:pt>
                <c:pt idx="10">
                  <c:v>2.0448699162045392</c:v>
                </c:pt>
                <c:pt idx="11">
                  <c:v>-1.6059134914778395</c:v>
                </c:pt>
                <c:pt idx="12">
                  <c:v>-0.90619089094324812</c:v>
                </c:pt>
                <c:pt idx="14">
                  <c:v>1.5808021152620144</c:v>
                </c:pt>
                <c:pt idx="15">
                  <c:v>2.9101780237671626</c:v>
                </c:pt>
                <c:pt idx="16">
                  <c:v>-0.60656614359962946</c:v>
                </c:pt>
                <c:pt idx="17">
                  <c:v>0.17331594040561615</c:v>
                </c:pt>
                <c:pt idx="19">
                  <c:v>-3.2673156563590711</c:v>
                </c:pt>
                <c:pt idx="20">
                  <c:v>-4.6590615337745334</c:v>
                </c:pt>
                <c:pt idx="21">
                  <c:v>-2.3900006953981756</c:v>
                </c:pt>
                <c:pt idx="22">
                  <c:v>3.6501042086752644</c:v>
                </c:pt>
                <c:pt idx="23">
                  <c:v>-2.4300715389307004</c:v>
                </c:pt>
                <c:pt idx="25">
                  <c:v>-0.92628158298712071</c:v>
                </c:pt>
                <c:pt idx="26">
                  <c:v>1.2268804004522682</c:v>
                </c:pt>
                <c:pt idx="27">
                  <c:v>0.82384263885972864</c:v>
                </c:pt>
                <c:pt idx="29">
                  <c:v>3.0561061300913739</c:v>
                </c:pt>
                <c:pt idx="30">
                  <c:v>0.28392861443968798</c:v>
                </c:pt>
                <c:pt idx="31">
                  <c:v>2.041655539866527</c:v>
                </c:pt>
                <c:pt idx="32">
                  <c:v>2.3279710864472003</c:v>
                </c:pt>
                <c:pt idx="33">
                  <c:v>5.7530379523329733</c:v>
                </c:pt>
                <c:pt idx="34">
                  <c:v>2.9564413968281356</c:v>
                </c:pt>
                <c:pt idx="36">
                  <c:v>6.234648847991564</c:v>
                </c:pt>
                <c:pt idx="37">
                  <c:v>3.3884541798347323</c:v>
                </c:pt>
                <c:pt idx="38">
                  <c:v>2.0004849555618653</c:v>
                </c:pt>
                <c:pt idx="39">
                  <c:v>4.4162642850631872</c:v>
                </c:pt>
                <c:pt idx="40">
                  <c:v>4.3121293774468272</c:v>
                </c:pt>
                <c:pt idx="42">
                  <c:v>2.8524093662052108</c:v>
                </c:pt>
                <c:pt idx="43">
                  <c:v>4.8607769543938639</c:v>
                </c:pt>
                <c:pt idx="44">
                  <c:v>4.2419127640933585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8.9678936755278116</c:v>
                </c:pt>
                <c:pt idx="1">
                  <c:v>2.3401028647986237</c:v>
                </c:pt>
                <c:pt idx="2">
                  <c:v>6.8430579263268463</c:v>
                </c:pt>
                <c:pt idx="3">
                  <c:v>1.9402659046446828</c:v>
                </c:pt>
                <c:pt idx="4">
                  <c:v>3.6304866784746928</c:v>
                </c:pt>
                <c:pt idx="5">
                  <c:v>9.9886107904418182</c:v>
                </c:pt>
                <c:pt idx="6">
                  <c:v>2.9075201523056755</c:v>
                </c:pt>
                <c:pt idx="7">
                  <c:v>1.0196430074694689</c:v>
                </c:pt>
                <c:pt idx="8">
                  <c:v>0.66494025566528592</c:v>
                </c:pt>
                <c:pt idx="9">
                  <c:v>0.10504191037685118</c:v>
                </c:pt>
                <c:pt idx="10">
                  <c:v>4.6772803004362657</c:v>
                </c:pt>
                <c:pt idx="11">
                  <c:v>2.8880536475766263</c:v>
                </c:pt>
                <c:pt idx="12">
                  <c:v>-0.50196069180747571</c:v>
                </c:pt>
                <c:pt idx="13">
                  <c:v>1.0630734248029405</c:v>
                </c:pt>
                <c:pt idx="14">
                  <c:v>-2.6002421174418693</c:v>
                </c:pt>
                <c:pt idx="15">
                  <c:v>-2.990891501263885</c:v>
                </c:pt>
                <c:pt idx="16">
                  <c:v>-1.5241949716777867</c:v>
                </c:pt>
                <c:pt idx="17">
                  <c:v>-1.3212959424190274</c:v>
                </c:pt>
                <c:pt idx="18">
                  <c:v>1.7631728252073522</c:v>
                </c:pt>
                <c:pt idx="19">
                  <c:v>4.5902165112550741E-2</c:v>
                </c:pt>
                <c:pt idx="20">
                  <c:v>-2.9747875020569694</c:v>
                </c:pt>
                <c:pt idx="21">
                  <c:v>0.8975511861582266</c:v>
                </c:pt>
                <c:pt idx="22">
                  <c:v>-2.7810258226136391</c:v>
                </c:pt>
                <c:pt idx="23">
                  <c:v>1.9769430473561584</c:v>
                </c:pt>
                <c:pt idx="24">
                  <c:v>-1.7425002613609255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0.13655141233746804</c:v>
                </c:pt>
                <c:pt idx="1">
                  <c:v>7.2603654702513332</c:v>
                </c:pt>
                <c:pt idx="2">
                  <c:v>5.865424008893342</c:v>
                </c:pt>
                <c:pt idx="3">
                  <c:v>3.4006514331176945</c:v>
                </c:pt>
                <c:pt idx="4">
                  <c:v>1.1667058175775473</c:v>
                </c:pt>
                <c:pt idx="5">
                  <c:v>9.3911209303364842</c:v>
                </c:pt>
                <c:pt idx="6">
                  <c:v>-0.97793813363615811</c:v>
                </c:pt>
                <c:pt idx="7">
                  <c:v>0.95468796607642048</c:v>
                </c:pt>
                <c:pt idx="8">
                  <c:v>2.3262140348877578</c:v>
                </c:pt>
                <c:pt idx="9">
                  <c:v>-6.8151697247493814E-3</c:v>
                </c:pt>
                <c:pt idx="10">
                  <c:v>-0.34568452576765907</c:v>
                </c:pt>
                <c:pt idx="11">
                  <c:v>-7.0898411234724392</c:v>
                </c:pt>
                <c:pt idx="12">
                  <c:v>-1.7946533328554501</c:v>
                </c:pt>
                <c:pt idx="13">
                  <c:v>-1.3443666535369658E-2</c:v>
                </c:pt>
                <c:pt idx="14">
                  <c:v>-2.1612095838839558</c:v>
                </c:pt>
                <c:pt idx="15">
                  <c:v>-1.272079465052288</c:v>
                </c:pt>
                <c:pt idx="16">
                  <c:v>-1.082981136106647</c:v>
                </c:pt>
                <c:pt idx="17">
                  <c:v>7.2185661942922081</c:v>
                </c:pt>
                <c:pt idx="18">
                  <c:v>0.31018235798002891</c:v>
                </c:pt>
                <c:pt idx="19">
                  <c:v>-5.7599139068058691E-2</c:v>
                </c:pt>
                <c:pt idx="20">
                  <c:v>-4.3767787183762401</c:v>
                </c:pt>
                <c:pt idx="21">
                  <c:v>4.0436057191553534</c:v>
                </c:pt>
                <c:pt idx="22">
                  <c:v>3.2492322397707127</c:v>
                </c:pt>
                <c:pt idx="23">
                  <c:v>0.76100528577485349</c:v>
                </c:pt>
                <c:pt idx="24">
                  <c:v>-2.232685110633021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11.307996540326442</c:v>
                </c:pt>
                <c:pt idx="1">
                  <c:v>22.402421299888061</c:v>
                </c:pt>
                <c:pt idx="2">
                  <c:v>9.3744256262535473</c:v>
                </c:pt>
                <c:pt idx="3">
                  <c:v>2.3860929557691506</c:v>
                </c:pt>
                <c:pt idx="4">
                  <c:v>-6.052255165580597</c:v>
                </c:pt>
                <c:pt idx="5">
                  <c:v>0.48777904790087234</c:v>
                </c:pt>
                <c:pt idx="6">
                  <c:v>-2.0772363158987375</c:v>
                </c:pt>
                <c:pt idx="7">
                  <c:v>-0.80408277525747707</c:v>
                </c:pt>
                <c:pt idx="8">
                  <c:v>-6.7661412134018235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7.3969168825887976</c:v>
                </c:pt>
                <c:pt idx="1">
                  <c:v>19.823902189925036</c:v>
                </c:pt>
                <c:pt idx="2">
                  <c:v>1.9504641718356055</c:v>
                </c:pt>
                <c:pt idx="3">
                  <c:v>-8.8844944563278929</c:v>
                </c:pt>
                <c:pt idx="4">
                  <c:v>-4.5297138515782578</c:v>
                </c:pt>
                <c:pt idx="5">
                  <c:v>7.4711494132041878</c:v>
                </c:pt>
                <c:pt idx="6">
                  <c:v>-0.33317299922089205</c:v>
                </c:pt>
                <c:pt idx="7">
                  <c:v>4.0102375255455627</c:v>
                </c:pt>
                <c:pt idx="8">
                  <c:v>-5.4302888759719181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27.813716977131822</c:v>
                </c:pt>
                <c:pt idx="1">
                  <c:v>30.15076596469088</c:v>
                </c:pt>
                <c:pt idx="2">
                  <c:v>31.175364940074875</c:v>
                </c:pt>
                <c:pt idx="3">
                  <c:v>31.378983285181953</c:v>
                </c:pt>
                <c:pt idx="4">
                  <c:v>30.83845734326184</c:v>
                </c:pt>
                <c:pt idx="5">
                  <c:v>33.481948363405941</c:v>
                </c:pt>
                <c:pt idx="6">
                  <c:v>36.356324498348656</c:v>
                </c:pt>
                <c:pt idx="7">
                  <c:v>37.011060944213206</c:v>
                </c:pt>
                <c:pt idx="8">
                  <c:v>36.740081009703694</c:v>
                </c:pt>
                <c:pt idx="9">
                  <c:v>40.782180715643833</c:v>
                </c:pt>
                <c:pt idx="10">
                  <c:v>42.449842038933753</c:v>
                </c:pt>
                <c:pt idx="11">
                  <c:v>37.778106677680704</c:v>
                </c:pt>
                <c:pt idx="12">
                  <c:v>38.078380179595847</c:v>
                </c:pt>
                <c:pt idx="13">
                  <c:v>38.429673058147173</c:v>
                </c:pt>
                <c:pt idx="14">
                  <c:v>38.838993739561509</c:v>
                </c:pt>
                <c:pt idx="15">
                  <c:v>39.192294559885589</c:v>
                </c:pt>
                <c:pt idx="16">
                  <c:v>39.533137896153313</c:v>
                </c:pt>
                <c:pt idx="17">
                  <c:v>39.863673439187842</c:v>
                </c:pt>
                <c:pt idx="18">
                  <c:v>40.189413383662782</c:v>
                </c:pt>
                <c:pt idx="19">
                  <c:v>40.516120278099102</c:v>
                </c:pt>
                <c:pt idx="20">
                  <c:v>40.863041101219338</c:v>
                </c:pt>
                <c:pt idx="21">
                  <c:v>41.204109100091969</c:v>
                </c:pt>
                <c:pt idx="22">
                  <c:v>41.534822137832691</c:v>
                </c:pt>
                <c:pt idx="23">
                  <c:v>41.870246230379848</c:v>
                </c:pt>
                <c:pt idx="24">
                  <c:v>42.223389308789919</c:v>
                </c:pt>
                <c:pt idx="25">
                  <c:v>42.586393451271221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13.237868715028053</c:v>
                </c:pt>
                <c:pt idx="1">
                  <c:v>14.49092183438653</c:v>
                </c:pt>
                <c:pt idx="2">
                  <c:v>14.735952365609755</c:v>
                </c:pt>
                <c:pt idx="3">
                  <c:v>14.598095140183787</c:v>
                </c:pt>
                <c:pt idx="4">
                  <c:v>15.7677172174436</c:v>
                </c:pt>
                <c:pt idx="5">
                  <c:v>15.498179242153594</c:v>
                </c:pt>
                <c:pt idx="6">
                  <c:v>15.072234457074039</c:v>
                </c:pt>
                <c:pt idx="7">
                  <c:v>15.88978042311455</c:v>
                </c:pt>
                <c:pt idx="8">
                  <c:v>15.060865595979603</c:v>
                </c:pt>
                <c:pt idx="9">
                  <c:v>17.208609962719752</c:v>
                </c:pt>
                <c:pt idx="10">
                  <c:v>17.838282106952217</c:v>
                </c:pt>
                <c:pt idx="11">
                  <c:v>20.719169073384681</c:v>
                </c:pt>
                <c:pt idx="12">
                  <c:v>20.965779425485916</c:v>
                </c:pt>
                <c:pt idx="13">
                  <c:v>21.255421636960236</c:v>
                </c:pt>
                <c:pt idx="14">
                  <c:v>21.604206138219823</c:v>
                </c:pt>
                <c:pt idx="15">
                  <c:v>21.915714579402593</c:v>
                </c:pt>
                <c:pt idx="16">
                  <c:v>22.221848834685748</c:v>
                </c:pt>
                <c:pt idx="17">
                  <c:v>22.538001481609463</c:v>
                </c:pt>
                <c:pt idx="18">
                  <c:v>22.844087446666549</c:v>
                </c:pt>
                <c:pt idx="19">
                  <c:v>23.145436416987518</c:v>
                </c:pt>
                <c:pt idx="20">
                  <c:v>23.46145178761077</c:v>
                </c:pt>
                <c:pt idx="21">
                  <c:v>23.790464985560376</c:v>
                </c:pt>
                <c:pt idx="22">
                  <c:v>24.107976572921906</c:v>
                </c:pt>
                <c:pt idx="23">
                  <c:v>24.426741182396896</c:v>
                </c:pt>
                <c:pt idx="24">
                  <c:v>24.757147902296353</c:v>
                </c:pt>
                <c:pt idx="25">
                  <c:v>25.09864757720355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26.03068138853115</c:v>
                </c:pt>
                <c:pt idx="1">
                  <c:v>23.951244996259692</c:v>
                </c:pt>
                <c:pt idx="2">
                  <c:v>24.72418550831182</c:v>
                </c:pt>
                <c:pt idx="3">
                  <c:v>25.970929032551094</c:v>
                </c:pt>
                <c:pt idx="4">
                  <c:v>27.297035528575481</c:v>
                </c:pt>
                <c:pt idx="5">
                  <c:v>28.371226527661943</c:v>
                </c:pt>
                <c:pt idx="6">
                  <c:v>30.18134935938691</c:v>
                </c:pt>
                <c:pt idx="7">
                  <c:v>29.423145264405939</c:v>
                </c:pt>
                <c:pt idx="8">
                  <c:v>30.870741100742851</c:v>
                </c:pt>
                <c:pt idx="9">
                  <c:v>33.665633987127791</c:v>
                </c:pt>
                <c:pt idx="10">
                  <c:v>35.214284453988789</c:v>
                </c:pt>
                <c:pt idx="11">
                  <c:v>35.341621802065596</c:v>
                </c:pt>
                <c:pt idx="12">
                  <c:v>35.684872686632517</c:v>
                </c:pt>
                <c:pt idx="13">
                  <c:v>36.128788734738386</c:v>
                </c:pt>
                <c:pt idx="14">
                  <c:v>36.613706923311454</c:v>
                </c:pt>
                <c:pt idx="15">
                  <c:v>37.035821151480398</c:v>
                </c:pt>
                <c:pt idx="16">
                  <c:v>37.4338205102027</c:v>
                </c:pt>
                <c:pt idx="17">
                  <c:v>37.814232051474647</c:v>
                </c:pt>
                <c:pt idx="18">
                  <c:v>38.212782741661904</c:v>
                </c:pt>
                <c:pt idx="19">
                  <c:v>38.612280575024734</c:v>
                </c:pt>
                <c:pt idx="20">
                  <c:v>39.02812280905853</c:v>
                </c:pt>
                <c:pt idx="21">
                  <c:v>39.44029743992288</c:v>
                </c:pt>
                <c:pt idx="22">
                  <c:v>39.844831478077168</c:v>
                </c:pt>
                <c:pt idx="23">
                  <c:v>40.251378773773418</c:v>
                </c:pt>
                <c:pt idx="24">
                  <c:v>40.659840380054661</c:v>
                </c:pt>
                <c:pt idx="25">
                  <c:v>41.079708462882131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15.443094652778671</c:v>
                </c:pt>
                <c:pt idx="1">
                  <c:v>16.292232059920071</c:v>
                </c:pt>
                <c:pt idx="2">
                  <c:v>17.418673284026688</c:v>
                </c:pt>
                <c:pt idx="3">
                  <c:v>16.688484218267444</c:v>
                </c:pt>
                <c:pt idx="4">
                  <c:v>17.836895134285555</c:v>
                </c:pt>
                <c:pt idx="5">
                  <c:v>18.637219133478691</c:v>
                </c:pt>
                <c:pt idx="6">
                  <c:v>18.813459951108111</c:v>
                </c:pt>
                <c:pt idx="7">
                  <c:v>19.957428006586383</c:v>
                </c:pt>
                <c:pt idx="8">
                  <c:v>19.901642006171521</c:v>
                </c:pt>
                <c:pt idx="9">
                  <c:v>20.445891500766891</c:v>
                </c:pt>
                <c:pt idx="10">
                  <c:v>20.577485038123374</c:v>
                </c:pt>
                <c:pt idx="11">
                  <c:v>21.193498323909598</c:v>
                </c:pt>
                <c:pt idx="12">
                  <c:v>21.360827843669227</c:v>
                </c:pt>
                <c:pt idx="13">
                  <c:v>21.593168375890723</c:v>
                </c:pt>
                <c:pt idx="14">
                  <c:v>21.847644774646266</c:v>
                </c:pt>
                <c:pt idx="15">
                  <c:v>22.054422455417413</c:v>
                </c:pt>
                <c:pt idx="16">
                  <c:v>22.248143817835988</c:v>
                </c:pt>
                <c:pt idx="17">
                  <c:v>22.460025545793727</c:v>
                </c:pt>
                <c:pt idx="18">
                  <c:v>22.662657430062463</c:v>
                </c:pt>
                <c:pt idx="19">
                  <c:v>22.839078049133157</c:v>
                </c:pt>
                <c:pt idx="20">
                  <c:v>23.033631099682662</c:v>
                </c:pt>
                <c:pt idx="21">
                  <c:v>23.220714430632182</c:v>
                </c:pt>
                <c:pt idx="22">
                  <c:v>23.410321422976953</c:v>
                </c:pt>
                <c:pt idx="23">
                  <c:v>23.596719100312065</c:v>
                </c:pt>
                <c:pt idx="24">
                  <c:v>23.777668995862392</c:v>
                </c:pt>
                <c:pt idx="25">
                  <c:v>23.978136471241069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19.137440037912494</c:v>
                </c:pt>
                <c:pt idx="1">
                  <c:v>18.924596021390059</c:v>
                </c:pt>
                <c:pt idx="2">
                  <c:v>18.404421215057422</c:v>
                </c:pt>
                <c:pt idx="3">
                  <c:v>19.890241298983781</c:v>
                </c:pt>
                <c:pt idx="4">
                  <c:v>21.136353366559273</c:v>
                </c:pt>
                <c:pt idx="5">
                  <c:v>20.024745465039871</c:v>
                </c:pt>
                <c:pt idx="6">
                  <c:v>20.441227224882109</c:v>
                </c:pt>
                <c:pt idx="7">
                  <c:v>18.948838464842332</c:v>
                </c:pt>
                <c:pt idx="8">
                  <c:v>19.211457834074196</c:v>
                </c:pt>
                <c:pt idx="9">
                  <c:v>22.683560280638559</c:v>
                </c:pt>
                <c:pt idx="10">
                  <c:v>23.655232143514564</c:v>
                </c:pt>
                <c:pt idx="11">
                  <c:v>23.470091631019038</c:v>
                </c:pt>
                <c:pt idx="12">
                  <c:v>23.394765094089642</c:v>
                </c:pt>
                <c:pt idx="13">
                  <c:v>23.479714063289691</c:v>
                </c:pt>
                <c:pt idx="14">
                  <c:v>23.608931938251128</c:v>
                </c:pt>
                <c:pt idx="15">
                  <c:v>23.70659584146167</c:v>
                </c:pt>
                <c:pt idx="16">
                  <c:v>23.797978585703738</c:v>
                </c:pt>
                <c:pt idx="17">
                  <c:v>23.884706462679333</c:v>
                </c:pt>
                <c:pt idx="18">
                  <c:v>23.993314179784132</c:v>
                </c:pt>
                <c:pt idx="19">
                  <c:v>24.113297978082684</c:v>
                </c:pt>
                <c:pt idx="20">
                  <c:v>24.26378643792545</c:v>
                </c:pt>
                <c:pt idx="21">
                  <c:v>24.386522346711949</c:v>
                </c:pt>
                <c:pt idx="22">
                  <c:v>24.494239860132915</c:v>
                </c:pt>
                <c:pt idx="23">
                  <c:v>24.603024707562092</c:v>
                </c:pt>
                <c:pt idx="24">
                  <c:v>24.711606050756814</c:v>
                </c:pt>
                <c:pt idx="25">
                  <c:v>24.821937961092111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27.578919932163362</c:v>
                </c:pt>
                <c:pt idx="1">
                  <c:v>25.590490604693088</c:v>
                </c:pt>
                <c:pt idx="2">
                  <c:v>25.535899486450429</c:v>
                </c:pt>
                <c:pt idx="3">
                  <c:v>26.961454920187322</c:v>
                </c:pt>
                <c:pt idx="4">
                  <c:v>28.817013727128685</c:v>
                </c:pt>
                <c:pt idx="5">
                  <c:v>28.288074701930213</c:v>
                </c:pt>
                <c:pt idx="6">
                  <c:v>31.043265677409419</c:v>
                </c:pt>
                <c:pt idx="7">
                  <c:v>29.728656669780552</c:v>
                </c:pt>
                <c:pt idx="8">
                  <c:v>30.94892765866879</c:v>
                </c:pt>
                <c:pt idx="9">
                  <c:v>33.729025934046803</c:v>
                </c:pt>
                <c:pt idx="10">
                  <c:v>38.276685492372032</c:v>
                </c:pt>
                <c:pt idx="11">
                  <c:v>40.282724743632677</c:v>
                </c:pt>
                <c:pt idx="12">
                  <c:v>40.698788815154259</c:v>
                </c:pt>
                <c:pt idx="13">
                  <c:v>41.251734553643786</c:v>
                </c:pt>
                <c:pt idx="14">
                  <c:v>41.869893545247976</c:v>
                </c:pt>
                <c:pt idx="15">
                  <c:v>42.407291236905792</c:v>
                </c:pt>
                <c:pt idx="16">
                  <c:v>42.934204643559298</c:v>
                </c:pt>
                <c:pt idx="17">
                  <c:v>43.447241395313384</c:v>
                </c:pt>
                <c:pt idx="18">
                  <c:v>43.961082869975314</c:v>
                </c:pt>
                <c:pt idx="19">
                  <c:v>44.485205763168601</c:v>
                </c:pt>
                <c:pt idx="20">
                  <c:v>45.026333633970872</c:v>
                </c:pt>
                <c:pt idx="21">
                  <c:v>45.575172156107534</c:v>
                </c:pt>
                <c:pt idx="22">
                  <c:v>46.084247400864292</c:v>
                </c:pt>
                <c:pt idx="23">
                  <c:v>46.604745936135828</c:v>
                </c:pt>
                <c:pt idx="24">
                  <c:v>47.132576049663015</c:v>
                </c:pt>
                <c:pt idx="25">
                  <c:v>47.667806422708516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9.2000104048332521</c:v>
                </c:pt>
                <c:pt idx="1">
                  <c:v>8.5800577133911311</c:v>
                </c:pt>
                <c:pt idx="2">
                  <c:v>9.0418307625392771</c:v>
                </c:pt>
                <c:pt idx="3">
                  <c:v>9.5313169952967645</c:v>
                </c:pt>
                <c:pt idx="4">
                  <c:v>8.9325710775290101</c:v>
                </c:pt>
                <c:pt idx="5">
                  <c:v>9.0097315731295673</c:v>
                </c:pt>
                <c:pt idx="6">
                  <c:v>9.6660955108379181</c:v>
                </c:pt>
                <c:pt idx="7">
                  <c:v>10.419258058074851</c:v>
                </c:pt>
                <c:pt idx="8">
                  <c:v>10.511186039045878</c:v>
                </c:pt>
                <c:pt idx="9">
                  <c:v>10.789695099341651</c:v>
                </c:pt>
                <c:pt idx="10">
                  <c:v>11.917251725435243</c:v>
                </c:pt>
                <c:pt idx="11">
                  <c:v>10.046091873067079</c:v>
                </c:pt>
                <c:pt idx="12">
                  <c:v>10.102520125923069</c:v>
                </c:pt>
                <c:pt idx="13">
                  <c:v>10.170944329028405</c:v>
                </c:pt>
                <c:pt idx="14">
                  <c:v>10.254845288414305</c:v>
                </c:pt>
                <c:pt idx="15">
                  <c:v>10.325614350748472</c:v>
                </c:pt>
                <c:pt idx="16">
                  <c:v>10.38620417696127</c:v>
                </c:pt>
                <c:pt idx="17">
                  <c:v>10.437606382895085</c:v>
                </c:pt>
                <c:pt idx="18">
                  <c:v>10.486790621971389</c:v>
                </c:pt>
                <c:pt idx="19">
                  <c:v>10.533596170956351</c:v>
                </c:pt>
                <c:pt idx="20">
                  <c:v>10.59806737669793</c:v>
                </c:pt>
                <c:pt idx="21">
                  <c:v>10.661830644686493</c:v>
                </c:pt>
                <c:pt idx="22">
                  <c:v>10.725295842208155</c:v>
                </c:pt>
                <c:pt idx="23">
                  <c:v>10.79708221294292</c:v>
                </c:pt>
                <c:pt idx="24">
                  <c:v>10.8655603609729</c:v>
                </c:pt>
                <c:pt idx="25">
                  <c:v>10.939313591799085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5.9581060441226219</c:v>
                </c:pt>
                <c:pt idx="1">
                  <c:v>7.6425803100305503</c:v>
                </c:pt>
                <c:pt idx="2">
                  <c:v>7.8693247506057293</c:v>
                </c:pt>
                <c:pt idx="3">
                  <c:v>7.4664144037647011</c:v>
                </c:pt>
                <c:pt idx="4">
                  <c:v>7.9930156273282522</c:v>
                </c:pt>
                <c:pt idx="5">
                  <c:v>8.3614550585434984</c:v>
                </c:pt>
                <c:pt idx="6">
                  <c:v>8.2526970364837773</c:v>
                </c:pt>
                <c:pt idx="7">
                  <c:v>8.3961051966602369</c:v>
                </c:pt>
                <c:pt idx="8">
                  <c:v>9.1494635956940229</c:v>
                </c:pt>
                <c:pt idx="9">
                  <c:v>9.148215754063866</c:v>
                </c:pt>
                <c:pt idx="10">
                  <c:v>9.3810980660129673</c:v>
                </c:pt>
                <c:pt idx="11">
                  <c:v>9.075115773328525</c:v>
                </c:pt>
                <c:pt idx="12">
                  <c:v>9.1499371878320783</c:v>
                </c:pt>
                <c:pt idx="13">
                  <c:v>9.2535373724143675</c:v>
                </c:pt>
                <c:pt idx="14">
                  <c:v>9.366563799149521</c:v>
                </c:pt>
                <c:pt idx="15">
                  <c:v>9.4614837439577979</c:v>
                </c:pt>
                <c:pt idx="16">
                  <c:v>9.5469857091178145</c:v>
                </c:pt>
                <c:pt idx="17">
                  <c:v>9.6317079132473449</c:v>
                </c:pt>
                <c:pt idx="18">
                  <c:v>9.7104752863738693</c:v>
                </c:pt>
                <c:pt idx="19">
                  <c:v>9.7934149360727716</c:v>
                </c:pt>
                <c:pt idx="20">
                  <c:v>9.8927896496204841</c:v>
                </c:pt>
                <c:pt idx="21">
                  <c:v>9.9955176208213796</c:v>
                </c:pt>
                <c:pt idx="22">
                  <c:v>10.08365036284663</c:v>
                </c:pt>
                <c:pt idx="23">
                  <c:v>10.166876698288847</c:v>
                </c:pt>
                <c:pt idx="24">
                  <c:v>10.252121435187544</c:v>
                </c:pt>
                <c:pt idx="25">
                  <c:v>10.335786032089388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5.6295491645787932</c:v>
                </c:pt>
                <c:pt idx="1">
                  <c:v>6.4202967372458586</c:v>
                </c:pt>
                <c:pt idx="2">
                  <c:v>6.2694932615546479</c:v>
                </c:pt>
                <c:pt idx="3">
                  <c:v>6.1508505583620279</c:v>
                </c:pt>
                <c:pt idx="4">
                  <c:v>6.3473798991443999</c:v>
                </c:pt>
                <c:pt idx="5">
                  <c:v>6.253134533853614</c:v>
                </c:pt>
                <c:pt idx="6">
                  <c:v>6.3903997098138294</c:v>
                </c:pt>
                <c:pt idx="7">
                  <c:v>6.195224059077777</c:v>
                </c:pt>
                <c:pt idx="8">
                  <c:v>6.6449530589291337</c:v>
                </c:pt>
                <c:pt idx="9">
                  <c:v>6.6038585803001659</c:v>
                </c:pt>
                <c:pt idx="10">
                  <c:v>6.9180747895188999</c:v>
                </c:pt>
                <c:pt idx="11">
                  <c:v>7.5579943083182535</c:v>
                </c:pt>
                <c:pt idx="12">
                  <c:v>7.7184036825281712</c:v>
                </c:pt>
                <c:pt idx="13">
                  <c:v>7.8727940467292887</c:v>
                </c:pt>
                <c:pt idx="14">
                  <c:v>8.0482208432402036</c:v>
                </c:pt>
                <c:pt idx="15">
                  <c:v>8.1673612578819466</c:v>
                </c:pt>
                <c:pt idx="16">
                  <c:v>8.2845029977138491</c:v>
                </c:pt>
                <c:pt idx="17">
                  <c:v>8.3933468885160138</c:v>
                </c:pt>
                <c:pt idx="18">
                  <c:v>8.5046388376774331</c:v>
                </c:pt>
                <c:pt idx="19">
                  <c:v>8.6090608484621889</c:v>
                </c:pt>
                <c:pt idx="20">
                  <c:v>8.7136055817038525</c:v>
                </c:pt>
                <c:pt idx="21">
                  <c:v>8.8098191270960555</c:v>
                </c:pt>
                <c:pt idx="22">
                  <c:v>8.9062454868349406</c:v>
                </c:pt>
                <c:pt idx="23">
                  <c:v>9.0124870906695662</c:v>
                </c:pt>
                <c:pt idx="24">
                  <c:v>9.1320132236933755</c:v>
                </c:pt>
                <c:pt idx="25">
                  <c:v>9.2442888244066577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4.9539172621937873</c:v>
                </c:pt>
                <c:pt idx="1">
                  <c:v>6.0445351387962027</c:v>
                </c:pt>
                <c:pt idx="2">
                  <c:v>6.1680111365916179</c:v>
                </c:pt>
                <c:pt idx="3">
                  <c:v>6.1410269370166084</c:v>
                </c:pt>
                <c:pt idx="4">
                  <c:v>6.3639983184405073</c:v>
                </c:pt>
                <c:pt idx="5">
                  <c:v>7.3572798357239657</c:v>
                </c:pt>
                <c:pt idx="6">
                  <c:v>7.2894606205011314</c:v>
                </c:pt>
                <c:pt idx="7">
                  <c:v>7.8891000476392783</c:v>
                </c:pt>
                <c:pt idx="8">
                  <c:v>6.8200763228232582</c:v>
                </c:pt>
                <c:pt idx="9">
                  <c:v>7.1754656504994125</c:v>
                </c:pt>
                <c:pt idx="10">
                  <c:v>7.4623217461008169</c:v>
                </c:pt>
                <c:pt idx="11">
                  <c:v>6.810472926989668</c:v>
                </c:pt>
                <c:pt idx="12">
                  <c:v>6.7554356985199195</c:v>
                </c:pt>
                <c:pt idx="13">
                  <c:v>6.7785442986119628</c:v>
                </c:pt>
                <c:pt idx="14">
                  <c:v>6.8504152684835971</c:v>
                </c:pt>
                <c:pt idx="15">
                  <c:v>6.9116533699998568</c:v>
                </c:pt>
                <c:pt idx="16">
                  <c:v>6.9645783792082279</c:v>
                </c:pt>
                <c:pt idx="17">
                  <c:v>7.0138432046718124</c:v>
                </c:pt>
                <c:pt idx="18">
                  <c:v>7.0679393302746236</c:v>
                </c:pt>
                <c:pt idx="19">
                  <c:v>7.1251014003891084</c:v>
                </c:pt>
                <c:pt idx="20">
                  <c:v>7.1871519984325101</c:v>
                </c:pt>
                <c:pt idx="21">
                  <c:v>7.2567585320712054</c:v>
                </c:pt>
                <c:pt idx="22">
                  <c:v>7.3060653412319105</c:v>
                </c:pt>
                <c:pt idx="23">
                  <c:v>7.3539467799722651</c:v>
                </c:pt>
                <c:pt idx="24">
                  <c:v>7.4061967764126413</c:v>
                </c:pt>
                <c:pt idx="25">
                  <c:v>7.4555065763760675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27.764679977634593</c:v>
                </c:pt>
                <c:pt idx="1">
                  <c:v>25.717008893700303</c:v>
                </c:pt>
                <c:pt idx="2">
                  <c:v>26.587068307530398</c:v>
                </c:pt>
                <c:pt idx="3">
                  <c:v>26.38394576388762</c:v>
                </c:pt>
                <c:pt idx="4">
                  <c:v>28.055188253405628</c:v>
                </c:pt>
                <c:pt idx="5">
                  <c:v>28.794796695187614</c:v>
                </c:pt>
                <c:pt idx="6">
                  <c:v>29.181496801135548</c:v>
                </c:pt>
                <c:pt idx="7">
                  <c:v>29.763173836880252</c:v>
                </c:pt>
                <c:pt idx="8">
                  <c:v>29.218650110892547</c:v>
                </c:pt>
                <c:pt idx="9">
                  <c:v>31.611953671427191</c:v>
                </c:pt>
                <c:pt idx="10">
                  <c:v>33.47207699562388</c:v>
                </c:pt>
                <c:pt idx="11">
                  <c:v>31.355818656366718</c:v>
                </c:pt>
                <c:pt idx="12">
                  <c:v>31.460019666614912</c:v>
                </c:pt>
                <c:pt idx="13">
                  <c:v>31.623456768447035</c:v>
                </c:pt>
                <c:pt idx="14">
                  <c:v>31.830721743417879</c:v>
                </c:pt>
                <c:pt idx="15">
                  <c:v>31.972672595751526</c:v>
                </c:pt>
                <c:pt idx="16">
                  <c:v>32.09745202305367</c:v>
                </c:pt>
                <c:pt idx="17">
                  <c:v>32.208409829305054</c:v>
                </c:pt>
                <c:pt idx="18">
                  <c:v>32.308730691685874</c:v>
                </c:pt>
                <c:pt idx="19">
                  <c:v>32.414315937497967</c:v>
                </c:pt>
                <c:pt idx="20">
                  <c:v>32.528073216394979</c:v>
                </c:pt>
                <c:pt idx="21">
                  <c:v>32.642421989551146</c:v>
                </c:pt>
                <c:pt idx="22">
                  <c:v>32.747286896105926</c:v>
                </c:pt>
                <c:pt idx="23">
                  <c:v>32.862081516979913</c:v>
                </c:pt>
                <c:pt idx="24">
                  <c:v>32.987510444281092</c:v>
                </c:pt>
                <c:pt idx="25">
                  <c:v>33.126392469856221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41.996146039098903</c:v>
                </c:pt>
                <c:pt idx="1">
                  <c:v>42.77748056089851</c:v>
                </c:pt>
                <c:pt idx="2">
                  <c:v>43.453349531667513</c:v>
                </c:pt>
                <c:pt idx="3">
                  <c:v>43.163062201604653</c:v>
                </c:pt>
                <c:pt idx="4">
                  <c:v>43.544544729135183</c:v>
                </c:pt>
                <c:pt idx="5">
                  <c:v>45.938492659319486</c:v>
                </c:pt>
                <c:pt idx="6">
                  <c:v>45.099743456879722</c:v>
                </c:pt>
                <c:pt idx="7">
                  <c:v>46.420774155714447</c:v>
                </c:pt>
                <c:pt idx="8">
                  <c:v>44.722927673433489</c:v>
                </c:pt>
                <c:pt idx="9">
                  <c:v>46.376225621830045</c:v>
                </c:pt>
                <c:pt idx="10">
                  <c:v>48.826546306896113</c:v>
                </c:pt>
                <c:pt idx="11">
                  <c:v>45.249900463541906</c:v>
                </c:pt>
                <c:pt idx="12">
                  <c:v>44.96727488740607</c:v>
                </c:pt>
                <c:pt idx="13">
                  <c:v>44.771939016658074</c:v>
                </c:pt>
                <c:pt idx="14">
                  <c:v>44.667983406654209</c:v>
                </c:pt>
                <c:pt idx="15">
                  <c:v>44.442534502930528</c:v>
                </c:pt>
                <c:pt idx="16">
                  <c:v>44.213096782926002</c:v>
                </c:pt>
                <c:pt idx="17">
                  <c:v>43.963817483343711</c:v>
                </c:pt>
                <c:pt idx="18">
                  <c:v>43.668215473760519</c:v>
                </c:pt>
                <c:pt idx="19">
                  <c:v>43.379108441622037</c:v>
                </c:pt>
                <c:pt idx="20">
                  <c:v>43.119482582437641</c:v>
                </c:pt>
                <c:pt idx="21">
                  <c:v>42.856067792907091</c:v>
                </c:pt>
                <c:pt idx="22">
                  <c:v>42.590729416093254</c:v>
                </c:pt>
                <c:pt idx="23">
                  <c:v>42.324874296475208</c:v>
                </c:pt>
                <c:pt idx="24">
                  <c:v>42.049536472915094</c:v>
                </c:pt>
                <c:pt idx="25">
                  <c:v>41.736705183423673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11.702250572088198</c:v>
                </c:pt>
                <c:pt idx="1">
                  <c:v>10.791870164646703</c:v>
                </c:pt>
                <c:pt idx="2">
                  <c:v>10.997946394446993</c:v>
                </c:pt>
                <c:pt idx="3">
                  <c:v>11.77685145068159</c:v>
                </c:pt>
                <c:pt idx="4">
                  <c:v>11.550754363926245</c:v>
                </c:pt>
                <c:pt idx="5">
                  <c:v>11.040840592311604</c:v>
                </c:pt>
                <c:pt idx="6">
                  <c:v>10.662217578680133</c:v>
                </c:pt>
                <c:pt idx="7">
                  <c:v>11.00613990974631</c:v>
                </c:pt>
                <c:pt idx="8">
                  <c:v>10.930553041538728</c:v>
                </c:pt>
                <c:pt idx="9">
                  <c:v>10.590084132620662</c:v>
                </c:pt>
                <c:pt idx="10">
                  <c:v>10.538879900504128</c:v>
                </c:pt>
                <c:pt idx="11">
                  <c:v>11.658210042445734</c:v>
                </c:pt>
                <c:pt idx="12">
                  <c:v>11.472791781635248</c:v>
                </c:pt>
                <c:pt idx="13">
                  <c:v>11.302522235431564</c:v>
                </c:pt>
                <c:pt idx="14">
                  <c:v>11.166553257487523</c:v>
                </c:pt>
                <c:pt idx="15">
                  <c:v>10.99908441460221</c:v>
                </c:pt>
                <c:pt idx="16">
                  <c:v>10.816259038022407</c:v>
                </c:pt>
                <c:pt idx="17">
                  <c:v>10.645462490199611</c:v>
                </c:pt>
                <c:pt idx="18">
                  <c:v>10.499776300949401</c:v>
                </c:pt>
                <c:pt idx="19">
                  <c:v>10.315577980062388</c:v>
                </c:pt>
                <c:pt idx="20">
                  <c:v>10.036754168680572</c:v>
                </c:pt>
                <c:pt idx="21">
                  <c:v>9.7033655383849098</c:v>
                </c:pt>
                <c:pt idx="22">
                  <c:v>9.5056161530837393</c:v>
                </c:pt>
                <c:pt idx="23">
                  <c:v>9.2922047509212753</c:v>
                </c:pt>
                <c:pt idx="24">
                  <c:v>9.0291192053037523</c:v>
                </c:pt>
                <c:pt idx="25">
                  <c:v>8.7442265676486777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4.6447427296504049</c:v>
                </c:pt>
                <c:pt idx="1">
                  <c:v>7.2681271859523022</c:v>
                </c:pt>
                <c:pt idx="2">
                  <c:v>6.4639411235387891</c:v>
                </c:pt>
                <c:pt idx="3">
                  <c:v>5.3298066349525781</c:v>
                </c:pt>
                <c:pt idx="4">
                  <c:v>4.452761550830358</c:v>
                </c:pt>
                <c:pt idx="5">
                  <c:v>5.4149004581913234</c:v>
                </c:pt>
                <c:pt idx="6">
                  <c:v>5.8586368252392775</c:v>
                </c:pt>
                <c:pt idx="7">
                  <c:v>6.1665688717531983</c:v>
                </c:pt>
                <c:pt idx="8">
                  <c:v>4.7811084266954431</c:v>
                </c:pt>
                <c:pt idx="9">
                  <c:v>5.6201506384839615</c:v>
                </c:pt>
                <c:pt idx="10">
                  <c:v>6.4779738829942639</c:v>
                </c:pt>
                <c:pt idx="11">
                  <c:v>6.2279528932125245</c:v>
                </c:pt>
                <c:pt idx="12">
                  <c:v>6.205059220537275</c:v>
                </c:pt>
                <c:pt idx="13">
                  <c:v>6.2056417077095967</c:v>
                </c:pt>
                <c:pt idx="14">
                  <c:v>6.2221686895272121</c:v>
                </c:pt>
                <c:pt idx="15">
                  <c:v>6.2368527697606702</c:v>
                </c:pt>
                <c:pt idx="16">
                  <c:v>6.2478116063968878</c:v>
                </c:pt>
                <c:pt idx="17">
                  <c:v>6.249310460326182</c:v>
                </c:pt>
                <c:pt idx="18">
                  <c:v>6.2659137135332053</c:v>
                </c:pt>
                <c:pt idx="19">
                  <c:v>6.2908514086243237</c:v>
                </c:pt>
                <c:pt idx="20">
                  <c:v>6.3178236664667162</c:v>
                </c:pt>
                <c:pt idx="21">
                  <c:v>6.3446699186387363</c:v>
                </c:pt>
                <c:pt idx="22">
                  <c:v>6.371307677747696</c:v>
                </c:pt>
                <c:pt idx="23">
                  <c:v>6.4022386818322241</c:v>
                </c:pt>
                <c:pt idx="24">
                  <c:v>6.4329443911348738</c:v>
                </c:pt>
                <c:pt idx="25">
                  <c:v>6.4645302164588943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21.492226778541905</c:v>
                </c:pt>
                <c:pt idx="1">
                  <c:v>21.533233505099844</c:v>
                </c:pt>
                <c:pt idx="2">
                  <c:v>21.752304401805457</c:v>
                </c:pt>
                <c:pt idx="3">
                  <c:v>21.260708681025541</c:v>
                </c:pt>
                <c:pt idx="4">
                  <c:v>22.262460028587636</c:v>
                </c:pt>
                <c:pt idx="5">
                  <c:v>22.8245925997537</c:v>
                </c:pt>
                <c:pt idx="6">
                  <c:v>23.272383030198664</c:v>
                </c:pt>
                <c:pt idx="7">
                  <c:v>22.809831350962828</c:v>
                </c:pt>
                <c:pt idx="8">
                  <c:v>21.168433390800136</c:v>
                </c:pt>
                <c:pt idx="9">
                  <c:v>23.212075452767436</c:v>
                </c:pt>
                <c:pt idx="10">
                  <c:v>20.224350482311831</c:v>
                </c:pt>
                <c:pt idx="11">
                  <c:v>20.213369191371374</c:v>
                </c:pt>
                <c:pt idx="12">
                  <c:v>20.034934363271752</c:v>
                </c:pt>
                <c:pt idx="13">
                  <c:v>19.859424617015971</c:v>
                </c:pt>
                <c:pt idx="14">
                  <c:v>19.724050972419882</c:v>
                </c:pt>
                <c:pt idx="15">
                  <c:v>19.586758827214911</c:v>
                </c:pt>
                <c:pt idx="16">
                  <c:v>19.444663259625795</c:v>
                </c:pt>
                <c:pt idx="17">
                  <c:v>19.288877250705603</c:v>
                </c:pt>
                <c:pt idx="18">
                  <c:v>19.136279241205511</c:v>
                </c:pt>
                <c:pt idx="19">
                  <c:v>18.982424133464605</c:v>
                </c:pt>
                <c:pt idx="20">
                  <c:v>18.834485153421952</c:v>
                </c:pt>
                <c:pt idx="21">
                  <c:v>18.681136832649393</c:v>
                </c:pt>
                <c:pt idx="22">
                  <c:v>18.524852106432473</c:v>
                </c:pt>
                <c:pt idx="23">
                  <c:v>18.369997410777366</c:v>
                </c:pt>
                <c:pt idx="24">
                  <c:v>18.214379417118657</c:v>
                </c:pt>
                <c:pt idx="25">
                  <c:v>18.063140898427875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14.709879820810833</c:v>
                </c:pt>
                <c:pt idx="1">
                  <c:v>14.42480532584875</c:v>
                </c:pt>
                <c:pt idx="2">
                  <c:v>15.278001330228586</c:v>
                </c:pt>
                <c:pt idx="3">
                  <c:v>14.192207432066207</c:v>
                </c:pt>
                <c:pt idx="4">
                  <c:v>14.207523255589825</c:v>
                </c:pt>
                <c:pt idx="5">
                  <c:v>14.092409447801456</c:v>
                </c:pt>
                <c:pt idx="6">
                  <c:v>14.926703475980975</c:v>
                </c:pt>
                <c:pt idx="7">
                  <c:v>14.494212295798411</c:v>
                </c:pt>
                <c:pt idx="8">
                  <c:v>13.678332994446304</c:v>
                </c:pt>
                <c:pt idx="9">
                  <c:v>14.062379813526601</c:v>
                </c:pt>
                <c:pt idx="10">
                  <c:v>11.101517946537571</c:v>
                </c:pt>
                <c:pt idx="11">
                  <c:v>11.871049341877223</c:v>
                </c:pt>
                <c:pt idx="12">
                  <c:v>11.674558041514763</c:v>
                </c:pt>
                <c:pt idx="13">
                  <c:v>11.498728937630263</c:v>
                </c:pt>
                <c:pt idx="14">
                  <c:v>11.357156469900938</c:v>
                </c:pt>
                <c:pt idx="15">
                  <c:v>11.222615988270576</c:v>
                </c:pt>
                <c:pt idx="16">
                  <c:v>11.090216686037692</c:v>
                </c:pt>
                <c:pt idx="17">
                  <c:v>10.950807882269441</c:v>
                </c:pt>
                <c:pt idx="18">
                  <c:v>10.806123604531507</c:v>
                </c:pt>
                <c:pt idx="19">
                  <c:v>10.659005345023795</c:v>
                </c:pt>
                <c:pt idx="20">
                  <c:v>10.51301695112563</c:v>
                </c:pt>
                <c:pt idx="21">
                  <c:v>10.369279609031592</c:v>
                </c:pt>
                <c:pt idx="22">
                  <c:v>10.228498574912953</c:v>
                </c:pt>
                <c:pt idx="23">
                  <c:v>10.094600698754732</c:v>
                </c:pt>
                <c:pt idx="24">
                  <c:v>9.9614582825267561</c:v>
                </c:pt>
                <c:pt idx="25">
                  <c:v>9.8294384814852833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9.0727041367200343</c:v>
                </c:pt>
                <c:pt idx="1">
                  <c:v>9.3373383200673263</c:v>
                </c:pt>
                <c:pt idx="2">
                  <c:v>9.2829120048050555</c:v>
                </c:pt>
                <c:pt idx="3">
                  <c:v>9.4277373508746489</c:v>
                </c:pt>
                <c:pt idx="4">
                  <c:v>9.130654022105519</c:v>
                </c:pt>
                <c:pt idx="5">
                  <c:v>9.9598734726052864</c:v>
                </c:pt>
                <c:pt idx="6">
                  <c:v>10.007457071178269</c:v>
                </c:pt>
                <c:pt idx="7">
                  <c:v>9.7105291920838681</c:v>
                </c:pt>
                <c:pt idx="8">
                  <c:v>8.9596721777998045</c:v>
                </c:pt>
                <c:pt idx="9">
                  <c:v>8.765969320237204</c:v>
                </c:pt>
                <c:pt idx="10">
                  <c:v>8.4356785009274997</c:v>
                </c:pt>
                <c:pt idx="11">
                  <c:v>8.3054031087880862</c:v>
                </c:pt>
                <c:pt idx="12">
                  <c:v>8.2105934087601646</c:v>
                </c:pt>
                <c:pt idx="13">
                  <c:v>8.1173931408275735</c:v>
                </c:pt>
                <c:pt idx="14">
                  <c:v>8.0552683124896891</c:v>
                </c:pt>
                <c:pt idx="15">
                  <c:v>8.0011573620857508</c:v>
                </c:pt>
                <c:pt idx="16">
                  <c:v>7.9493177123708261</c:v>
                </c:pt>
                <c:pt idx="17">
                  <c:v>7.8828436421163834</c:v>
                </c:pt>
                <c:pt idx="18">
                  <c:v>7.8074625059270018</c:v>
                </c:pt>
                <c:pt idx="19">
                  <c:v>7.7282356063091715</c:v>
                </c:pt>
                <c:pt idx="20">
                  <c:v>7.6590130928532218</c:v>
                </c:pt>
                <c:pt idx="21">
                  <c:v>7.599976368579485</c:v>
                </c:pt>
                <c:pt idx="22">
                  <c:v>7.5391585907246705</c:v>
                </c:pt>
                <c:pt idx="23">
                  <c:v>7.4776999608246246</c:v>
                </c:pt>
                <c:pt idx="24">
                  <c:v>7.415290153321739</c:v>
                </c:pt>
                <c:pt idx="25">
                  <c:v>7.3526973648208527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37.445978883419016</c:v>
                </c:pt>
                <c:pt idx="1">
                  <c:v>35.990915425477944</c:v>
                </c:pt>
                <c:pt idx="2">
                  <c:v>37.643775910705941</c:v>
                </c:pt>
                <c:pt idx="3">
                  <c:v>38.342452336778045</c:v>
                </c:pt>
                <c:pt idx="4">
                  <c:v>42.122354615607485</c:v>
                </c:pt>
                <c:pt idx="5">
                  <c:v>44.098159635917973</c:v>
                </c:pt>
                <c:pt idx="6">
                  <c:v>43.593387307483752</c:v>
                </c:pt>
                <c:pt idx="7">
                  <c:v>43.988794083746868</c:v>
                </c:pt>
                <c:pt idx="8">
                  <c:v>42.565877292597818</c:v>
                </c:pt>
                <c:pt idx="9">
                  <c:v>44.061248901658942</c:v>
                </c:pt>
                <c:pt idx="10">
                  <c:v>42.776863693498946</c:v>
                </c:pt>
                <c:pt idx="11">
                  <c:v>44.415699877514221</c:v>
                </c:pt>
                <c:pt idx="12">
                  <c:v>44.790775447393983</c:v>
                </c:pt>
                <c:pt idx="13">
                  <c:v>45.237420979007645</c:v>
                </c:pt>
                <c:pt idx="14">
                  <c:v>45.721033525489538</c:v>
                </c:pt>
                <c:pt idx="15">
                  <c:v>46.146410161158393</c:v>
                </c:pt>
                <c:pt idx="16">
                  <c:v>46.51392065153788</c:v>
                </c:pt>
                <c:pt idx="17">
                  <c:v>46.865093094337801</c:v>
                </c:pt>
                <c:pt idx="18">
                  <c:v>47.224660607560239</c:v>
                </c:pt>
                <c:pt idx="19">
                  <c:v>47.593403821689243</c:v>
                </c:pt>
                <c:pt idx="20">
                  <c:v>47.976231954569094</c:v>
                </c:pt>
                <c:pt idx="21">
                  <c:v>48.367369883864072</c:v>
                </c:pt>
                <c:pt idx="22">
                  <c:v>48.77040305765081</c:v>
                </c:pt>
                <c:pt idx="23">
                  <c:v>49.170218520500129</c:v>
                </c:pt>
                <c:pt idx="24">
                  <c:v>49.582189226913052</c:v>
                </c:pt>
                <c:pt idx="25">
                  <c:v>49.995429887791154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10.975074462824129</c:v>
                </c:pt>
                <c:pt idx="1">
                  <c:v>12.112147957411782</c:v>
                </c:pt>
                <c:pt idx="2">
                  <c:v>11.630470198649968</c:v>
                </c:pt>
                <c:pt idx="3">
                  <c:v>13.497330216393832</c:v>
                </c:pt>
                <c:pt idx="4">
                  <c:v>13.091963122257921</c:v>
                </c:pt>
                <c:pt idx="5">
                  <c:v>11.432240262177608</c:v>
                </c:pt>
                <c:pt idx="6">
                  <c:v>13.791854469308102</c:v>
                </c:pt>
                <c:pt idx="7">
                  <c:v>11.744193611273415</c:v>
                </c:pt>
                <c:pt idx="8">
                  <c:v>11.783449984901656</c:v>
                </c:pt>
                <c:pt idx="9">
                  <c:v>13.831711381179305</c:v>
                </c:pt>
                <c:pt idx="10">
                  <c:v>13.19541308738496</c:v>
                </c:pt>
                <c:pt idx="11">
                  <c:v>13.046506700016577</c:v>
                </c:pt>
                <c:pt idx="12">
                  <c:v>12.996334396766335</c:v>
                </c:pt>
                <c:pt idx="13">
                  <c:v>13.039082923069284</c:v>
                </c:pt>
                <c:pt idx="14">
                  <c:v>13.118201875288658</c:v>
                </c:pt>
                <c:pt idx="15">
                  <c:v>13.177176795574237</c:v>
                </c:pt>
                <c:pt idx="16">
                  <c:v>13.228289077509629</c:v>
                </c:pt>
                <c:pt idx="17">
                  <c:v>13.274165259653017</c:v>
                </c:pt>
                <c:pt idx="18">
                  <c:v>13.310448643408673</c:v>
                </c:pt>
                <c:pt idx="19">
                  <c:v>13.344434170144263</c:v>
                </c:pt>
                <c:pt idx="20">
                  <c:v>13.382815721905528</c:v>
                </c:pt>
                <c:pt idx="21">
                  <c:v>13.417711647048181</c:v>
                </c:pt>
                <c:pt idx="22">
                  <c:v>13.439747454498036</c:v>
                </c:pt>
                <c:pt idx="23">
                  <c:v>13.460500456033063</c:v>
                </c:pt>
                <c:pt idx="24">
                  <c:v>13.481621506508807</c:v>
                </c:pt>
                <c:pt idx="25">
                  <c:v>13.505595445364989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0.83838363822629269</c:v>
                </c:pt>
                <c:pt idx="1">
                  <c:v>0.57296540118857375</c:v>
                </c:pt>
                <c:pt idx="2">
                  <c:v>0.54569957428194549</c:v>
                </c:pt>
                <c:pt idx="3">
                  <c:v>0.52824955516978489</c:v>
                </c:pt>
                <c:pt idx="4">
                  <c:v>0.61459647980857912</c:v>
                </c:pt>
                <c:pt idx="5">
                  <c:v>0.56267232099027575</c:v>
                </c:pt>
                <c:pt idx="6">
                  <c:v>0.45561167546842551</c:v>
                </c:pt>
                <c:pt idx="7">
                  <c:v>0.49443755951970753</c:v>
                </c:pt>
                <c:pt idx="8">
                  <c:v>0.49997800475566101</c:v>
                </c:pt>
                <c:pt idx="9">
                  <c:v>0.47623260600406531</c:v>
                </c:pt>
                <c:pt idx="10">
                  <c:v>0.6085744861028265</c:v>
                </c:pt>
                <c:pt idx="11">
                  <c:v>0.47666058960140356</c:v>
                </c:pt>
                <c:pt idx="12">
                  <c:v>0.48420404457927818</c:v>
                </c:pt>
                <c:pt idx="13">
                  <c:v>0.49084940369811203</c:v>
                </c:pt>
                <c:pt idx="14">
                  <c:v>0.498655319920637</c:v>
                </c:pt>
                <c:pt idx="15">
                  <c:v>0.50373511928805459</c:v>
                </c:pt>
                <c:pt idx="16">
                  <c:v>0.50866143382978868</c:v>
                </c:pt>
                <c:pt idx="17">
                  <c:v>0.51320819545304053</c:v>
                </c:pt>
                <c:pt idx="18">
                  <c:v>0.51818107050719375</c:v>
                </c:pt>
                <c:pt idx="19">
                  <c:v>0.52275125276046019</c:v>
                </c:pt>
                <c:pt idx="20">
                  <c:v>0.52749118533374106</c:v>
                </c:pt>
                <c:pt idx="21">
                  <c:v>0.53187417052511088</c:v>
                </c:pt>
                <c:pt idx="22">
                  <c:v>0.53637748768715365</c:v>
                </c:pt>
                <c:pt idx="23">
                  <c:v>0.54093289888466267</c:v>
                </c:pt>
                <c:pt idx="24">
                  <c:v>0.54613411049297222</c:v>
                </c:pt>
                <c:pt idx="25">
                  <c:v>0.5509753470347678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35.102432092416535</c:v>
                </c:pt>
                <c:pt idx="1">
                  <c:v>37.628762251033208</c:v>
                </c:pt>
                <c:pt idx="2">
                  <c:v>36.70102905080828</c:v>
                </c:pt>
                <c:pt idx="3">
                  <c:v>36.406300859851633</c:v>
                </c:pt>
                <c:pt idx="4">
                  <c:v>37.074693236330944</c:v>
                </c:pt>
                <c:pt idx="5">
                  <c:v>38.257094105171426</c:v>
                </c:pt>
                <c:pt idx="6">
                  <c:v>38.730747744176568</c:v>
                </c:pt>
                <c:pt idx="7">
                  <c:v>36.769896736623203</c:v>
                </c:pt>
                <c:pt idx="8">
                  <c:v>35.385476026339852</c:v>
                </c:pt>
                <c:pt idx="9">
                  <c:v>36.561342175708234</c:v>
                </c:pt>
                <c:pt idx="10">
                  <c:v>35.282306603114456</c:v>
                </c:pt>
                <c:pt idx="11">
                  <c:v>33.128912988754898</c:v>
                </c:pt>
                <c:pt idx="12">
                  <c:v>33.063110439480681</c:v>
                </c:pt>
                <c:pt idx="13">
                  <c:v>32.959366835916612</c:v>
                </c:pt>
                <c:pt idx="14">
                  <c:v>32.908396376933666</c:v>
                </c:pt>
                <c:pt idx="15">
                  <c:v>32.78401326700839</c:v>
                </c:pt>
                <c:pt idx="16">
                  <c:v>32.633522332049388</c:v>
                </c:pt>
                <c:pt idx="17">
                  <c:v>32.461201663029343</c:v>
                </c:pt>
                <c:pt idx="18">
                  <c:v>32.271855873016065</c:v>
                </c:pt>
                <c:pt idx="19">
                  <c:v>32.0774380392346</c:v>
                </c:pt>
                <c:pt idx="20">
                  <c:v>31.883990577169747</c:v>
                </c:pt>
                <c:pt idx="21">
                  <c:v>31.668117610266894</c:v>
                </c:pt>
                <c:pt idx="22">
                  <c:v>31.480486866649191</c:v>
                </c:pt>
                <c:pt idx="23">
                  <c:v>31.28755489075381</c:v>
                </c:pt>
                <c:pt idx="24">
                  <c:v>31.099141551118503</c:v>
                </c:pt>
                <c:pt idx="25">
                  <c:v>30.905527884738216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7.6386757978640718</c:v>
                </c:pt>
                <c:pt idx="1">
                  <c:v>7.4135575726013547</c:v>
                </c:pt>
                <c:pt idx="2">
                  <c:v>7.4952373582532941</c:v>
                </c:pt>
                <c:pt idx="3">
                  <c:v>7.6358475052578392</c:v>
                </c:pt>
                <c:pt idx="4">
                  <c:v>7.2652186236199539</c:v>
                </c:pt>
                <c:pt idx="5">
                  <c:v>8.4268108037696994</c:v>
                </c:pt>
                <c:pt idx="6">
                  <c:v>8.1273789627716031</c:v>
                </c:pt>
                <c:pt idx="7">
                  <c:v>8.8924958507049876</c:v>
                </c:pt>
                <c:pt idx="8">
                  <c:v>8.8649709918637214</c:v>
                </c:pt>
                <c:pt idx="9">
                  <c:v>9.1080663782847946</c:v>
                </c:pt>
                <c:pt idx="10">
                  <c:v>9.324361989927926</c:v>
                </c:pt>
                <c:pt idx="11">
                  <c:v>11.191281247291535</c:v>
                </c:pt>
                <c:pt idx="12">
                  <c:v>11.337333437815021</c:v>
                </c:pt>
                <c:pt idx="13">
                  <c:v>11.498280375568619</c:v>
                </c:pt>
                <c:pt idx="14">
                  <c:v>11.680010255561506</c:v>
                </c:pt>
                <c:pt idx="15">
                  <c:v>11.844235564200195</c:v>
                </c:pt>
                <c:pt idx="16">
                  <c:v>11.994886661502319</c:v>
                </c:pt>
                <c:pt idx="17">
                  <c:v>12.141134902020012</c:v>
                </c:pt>
                <c:pt idx="18">
                  <c:v>12.283180160503322</c:v>
                </c:pt>
                <c:pt idx="19">
                  <c:v>12.427613626981911</c:v>
                </c:pt>
                <c:pt idx="20">
                  <c:v>12.576174142863769</c:v>
                </c:pt>
                <c:pt idx="21">
                  <c:v>12.73117554713718</c:v>
                </c:pt>
                <c:pt idx="22">
                  <c:v>12.882901585655828</c:v>
                </c:pt>
                <c:pt idx="23">
                  <c:v>13.042370342908002</c:v>
                </c:pt>
                <c:pt idx="24">
                  <c:v>13.202160241835408</c:v>
                </c:pt>
                <c:pt idx="25">
                  <c:v>13.367967709083279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21.472193903073187</c:v>
                </c:pt>
                <c:pt idx="1">
                  <c:v>19.458615143350197</c:v>
                </c:pt>
                <c:pt idx="2">
                  <c:v>20.517931694183623</c:v>
                </c:pt>
                <c:pt idx="3">
                  <c:v>21.291461609337393</c:v>
                </c:pt>
                <c:pt idx="4">
                  <c:v>20.507671466330578</c:v>
                </c:pt>
                <c:pt idx="5">
                  <c:v>21.813657446272121</c:v>
                </c:pt>
                <c:pt idx="6">
                  <c:v>22.755385979187448</c:v>
                </c:pt>
                <c:pt idx="7">
                  <c:v>22.275133076531358</c:v>
                </c:pt>
                <c:pt idx="8">
                  <c:v>21.149643530614334</c:v>
                </c:pt>
                <c:pt idx="9">
                  <c:v>21.8604325583803</c:v>
                </c:pt>
                <c:pt idx="10">
                  <c:v>19.032631623658482</c:v>
                </c:pt>
                <c:pt idx="11">
                  <c:v>22.930136015546744</c:v>
                </c:pt>
                <c:pt idx="12">
                  <c:v>22.909494769624231</c:v>
                </c:pt>
                <c:pt idx="13">
                  <c:v>22.852749966498127</c:v>
                </c:pt>
                <c:pt idx="14">
                  <c:v>22.828339263404224</c:v>
                </c:pt>
                <c:pt idx="15">
                  <c:v>22.812548080496882</c:v>
                </c:pt>
                <c:pt idx="16">
                  <c:v>22.785089892689243</c:v>
                </c:pt>
                <c:pt idx="17">
                  <c:v>22.712939849520573</c:v>
                </c:pt>
                <c:pt idx="18">
                  <c:v>22.687668890534518</c:v>
                </c:pt>
                <c:pt idx="19">
                  <c:v>22.667745057850453</c:v>
                </c:pt>
                <c:pt idx="20">
                  <c:v>22.643607789245674</c:v>
                </c:pt>
                <c:pt idx="21">
                  <c:v>22.606617833075568</c:v>
                </c:pt>
                <c:pt idx="22">
                  <c:v>22.555762466436761</c:v>
                </c:pt>
                <c:pt idx="23">
                  <c:v>22.489573623536366</c:v>
                </c:pt>
                <c:pt idx="24">
                  <c:v>22.392322383073761</c:v>
                </c:pt>
                <c:pt idx="25">
                  <c:v>22.281863863429194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22.192390024265375</c:v>
                </c:pt>
                <c:pt idx="1">
                  <c:v>22.70780594882736</c:v>
                </c:pt>
                <c:pt idx="2">
                  <c:v>21.489165303524263</c:v>
                </c:pt>
                <c:pt idx="3">
                  <c:v>21.744657839327278</c:v>
                </c:pt>
                <c:pt idx="4">
                  <c:v>20.220111778413948</c:v>
                </c:pt>
                <c:pt idx="5">
                  <c:v>21.598631145559128</c:v>
                </c:pt>
                <c:pt idx="6">
                  <c:v>22.988649384974003</c:v>
                </c:pt>
                <c:pt idx="7">
                  <c:v>23.06700312644459</c:v>
                </c:pt>
                <c:pt idx="8">
                  <c:v>22.775892671825027</c:v>
                </c:pt>
                <c:pt idx="9">
                  <c:v>23.47457431729816</c:v>
                </c:pt>
                <c:pt idx="10">
                  <c:v>23.575574192915287</c:v>
                </c:pt>
                <c:pt idx="11">
                  <c:v>24.905270378188973</c:v>
                </c:pt>
                <c:pt idx="12">
                  <c:v>24.710126571197659</c:v>
                </c:pt>
                <c:pt idx="13">
                  <c:v>24.706371241747952</c:v>
                </c:pt>
                <c:pt idx="14">
                  <c:v>24.753554877321097</c:v>
                </c:pt>
                <c:pt idx="15">
                  <c:v>24.744223773969196</c:v>
                </c:pt>
                <c:pt idx="16">
                  <c:v>24.721926009436579</c:v>
                </c:pt>
                <c:pt idx="17">
                  <c:v>24.681525230446582</c:v>
                </c:pt>
                <c:pt idx="18">
                  <c:v>24.642587972399067</c:v>
                </c:pt>
                <c:pt idx="19">
                  <c:v>24.59969907675271</c:v>
                </c:pt>
                <c:pt idx="20">
                  <c:v>24.570522030808416</c:v>
                </c:pt>
                <c:pt idx="21">
                  <c:v>24.542253201141271</c:v>
                </c:pt>
                <c:pt idx="22">
                  <c:v>24.493991611032332</c:v>
                </c:pt>
                <c:pt idx="23">
                  <c:v>24.443058434832295</c:v>
                </c:pt>
                <c:pt idx="24">
                  <c:v>24.39192338944645</c:v>
                </c:pt>
                <c:pt idx="25">
                  <c:v>24.33657947869014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10.402593233192365</c:v>
                </c:pt>
                <c:pt idx="1">
                  <c:v>10.935735248156217</c:v>
                </c:pt>
                <c:pt idx="2">
                  <c:v>10.610270587518135</c:v>
                </c:pt>
                <c:pt idx="3">
                  <c:v>10.365589635782039</c:v>
                </c:pt>
                <c:pt idx="4">
                  <c:v>10.531420159516369</c:v>
                </c:pt>
                <c:pt idx="5">
                  <c:v>11.572484411643071</c:v>
                </c:pt>
                <c:pt idx="6">
                  <c:v>12.01294075187365</c:v>
                </c:pt>
                <c:pt idx="7">
                  <c:v>10.653383344790038</c:v>
                </c:pt>
                <c:pt idx="8">
                  <c:v>10.362116448509324</c:v>
                </c:pt>
                <c:pt idx="9">
                  <c:v>10.671960006916578</c:v>
                </c:pt>
                <c:pt idx="10">
                  <c:v>9.8299841502821454</c:v>
                </c:pt>
                <c:pt idx="11">
                  <c:v>8.3613620877486792</c:v>
                </c:pt>
                <c:pt idx="12">
                  <c:v>8.3253049774056915</c:v>
                </c:pt>
                <c:pt idx="13">
                  <c:v>8.2868260210955214</c:v>
                </c:pt>
                <c:pt idx="14">
                  <c:v>8.256594328053243</c:v>
                </c:pt>
                <c:pt idx="15">
                  <c:v>8.2115523739843006</c:v>
                </c:pt>
                <c:pt idx="16">
                  <c:v>8.1575460577154182</c:v>
                </c:pt>
                <c:pt idx="17">
                  <c:v>8.111538496593182</c:v>
                </c:pt>
                <c:pt idx="18">
                  <c:v>8.0460528810954646</c:v>
                </c:pt>
                <c:pt idx="19">
                  <c:v>7.9797185939394932</c:v>
                </c:pt>
                <c:pt idx="20">
                  <c:v>7.9164548409203892</c:v>
                </c:pt>
                <c:pt idx="21">
                  <c:v>7.8544971436685742</c:v>
                </c:pt>
                <c:pt idx="22">
                  <c:v>7.7907944981016852</c:v>
                </c:pt>
                <c:pt idx="23">
                  <c:v>7.7267537281618583</c:v>
                </c:pt>
                <c:pt idx="24">
                  <c:v>7.6627104728503772</c:v>
                </c:pt>
                <c:pt idx="25">
                  <c:v>7.5972990396491245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49.277343330899932</c:v>
                </c:pt>
                <c:pt idx="1">
                  <c:v>48.913909714935393</c:v>
                </c:pt>
                <c:pt idx="2">
                  <c:v>46.309740517229251</c:v>
                </c:pt>
                <c:pt idx="3">
                  <c:v>46.70799413721371</c:v>
                </c:pt>
                <c:pt idx="4">
                  <c:v>47.745647074837265</c:v>
                </c:pt>
                <c:pt idx="5">
                  <c:v>50.006349508407553</c:v>
                </c:pt>
                <c:pt idx="6">
                  <c:v>49.726891439617901</c:v>
                </c:pt>
                <c:pt idx="7">
                  <c:v>49.636835863031159</c:v>
                </c:pt>
                <c:pt idx="8">
                  <c:v>47.260523011153481</c:v>
                </c:pt>
                <c:pt idx="9">
                  <c:v>48.330455558527795</c:v>
                </c:pt>
                <c:pt idx="10">
                  <c:v>44.98270855636666</c:v>
                </c:pt>
                <c:pt idx="11">
                  <c:v>46.123579284337573</c:v>
                </c:pt>
                <c:pt idx="12">
                  <c:v>45.812373806566228</c:v>
                </c:pt>
                <c:pt idx="13">
                  <c:v>45.403625360224048</c:v>
                </c:pt>
                <c:pt idx="14">
                  <c:v>45.145889067604287</c:v>
                </c:pt>
                <c:pt idx="15">
                  <c:v>44.810175856562751</c:v>
                </c:pt>
                <c:pt idx="16">
                  <c:v>44.460935224154142</c:v>
                </c:pt>
                <c:pt idx="17">
                  <c:v>44.094279505291638</c:v>
                </c:pt>
                <c:pt idx="18">
                  <c:v>43.745680241271884</c:v>
                </c:pt>
                <c:pt idx="19">
                  <c:v>43.416085091666353</c:v>
                </c:pt>
                <c:pt idx="20">
                  <c:v>43.11308144988034</c:v>
                </c:pt>
                <c:pt idx="21">
                  <c:v>42.837258529828866</c:v>
                </c:pt>
                <c:pt idx="22">
                  <c:v>42.560389651260273</c:v>
                </c:pt>
                <c:pt idx="23">
                  <c:v>42.302091075390592</c:v>
                </c:pt>
                <c:pt idx="24">
                  <c:v>42.046438267469028</c:v>
                </c:pt>
                <c:pt idx="25">
                  <c:v>41.785104791027763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41.051585692159875</c:v>
                </c:pt>
                <c:pt idx="1">
                  <c:v>44.64168779907741</c:v>
                </c:pt>
                <c:pt idx="2">
                  <c:v>45.911317305684634</c:v>
                </c:pt>
                <c:pt idx="3">
                  <c:v>45.97707842536574</c:v>
                </c:pt>
                <c:pt idx="4">
                  <c:v>46.606174560705441</c:v>
                </c:pt>
                <c:pt idx="5">
                  <c:v>48.980127605559531</c:v>
                </c:pt>
                <c:pt idx="6">
                  <c:v>51.428558955422695</c:v>
                </c:pt>
                <c:pt idx="7">
                  <c:v>52.900841367327757</c:v>
                </c:pt>
                <c:pt idx="8">
                  <c:v>51.800946605683293</c:v>
                </c:pt>
                <c:pt idx="9">
                  <c:v>57.990790678363581</c:v>
                </c:pt>
                <c:pt idx="10">
                  <c:v>60.288124145885973</c:v>
                </c:pt>
                <c:pt idx="11">
                  <c:v>58.497275751065388</c:v>
                </c:pt>
                <c:pt idx="12">
                  <c:v>59.044159605081759</c:v>
                </c:pt>
                <c:pt idx="13">
                  <c:v>59.685094695107409</c:v>
                </c:pt>
                <c:pt idx="14">
                  <c:v>60.443199877781332</c:v>
                </c:pt>
                <c:pt idx="15">
                  <c:v>61.108009139288185</c:v>
                </c:pt>
                <c:pt idx="16">
                  <c:v>61.754986730839065</c:v>
                </c:pt>
                <c:pt idx="17">
                  <c:v>62.401674920797305</c:v>
                </c:pt>
                <c:pt idx="18">
                  <c:v>63.033500830329331</c:v>
                </c:pt>
                <c:pt idx="19">
                  <c:v>63.661556695086617</c:v>
                </c:pt>
                <c:pt idx="20">
                  <c:v>64.324492888830108</c:v>
                </c:pt>
                <c:pt idx="21">
                  <c:v>64.994574085652346</c:v>
                </c:pt>
                <c:pt idx="22">
                  <c:v>65.64279871075459</c:v>
                </c:pt>
                <c:pt idx="23">
                  <c:v>66.296987412776744</c:v>
                </c:pt>
                <c:pt idx="24">
                  <c:v>66.980537211086272</c:v>
                </c:pt>
                <c:pt idx="25">
                  <c:v>67.685041028474771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88.190136011385675</c:v>
                </c:pt>
                <c:pt idx="1">
                  <c:v>84.758563682262917</c:v>
                </c:pt>
                <c:pt idx="2">
                  <c:v>86.083179493846359</c:v>
                </c:pt>
                <c:pt idx="3">
                  <c:v>89.511109469989634</c:v>
                </c:pt>
                <c:pt idx="4">
                  <c:v>95.087297756548992</c:v>
                </c:pt>
                <c:pt idx="5">
                  <c:v>95.321265828110711</c:v>
                </c:pt>
                <c:pt idx="6">
                  <c:v>100.47930221278655</c:v>
                </c:pt>
                <c:pt idx="7">
                  <c:v>98.058068405615202</c:v>
                </c:pt>
                <c:pt idx="8">
                  <c:v>100.93276859965736</c:v>
                </c:pt>
                <c:pt idx="9">
                  <c:v>110.52411170258004</c:v>
                </c:pt>
                <c:pt idx="10">
                  <c:v>117.72368712799877</c:v>
                </c:pt>
                <c:pt idx="11">
                  <c:v>120.28793650062693</c:v>
                </c:pt>
                <c:pt idx="12">
                  <c:v>121.13925443954564</c:v>
                </c:pt>
                <c:pt idx="13">
                  <c:v>122.45340572756258</c:v>
                </c:pt>
                <c:pt idx="14">
                  <c:v>123.94017718145683</c:v>
                </c:pt>
                <c:pt idx="15">
                  <c:v>125.20413068526528</c:v>
                </c:pt>
                <c:pt idx="16">
                  <c:v>126.41414755730173</c:v>
                </c:pt>
                <c:pt idx="17">
                  <c:v>127.60620545526109</c:v>
                </c:pt>
                <c:pt idx="18">
                  <c:v>128.82983722148381</c:v>
                </c:pt>
                <c:pt idx="19">
                  <c:v>130.04986236540918</c:v>
                </c:pt>
                <c:pt idx="20">
                  <c:v>131.35187398063752</c:v>
                </c:pt>
                <c:pt idx="21">
                  <c:v>132.62270637337454</c:v>
                </c:pt>
                <c:pt idx="22">
                  <c:v>133.83364016205132</c:v>
                </c:pt>
                <c:pt idx="23">
                  <c:v>135.05586851778341</c:v>
                </c:pt>
                <c:pt idx="24">
                  <c:v>136.28169147633687</c:v>
                </c:pt>
                <c:pt idx="25">
                  <c:v>137.54758931792381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53.506262853363047</c:v>
                </c:pt>
                <c:pt idx="1">
                  <c:v>54.404478793164046</c:v>
                </c:pt>
                <c:pt idx="2">
                  <c:v>55.935728218821666</c:v>
                </c:pt>
                <c:pt idx="3">
                  <c:v>55.673554658327717</c:v>
                </c:pt>
                <c:pt idx="4">
                  <c:v>57.6921531758478</c:v>
                </c:pt>
                <c:pt idx="5">
                  <c:v>59.776397696438259</c:v>
                </c:pt>
                <c:pt idx="6">
                  <c:v>60.780149678772204</c:v>
                </c:pt>
                <c:pt idx="7">
                  <c:v>62.662861198332394</c:v>
                </c:pt>
                <c:pt idx="8">
                  <c:v>62.344329127384839</c:v>
                </c:pt>
                <c:pt idx="9">
                  <c:v>65.329188755632288</c:v>
                </c:pt>
                <c:pt idx="10">
                  <c:v>69.150823322691807</c:v>
                </c:pt>
                <c:pt idx="11">
                  <c:v>64.845493538070244</c:v>
                </c:pt>
                <c:pt idx="12">
                  <c:v>65.18631636141815</c:v>
                </c:pt>
                <c:pt idx="13">
                  <c:v>65.699276815231059</c:v>
                </c:pt>
                <c:pt idx="14">
                  <c:v>66.350766942705505</c:v>
                </c:pt>
                <c:pt idx="15">
                  <c:v>66.838785318339603</c:v>
                </c:pt>
                <c:pt idx="16">
                  <c:v>67.279723286054832</c:v>
                </c:pt>
                <c:pt idx="17">
                  <c:v>67.684914218635313</c:v>
                </c:pt>
                <c:pt idx="18">
                  <c:v>68.078574767983184</c:v>
                </c:pt>
                <c:pt idx="19">
                  <c:v>68.475489293378388</c:v>
                </c:pt>
                <c:pt idx="20">
                  <c:v>68.919687822849767</c:v>
                </c:pt>
                <c:pt idx="21">
                  <c:v>69.366347914226282</c:v>
                </c:pt>
                <c:pt idx="22">
                  <c:v>69.768543929227562</c:v>
                </c:pt>
                <c:pt idx="23">
                  <c:v>70.192474298853512</c:v>
                </c:pt>
                <c:pt idx="24">
                  <c:v>70.643402240547545</c:v>
                </c:pt>
                <c:pt idx="25">
                  <c:v>71.101287494527412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53.6983966111871</c:v>
                </c:pt>
                <c:pt idx="1">
                  <c:v>53.569350725545213</c:v>
                </c:pt>
                <c:pt idx="2">
                  <c:v>54.451295926114504</c:v>
                </c:pt>
                <c:pt idx="3">
                  <c:v>54.939913652286243</c:v>
                </c:pt>
                <c:pt idx="4">
                  <c:v>55.095299093061428</c:v>
                </c:pt>
                <c:pt idx="5">
                  <c:v>56.97933325163109</c:v>
                </c:pt>
                <c:pt idx="6">
                  <c:v>55.761961035559857</c:v>
                </c:pt>
                <c:pt idx="7">
                  <c:v>57.426914065460757</c:v>
                </c:pt>
                <c:pt idx="8">
                  <c:v>55.653480714972218</c:v>
                </c:pt>
                <c:pt idx="9">
                  <c:v>56.966309754450705</c:v>
                </c:pt>
                <c:pt idx="10">
                  <c:v>59.36542620740024</c:v>
                </c:pt>
                <c:pt idx="11">
                  <c:v>56.908110505987636</c:v>
                </c:pt>
                <c:pt idx="12">
                  <c:v>56.440066669041315</c:v>
                </c:pt>
                <c:pt idx="13">
                  <c:v>56.074461252089634</c:v>
                </c:pt>
                <c:pt idx="14">
                  <c:v>55.83453666414173</c:v>
                </c:pt>
                <c:pt idx="15">
                  <c:v>55.441618917532736</c:v>
                </c:pt>
                <c:pt idx="16">
                  <c:v>55.02935582094841</c:v>
                </c:pt>
                <c:pt idx="17">
                  <c:v>54.609279973543323</c:v>
                </c:pt>
                <c:pt idx="18">
                  <c:v>54.167991774709918</c:v>
                </c:pt>
                <c:pt idx="19">
                  <c:v>53.694686421684423</c:v>
                </c:pt>
                <c:pt idx="20">
                  <c:v>53.156236751118215</c:v>
                </c:pt>
                <c:pt idx="21">
                  <c:v>52.559433331291999</c:v>
                </c:pt>
                <c:pt idx="22">
                  <c:v>52.096345569176989</c:v>
                </c:pt>
                <c:pt idx="23">
                  <c:v>51.617079047396487</c:v>
                </c:pt>
                <c:pt idx="24">
                  <c:v>51.078655678218844</c:v>
                </c:pt>
                <c:pt idx="25">
                  <c:v>50.480931751072347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49.919553465723176</c:v>
                </c:pt>
                <c:pt idx="1">
                  <c:v>52.563504336968222</c:v>
                </c:pt>
                <c:pt idx="2">
                  <c:v>52.777158860377888</c:v>
                </c:pt>
                <c:pt idx="3">
                  <c:v>50.210460098918979</c:v>
                </c:pt>
                <c:pt idx="4">
                  <c:v>50.053398857113336</c:v>
                </c:pt>
                <c:pt idx="5">
                  <c:v>52.291775978351765</c:v>
                </c:pt>
                <c:pt idx="6">
                  <c:v>54.065180402597178</c:v>
                </c:pt>
                <c:pt idx="7">
                  <c:v>53.181141710598304</c:v>
                </c:pt>
                <c:pt idx="8">
                  <c:v>48.587546989741682</c:v>
                </c:pt>
                <c:pt idx="9">
                  <c:v>51.660575225015208</c:v>
                </c:pt>
                <c:pt idx="10">
                  <c:v>46.239520812771168</c:v>
                </c:pt>
                <c:pt idx="11">
                  <c:v>46.617774535249204</c:v>
                </c:pt>
                <c:pt idx="12">
                  <c:v>46.125145034083957</c:v>
                </c:pt>
                <c:pt idx="13">
                  <c:v>45.681188403183405</c:v>
                </c:pt>
                <c:pt idx="14">
                  <c:v>45.35864444433772</c:v>
                </c:pt>
                <c:pt idx="15">
                  <c:v>45.047384947331906</c:v>
                </c:pt>
                <c:pt idx="16">
                  <c:v>44.732009264431198</c:v>
                </c:pt>
                <c:pt idx="17">
                  <c:v>44.37183923541761</c:v>
                </c:pt>
                <c:pt idx="18">
                  <c:v>44.015779065197222</c:v>
                </c:pt>
                <c:pt idx="19">
                  <c:v>43.660516493421895</c:v>
                </c:pt>
                <c:pt idx="20">
                  <c:v>43.324338863867517</c:v>
                </c:pt>
                <c:pt idx="21">
                  <c:v>42.995062728899207</c:v>
                </c:pt>
                <c:pt idx="22">
                  <c:v>42.663816949817793</c:v>
                </c:pt>
                <c:pt idx="23">
                  <c:v>42.344536752188944</c:v>
                </c:pt>
                <c:pt idx="24">
                  <c:v>42.02407224410203</c:v>
                </c:pt>
                <c:pt idx="25">
                  <c:v>41.709806961192911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49.259436984469431</c:v>
                </c:pt>
                <c:pt idx="1">
                  <c:v>48.676028784078305</c:v>
                </c:pt>
                <c:pt idx="2">
                  <c:v>49.819945683637854</c:v>
                </c:pt>
                <c:pt idx="3">
                  <c:v>52.368032108341666</c:v>
                </c:pt>
                <c:pt idx="4">
                  <c:v>55.828914217673983</c:v>
                </c:pt>
                <c:pt idx="5">
                  <c:v>56.093072219085855</c:v>
                </c:pt>
                <c:pt idx="6">
                  <c:v>57.840853452260284</c:v>
                </c:pt>
                <c:pt idx="7">
                  <c:v>56.227425254539995</c:v>
                </c:pt>
                <c:pt idx="8">
                  <c:v>54.849305282255138</c:v>
                </c:pt>
                <c:pt idx="9">
                  <c:v>58.369192888842313</c:v>
                </c:pt>
                <c:pt idx="10">
                  <c:v>56.580851266986727</c:v>
                </c:pt>
                <c:pt idx="11">
                  <c:v>57.938867167132202</c:v>
                </c:pt>
                <c:pt idx="12">
                  <c:v>58.271313888739598</c:v>
                </c:pt>
                <c:pt idx="13">
                  <c:v>58.767353305775039</c:v>
                </c:pt>
                <c:pt idx="14">
                  <c:v>59.33789072069883</c:v>
                </c:pt>
                <c:pt idx="15">
                  <c:v>59.827322076020678</c:v>
                </c:pt>
                <c:pt idx="16">
                  <c:v>60.250871162877296</c:v>
                </c:pt>
                <c:pt idx="17">
                  <c:v>60.652466549443858</c:v>
                </c:pt>
                <c:pt idx="18">
                  <c:v>61.053290321476112</c:v>
                </c:pt>
                <c:pt idx="19">
                  <c:v>61.460589244593962</c:v>
                </c:pt>
                <c:pt idx="20">
                  <c:v>61.886538861808368</c:v>
                </c:pt>
                <c:pt idx="21">
                  <c:v>62.316955701437365</c:v>
                </c:pt>
                <c:pt idx="22">
                  <c:v>62.746527999835997</c:v>
                </c:pt>
                <c:pt idx="23">
                  <c:v>63.171651875417851</c:v>
                </c:pt>
                <c:pt idx="24">
                  <c:v>63.609944843914832</c:v>
                </c:pt>
                <c:pt idx="25">
                  <c:v>64.052000680190915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42.74110789028061</c:v>
                </c:pt>
                <c:pt idx="1">
                  <c:v>45.042319823634564</c:v>
                </c:pt>
                <c:pt idx="2">
                  <c:v>44.196266409061572</c:v>
                </c:pt>
                <c:pt idx="3">
                  <c:v>44.042148365109469</c:v>
                </c:pt>
                <c:pt idx="4">
                  <c:v>44.339911859950895</c:v>
                </c:pt>
                <c:pt idx="5">
                  <c:v>46.683904908941123</c:v>
                </c:pt>
                <c:pt idx="6">
                  <c:v>46.85812670694817</c:v>
                </c:pt>
                <c:pt idx="7">
                  <c:v>45.662392587328192</c:v>
                </c:pt>
                <c:pt idx="8">
                  <c:v>44.250447018203573</c:v>
                </c:pt>
                <c:pt idx="9">
                  <c:v>45.66940855399303</c:v>
                </c:pt>
                <c:pt idx="10">
                  <c:v>44.606668593042386</c:v>
                </c:pt>
                <c:pt idx="11">
                  <c:v>44.320194236046433</c:v>
                </c:pt>
                <c:pt idx="12">
                  <c:v>44.4004438772957</c:v>
                </c:pt>
                <c:pt idx="13">
                  <c:v>44.457647211485231</c:v>
                </c:pt>
                <c:pt idx="14">
                  <c:v>44.588406632495172</c:v>
                </c:pt>
                <c:pt idx="15">
                  <c:v>44.628248831208587</c:v>
                </c:pt>
                <c:pt idx="16">
                  <c:v>44.628408993551709</c:v>
                </c:pt>
                <c:pt idx="17">
                  <c:v>44.602336565049356</c:v>
                </c:pt>
                <c:pt idx="18">
                  <c:v>44.555036033519386</c:v>
                </c:pt>
                <c:pt idx="19">
                  <c:v>44.505051666216509</c:v>
                </c:pt>
                <c:pt idx="20">
                  <c:v>44.460164720033518</c:v>
                </c:pt>
                <c:pt idx="21">
                  <c:v>44.399293157404074</c:v>
                </c:pt>
                <c:pt idx="22">
                  <c:v>44.363388452305017</c:v>
                </c:pt>
                <c:pt idx="23">
                  <c:v>44.329925233661811</c:v>
                </c:pt>
                <c:pt idx="24">
                  <c:v>44.301301792953907</c:v>
                </c:pt>
                <c:pt idx="25">
                  <c:v>44.273495593821494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43.664583927338562</c:v>
                </c:pt>
                <c:pt idx="1">
                  <c:v>42.166421092177558</c:v>
                </c:pt>
                <c:pt idx="2">
                  <c:v>42.00709699770789</c:v>
                </c:pt>
                <c:pt idx="3">
                  <c:v>43.036119448664671</c:v>
                </c:pt>
                <c:pt idx="4">
                  <c:v>40.727783244744529</c:v>
                </c:pt>
                <c:pt idx="5">
                  <c:v>43.412288591831249</c:v>
                </c:pt>
                <c:pt idx="6">
                  <c:v>45.744035364161448</c:v>
                </c:pt>
                <c:pt idx="7">
                  <c:v>45.342136202975951</c:v>
                </c:pt>
                <c:pt idx="8">
                  <c:v>43.925536202439361</c:v>
                </c:pt>
                <c:pt idx="9">
                  <c:v>45.335006875678459</c:v>
                </c:pt>
                <c:pt idx="10">
                  <c:v>42.608205816573772</c:v>
                </c:pt>
                <c:pt idx="11">
                  <c:v>47.835406393735717</c:v>
                </c:pt>
                <c:pt idx="12">
                  <c:v>47.619621340821894</c:v>
                </c:pt>
                <c:pt idx="13">
                  <c:v>47.559121208246083</c:v>
                </c:pt>
                <c:pt idx="14">
                  <c:v>47.581894140725325</c:v>
                </c:pt>
                <c:pt idx="15">
                  <c:v>47.556771854466078</c:v>
                </c:pt>
                <c:pt idx="16">
                  <c:v>47.507015902125822</c:v>
                </c:pt>
                <c:pt idx="17">
                  <c:v>47.394465079967155</c:v>
                </c:pt>
                <c:pt idx="18">
                  <c:v>47.330256862933581</c:v>
                </c:pt>
                <c:pt idx="19">
                  <c:v>47.267444134603167</c:v>
                </c:pt>
                <c:pt idx="20">
                  <c:v>47.21412982005409</c:v>
                </c:pt>
                <c:pt idx="21">
                  <c:v>47.148871034216839</c:v>
                </c:pt>
                <c:pt idx="22">
                  <c:v>47.049754077469089</c:v>
                </c:pt>
                <c:pt idx="23">
                  <c:v>46.932632058368661</c:v>
                </c:pt>
                <c:pt idx="24">
                  <c:v>46.784245772520208</c:v>
                </c:pt>
                <c:pt idx="25">
                  <c:v>46.618443342119335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59.679936564092294</c:v>
                </c:pt>
                <c:pt idx="1">
                  <c:v>59.849644963091606</c:v>
                </c:pt>
                <c:pt idx="2">
                  <c:v>56.920011104747388</c:v>
                </c:pt>
                <c:pt idx="3">
                  <c:v>57.073583772995747</c:v>
                </c:pt>
                <c:pt idx="4">
                  <c:v>58.277067234353638</c:v>
                </c:pt>
                <c:pt idx="5">
                  <c:v>61.578833920050627</c:v>
                </c:pt>
                <c:pt idx="6">
                  <c:v>61.739832191491551</c:v>
                </c:pt>
                <c:pt idx="7">
                  <c:v>60.290219207821195</c:v>
                </c:pt>
                <c:pt idx="8">
                  <c:v>57.622639459662807</c:v>
                </c:pt>
                <c:pt idx="9">
                  <c:v>59.002415565444373</c:v>
                </c:pt>
                <c:pt idx="10">
                  <c:v>54.812692706648804</c:v>
                </c:pt>
                <c:pt idx="11">
                  <c:v>54.484941372086254</c:v>
                </c:pt>
                <c:pt idx="12">
                  <c:v>54.137678783971921</c:v>
                </c:pt>
                <c:pt idx="13">
                  <c:v>53.690451381319569</c:v>
                </c:pt>
                <c:pt idx="14">
                  <c:v>53.402483395657526</c:v>
                </c:pt>
                <c:pt idx="15">
                  <c:v>53.021728230547055</c:v>
                </c:pt>
                <c:pt idx="16">
                  <c:v>52.618481281869563</c:v>
                </c:pt>
                <c:pt idx="17">
                  <c:v>52.205818001884822</c:v>
                </c:pt>
                <c:pt idx="18">
                  <c:v>51.791733122367347</c:v>
                </c:pt>
                <c:pt idx="19">
                  <c:v>51.395803685605848</c:v>
                </c:pt>
                <c:pt idx="20">
                  <c:v>51.029536290800728</c:v>
                </c:pt>
                <c:pt idx="21">
                  <c:v>50.69175567349744</c:v>
                </c:pt>
                <c:pt idx="22">
                  <c:v>50.351184149361956</c:v>
                </c:pt>
                <c:pt idx="23">
                  <c:v>50.028844803552452</c:v>
                </c:pt>
                <c:pt idx="24">
                  <c:v>49.709148740319407</c:v>
                </c:pt>
                <c:pt idx="25">
                  <c:v>49.382403830676886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41.051585692159875</c:v>
                </c:pt>
                <c:pt idx="1">
                  <c:v>44.64168779907741</c:v>
                </c:pt>
                <c:pt idx="2">
                  <c:v>45.911317305684634</c:v>
                </c:pt>
                <c:pt idx="3">
                  <c:v>45.97707842536574</c:v>
                </c:pt>
                <c:pt idx="4">
                  <c:v>46.606174560705441</c:v>
                </c:pt>
                <c:pt idx="5">
                  <c:v>48.980127605559531</c:v>
                </c:pt>
                <c:pt idx="6">
                  <c:v>51.428558955422695</c:v>
                </c:pt>
                <c:pt idx="7">
                  <c:v>52.900841367327757</c:v>
                </c:pt>
                <c:pt idx="8">
                  <c:v>51.800946605683293</c:v>
                </c:pt>
                <c:pt idx="9">
                  <c:v>57.990790678363581</c:v>
                </c:pt>
                <c:pt idx="10">
                  <c:v>60.288124145885973</c:v>
                </c:pt>
                <c:pt idx="11">
                  <c:v>58.497275751065388</c:v>
                </c:pt>
                <c:pt idx="12">
                  <c:v>59.044159605081759</c:v>
                </c:pt>
                <c:pt idx="13">
                  <c:v>59.685094695107409</c:v>
                </c:pt>
                <c:pt idx="14">
                  <c:v>60.443199877781332</c:v>
                </c:pt>
                <c:pt idx="15">
                  <c:v>61.108009139288185</c:v>
                </c:pt>
                <c:pt idx="16">
                  <c:v>61.754986730839065</c:v>
                </c:pt>
                <c:pt idx="17">
                  <c:v>62.401674920797305</c:v>
                </c:pt>
                <c:pt idx="18">
                  <c:v>63.033500830329331</c:v>
                </c:pt>
                <c:pt idx="19">
                  <c:v>63.661556695086617</c:v>
                </c:pt>
                <c:pt idx="20">
                  <c:v>64.324492888830108</c:v>
                </c:pt>
                <c:pt idx="21">
                  <c:v>64.994574085652346</c:v>
                </c:pt>
                <c:pt idx="22">
                  <c:v>65.64279871075459</c:v>
                </c:pt>
                <c:pt idx="23">
                  <c:v>66.296987412776744</c:v>
                </c:pt>
                <c:pt idx="24">
                  <c:v>66.980537211086272</c:v>
                </c:pt>
                <c:pt idx="25">
                  <c:v>67.685041028474771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88.190136011385675</c:v>
                </c:pt>
                <c:pt idx="1">
                  <c:v>84.758563682262917</c:v>
                </c:pt>
                <c:pt idx="2">
                  <c:v>86.083179493846359</c:v>
                </c:pt>
                <c:pt idx="3">
                  <c:v>89.511109469989634</c:v>
                </c:pt>
                <c:pt idx="4">
                  <c:v>95.087297756548992</c:v>
                </c:pt>
                <c:pt idx="5">
                  <c:v>95.321265828110711</c:v>
                </c:pt>
                <c:pt idx="6">
                  <c:v>100.47930221278655</c:v>
                </c:pt>
                <c:pt idx="7">
                  <c:v>98.058068405615202</c:v>
                </c:pt>
                <c:pt idx="8">
                  <c:v>100.93276859965736</c:v>
                </c:pt>
                <c:pt idx="9">
                  <c:v>110.52411170258004</c:v>
                </c:pt>
                <c:pt idx="10">
                  <c:v>117.72368712799877</c:v>
                </c:pt>
                <c:pt idx="11">
                  <c:v>120.28793650062693</c:v>
                </c:pt>
                <c:pt idx="12">
                  <c:v>121.13925443954564</c:v>
                </c:pt>
                <c:pt idx="13">
                  <c:v>122.45340572756258</c:v>
                </c:pt>
                <c:pt idx="14">
                  <c:v>123.94017718145683</c:v>
                </c:pt>
                <c:pt idx="15">
                  <c:v>125.20413068526528</c:v>
                </c:pt>
                <c:pt idx="16">
                  <c:v>126.41414755730173</c:v>
                </c:pt>
                <c:pt idx="17">
                  <c:v>127.60620545526109</c:v>
                </c:pt>
                <c:pt idx="18">
                  <c:v>128.82983722148381</c:v>
                </c:pt>
                <c:pt idx="19">
                  <c:v>130.04986236540918</c:v>
                </c:pt>
                <c:pt idx="20">
                  <c:v>131.35187398063752</c:v>
                </c:pt>
                <c:pt idx="21">
                  <c:v>132.62270637337454</c:v>
                </c:pt>
                <c:pt idx="22">
                  <c:v>133.83364016205132</c:v>
                </c:pt>
                <c:pt idx="23">
                  <c:v>135.05586851778341</c:v>
                </c:pt>
                <c:pt idx="24">
                  <c:v>136.28169147633687</c:v>
                </c:pt>
                <c:pt idx="25">
                  <c:v>137.54758931792381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53.506262853363047</c:v>
                </c:pt>
                <c:pt idx="1">
                  <c:v>54.404478793164046</c:v>
                </c:pt>
                <c:pt idx="2">
                  <c:v>55.935728218821666</c:v>
                </c:pt>
                <c:pt idx="3">
                  <c:v>55.673554658327717</c:v>
                </c:pt>
                <c:pt idx="4">
                  <c:v>57.6921531758478</c:v>
                </c:pt>
                <c:pt idx="5">
                  <c:v>59.776397696438259</c:v>
                </c:pt>
                <c:pt idx="6">
                  <c:v>60.780149678772204</c:v>
                </c:pt>
                <c:pt idx="7">
                  <c:v>62.662861198332394</c:v>
                </c:pt>
                <c:pt idx="8">
                  <c:v>62.344329127384839</c:v>
                </c:pt>
                <c:pt idx="9">
                  <c:v>65.329188755632288</c:v>
                </c:pt>
                <c:pt idx="10">
                  <c:v>69.150823322691807</c:v>
                </c:pt>
                <c:pt idx="11">
                  <c:v>64.845493538070244</c:v>
                </c:pt>
                <c:pt idx="12">
                  <c:v>65.18631636141815</c:v>
                </c:pt>
                <c:pt idx="13">
                  <c:v>65.699276815231059</c:v>
                </c:pt>
                <c:pt idx="14">
                  <c:v>66.350766942705505</c:v>
                </c:pt>
                <c:pt idx="15">
                  <c:v>66.838785318339603</c:v>
                </c:pt>
                <c:pt idx="16">
                  <c:v>67.279723286054832</c:v>
                </c:pt>
                <c:pt idx="17">
                  <c:v>67.684914218635313</c:v>
                </c:pt>
                <c:pt idx="18">
                  <c:v>68.078574767983184</c:v>
                </c:pt>
                <c:pt idx="19">
                  <c:v>68.475489293378388</c:v>
                </c:pt>
                <c:pt idx="20">
                  <c:v>68.919687822849767</c:v>
                </c:pt>
                <c:pt idx="21">
                  <c:v>69.366347914226282</c:v>
                </c:pt>
                <c:pt idx="22">
                  <c:v>69.768543929227562</c:v>
                </c:pt>
                <c:pt idx="23">
                  <c:v>70.192474298853512</c:v>
                </c:pt>
                <c:pt idx="24">
                  <c:v>70.643402240547545</c:v>
                </c:pt>
                <c:pt idx="25">
                  <c:v>71.101287494527412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53.6983966111871</c:v>
                </c:pt>
                <c:pt idx="1">
                  <c:v>53.569350725545213</c:v>
                </c:pt>
                <c:pt idx="2">
                  <c:v>54.451295926114504</c:v>
                </c:pt>
                <c:pt idx="3">
                  <c:v>54.939913652286243</c:v>
                </c:pt>
                <c:pt idx="4">
                  <c:v>55.095299093061428</c:v>
                </c:pt>
                <c:pt idx="5">
                  <c:v>56.97933325163109</c:v>
                </c:pt>
                <c:pt idx="6">
                  <c:v>55.761961035559857</c:v>
                </c:pt>
                <c:pt idx="7">
                  <c:v>57.426914065460757</c:v>
                </c:pt>
                <c:pt idx="8">
                  <c:v>55.653480714972218</c:v>
                </c:pt>
                <c:pt idx="9">
                  <c:v>56.966309754450705</c:v>
                </c:pt>
                <c:pt idx="10">
                  <c:v>59.36542620740024</c:v>
                </c:pt>
                <c:pt idx="11">
                  <c:v>56.908110505987636</c:v>
                </c:pt>
                <c:pt idx="12">
                  <c:v>56.440066669041315</c:v>
                </c:pt>
                <c:pt idx="13">
                  <c:v>56.074461252089634</c:v>
                </c:pt>
                <c:pt idx="14">
                  <c:v>55.83453666414173</c:v>
                </c:pt>
                <c:pt idx="15">
                  <c:v>55.441618917532736</c:v>
                </c:pt>
                <c:pt idx="16">
                  <c:v>55.02935582094841</c:v>
                </c:pt>
                <c:pt idx="17">
                  <c:v>54.609279973543323</c:v>
                </c:pt>
                <c:pt idx="18">
                  <c:v>54.167991774709918</c:v>
                </c:pt>
                <c:pt idx="19">
                  <c:v>53.694686421684423</c:v>
                </c:pt>
                <c:pt idx="20">
                  <c:v>53.156236751118215</c:v>
                </c:pt>
                <c:pt idx="21">
                  <c:v>52.559433331291999</c:v>
                </c:pt>
                <c:pt idx="22">
                  <c:v>52.096345569176989</c:v>
                </c:pt>
                <c:pt idx="23">
                  <c:v>51.617079047396487</c:v>
                </c:pt>
                <c:pt idx="24">
                  <c:v>51.078655678218844</c:v>
                </c:pt>
                <c:pt idx="25">
                  <c:v>50.480931751072347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49.919553465723176</c:v>
                </c:pt>
                <c:pt idx="1">
                  <c:v>52.563504336968222</c:v>
                </c:pt>
                <c:pt idx="2">
                  <c:v>52.777158860377888</c:v>
                </c:pt>
                <c:pt idx="3">
                  <c:v>50.210460098918979</c:v>
                </c:pt>
                <c:pt idx="4">
                  <c:v>50.053398857113336</c:v>
                </c:pt>
                <c:pt idx="5">
                  <c:v>52.291775978351765</c:v>
                </c:pt>
                <c:pt idx="6">
                  <c:v>54.065180402597178</c:v>
                </c:pt>
                <c:pt idx="7">
                  <c:v>53.181141710598304</c:v>
                </c:pt>
                <c:pt idx="8">
                  <c:v>48.587546989741682</c:v>
                </c:pt>
                <c:pt idx="9">
                  <c:v>51.660575225015208</c:v>
                </c:pt>
                <c:pt idx="10">
                  <c:v>46.239520812771168</c:v>
                </c:pt>
                <c:pt idx="11">
                  <c:v>46.617774535249204</c:v>
                </c:pt>
                <c:pt idx="12">
                  <c:v>46.125145034083957</c:v>
                </c:pt>
                <c:pt idx="13">
                  <c:v>45.681188403183405</c:v>
                </c:pt>
                <c:pt idx="14">
                  <c:v>45.35864444433772</c:v>
                </c:pt>
                <c:pt idx="15">
                  <c:v>45.047384947331906</c:v>
                </c:pt>
                <c:pt idx="16">
                  <c:v>44.732009264431198</c:v>
                </c:pt>
                <c:pt idx="17">
                  <c:v>44.37183923541761</c:v>
                </c:pt>
                <c:pt idx="18">
                  <c:v>44.015779065197222</c:v>
                </c:pt>
                <c:pt idx="19">
                  <c:v>43.660516493421895</c:v>
                </c:pt>
                <c:pt idx="20">
                  <c:v>43.324338863867517</c:v>
                </c:pt>
                <c:pt idx="21">
                  <c:v>42.995062728899207</c:v>
                </c:pt>
                <c:pt idx="22">
                  <c:v>42.663816949817793</c:v>
                </c:pt>
                <c:pt idx="23">
                  <c:v>42.344536752188944</c:v>
                </c:pt>
                <c:pt idx="24">
                  <c:v>42.02407224410203</c:v>
                </c:pt>
                <c:pt idx="25">
                  <c:v>41.709806961192911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49.259436984469431</c:v>
                </c:pt>
                <c:pt idx="1">
                  <c:v>48.676028784078305</c:v>
                </c:pt>
                <c:pt idx="2">
                  <c:v>49.819945683637854</c:v>
                </c:pt>
                <c:pt idx="3">
                  <c:v>52.368032108341666</c:v>
                </c:pt>
                <c:pt idx="4">
                  <c:v>55.828914217673983</c:v>
                </c:pt>
                <c:pt idx="5">
                  <c:v>56.093072219085855</c:v>
                </c:pt>
                <c:pt idx="6">
                  <c:v>57.840853452260284</c:v>
                </c:pt>
                <c:pt idx="7">
                  <c:v>56.227425254539995</c:v>
                </c:pt>
                <c:pt idx="8">
                  <c:v>54.849305282255138</c:v>
                </c:pt>
                <c:pt idx="9">
                  <c:v>58.369192888842313</c:v>
                </c:pt>
                <c:pt idx="10">
                  <c:v>56.580851266986727</c:v>
                </c:pt>
                <c:pt idx="11">
                  <c:v>57.938867167132202</c:v>
                </c:pt>
                <c:pt idx="12">
                  <c:v>58.271313888739598</c:v>
                </c:pt>
                <c:pt idx="13">
                  <c:v>58.767353305775039</c:v>
                </c:pt>
                <c:pt idx="14">
                  <c:v>59.33789072069883</c:v>
                </c:pt>
                <c:pt idx="15">
                  <c:v>59.827322076020678</c:v>
                </c:pt>
                <c:pt idx="16">
                  <c:v>60.250871162877296</c:v>
                </c:pt>
                <c:pt idx="17">
                  <c:v>60.652466549443858</c:v>
                </c:pt>
                <c:pt idx="18">
                  <c:v>61.053290321476112</c:v>
                </c:pt>
                <c:pt idx="19">
                  <c:v>61.460589244593962</c:v>
                </c:pt>
                <c:pt idx="20">
                  <c:v>61.886538861808368</c:v>
                </c:pt>
                <c:pt idx="21">
                  <c:v>62.316955701437365</c:v>
                </c:pt>
                <c:pt idx="22">
                  <c:v>62.746527999835997</c:v>
                </c:pt>
                <c:pt idx="23">
                  <c:v>63.171651875417851</c:v>
                </c:pt>
                <c:pt idx="24">
                  <c:v>63.609944843914832</c:v>
                </c:pt>
                <c:pt idx="25">
                  <c:v>64.052000680190915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42.74110789028061</c:v>
                </c:pt>
                <c:pt idx="1">
                  <c:v>45.042319823634564</c:v>
                </c:pt>
                <c:pt idx="2">
                  <c:v>44.196266409061572</c:v>
                </c:pt>
                <c:pt idx="3">
                  <c:v>44.042148365109469</c:v>
                </c:pt>
                <c:pt idx="4">
                  <c:v>44.339911859950895</c:v>
                </c:pt>
                <c:pt idx="5">
                  <c:v>46.683904908941123</c:v>
                </c:pt>
                <c:pt idx="6">
                  <c:v>46.85812670694817</c:v>
                </c:pt>
                <c:pt idx="7">
                  <c:v>45.662392587328192</c:v>
                </c:pt>
                <c:pt idx="8">
                  <c:v>44.250447018203573</c:v>
                </c:pt>
                <c:pt idx="9">
                  <c:v>45.66940855399303</c:v>
                </c:pt>
                <c:pt idx="10">
                  <c:v>44.606668593042386</c:v>
                </c:pt>
                <c:pt idx="11">
                  <c:v>44.320194236046433</c:v>
                </c:pt>
                <c:pt idx="12">
                  <c:v>44.4004438772957</c:v>
                </c:pt>
                <c:pt idx="13">
                  <c:v>44.457647211485231</c:v>
                </c:pt>
                <c:pt idx="14">
                  <c:v>44.588406632495172</c:v>
                </c:pt>
                <c:pt idx="15">
                  <c:v>44.628248831208587</c:v>
                </c:pt>
                <c:pt idx="16">
                  <c:v>44.628408993551709</c:v>
                </c:pt>
                <c:pt idx="17">
                  <c:v>44.602336565049356</c:v>
                </c:pt>
                <c:pt idx="18">
                  <c:v>44.555036033519386</c:v>
                </c:pt>
                <c:pt idx="19">
                  <c:v>44.505051666216509</c:v>
                </c:pt>
                <c:pt idx="20">
                  <c:v>44.460164720033518</c:v>
                </c:pt>
                <c:pt idx="21">
                  <c:v>44.399293157404074</c:v>
                </c:pt>
                <c:pt idx="22">
                  <c:v>44.363388452305017</c:v>
                </c:pt>
                <c:pt idx="23">
                  <c:v>44.329925233661811</c:v>
                </c:pt>
                <c:pt idx="24">
                  <c:v>44.301301792953907</c:v>
                </c:pt>
                <c:pt idx="25">
                  <c:v>44.273495593821494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43.664583927338562</c:v>
                </c:pt>
                <c:pt idx="1">
                  <c:v>42.166421092177558</c:v>
                </c:pt>
                <c:pt idx="2">
                  <c:v>42.00709699770789</c:v>
                </c:pt>
                <c:pt idx="3">
                  <c:v>43.036119448664671</c:v>
                </c:pt>
                <c:pt idx="4">
                  <c:v>40.727783244744529</c:v>
                </c:pt>
                <c:pt idx="5">
                  <c:v>43.412288591831249</c:v>
                </c:pt>
                <c:pt idx="6">
                  <c:v>45.744035364161448</c:v>
                </c:pt>
                <c:pt idx="7">
                  <c:v>45.342136202975951</c:v>
                </c:pt>
                <c:pt idx="8">
                  <c:v>43.925536202439361</c:v>
                </c:pt>
                <c:pt idx="9">
                  <c:v>45.335006875678459</c:v>
                </c:pt>
                <c:pt idx="10">
                  <c:v>42.608205816573772</c:v>
                </c:pt>
                <c:pt idx="11">
                  <c:v>47.835406393735717</c:v>
                </c:pt>
                <c:pt idx="12">
                  <c:v>47.619621340821894</c:v>
                </c:pt>
                <c:pt idx="13">
                  <c:v>47.559121208246083</c:v>
                </c:pt>
                <c:pt idx="14">
                  <c:v>47.581894140725325</c:v>
                </c:pt>
                <c:pt idx="15">
                  <c:v>47.556771854466078</c:v>
                </c:pt>
                <c:pt idx="16">
                  <c:v>47.507015902125822</c:v>
                </c:pt>
                <c:pt idx="17">
                  <c:v>47.394465079967155</c:v>
                </c:pt>
                <c:pt idx="18">
                  <c:v>47.330256862933581</c:v>
                </c:pt>
                <c:pt idx="19">
                  <c:v>47.267444134603167</c:v>
                </c:pt>
                <c:pt idx="20">
                  <c:v>47.21412982005409</c:v>
                </c:pt>
                <c:pt idx="21">
                  <c:v>47.148871034216839</c:v>
                </c:pt>
                <c:pt idx="22">
                  <c:v>47.049754077469089</c:v>
                </c:pt>
                <c:pt idx="23">
                  <c:v>46.932632058368661</c:v>
                </c:pt>
                <c:pt idx="24">
                  <c:v>46.784245772520208</c:v>
                </c:pt>
                <c:pt idx="25">
                  <c:v>46.618443342119335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59.679936564092294</c:v>
                </c:pt>
                <c:pt idx="1">
                  <c:v>59.849644963091606</c:v>
                </c:pt>
                <c:pt idx="2">
                  <c:v>56.920011104747388</c:v>
                </c:pt>
                <c:pt idx="3">
                  <c:v>57.073583772995747</c:v>
                </c:pt>
                <c:pt idx="4">
                  <c:v>58.277067234353638</c:v>
                </c:pt>
                <c:pt idx="5">
                  <c:v>61.578833920050627</c:v>
                </c:pt>
                <c:pt idx="6">
                  <c:v>61.739832191491551</c:v>
                </c:pt>
                <c:pt idx="7">
                  <c:v>60.290219207821195</c:v>
                </c:pt>
                <c:pt idx="8">
                  <c:v>57.622639459662807</c:v>
                </c:pt>
                <c:pt idx="9">
                  <c:v>59.002415565444373</c:v>
                </c:pt>
                <c:pt idx="10">
                  <c:v>54.812692706648804</c:v>
                </c:pt>
                <c:pt idx="11">
                  <c:v>54.484941372086254</c:v>
                </c:pt>
                <c:pt idx="12">
                  <c:v>54.137678783971921</c:v>
                </c:pt>
                <c:pt idx="13">
                  <c:v>53.690451381319569</c:v>
                </c:pt>
                <c:pt idx="14">
                  <c:v>53.402483395657526</c:v>
                </c:pt>
                <c:pt idx="15">
                  <c:v>53.021728230547055</c:v>
                </c:pt>
                <c:pt idx="16">
                  <c:v>52.618481281869563</c:v>
                </c:pt>
                <c:pt idx="17">
                  <c:v>52.205818001884822</c:v>
                </c:pt>
                <c:pt idx="18">
                  <c:v>51.791733122367347</c:v>
                </c:pt>
                <c:pt idx="19">
                  <c:v>51.395803685605848</c:v>
                </c:pt>
                <c:pt idx="20">
                  <c:v>51.029536290800728</c:v>
                </c:pt>
                <c:pt idx="21">
                  <c:v>50.69175567349744</c:v>
                </c:pt>
                <c:pt idx="22">
                  <c:v>50.351184149361956</c:v>
                </c:pt>
                <c:pt idx="23">
                  <c:v>50.028844803552452</c:v>
                </c:pt>
                <c:pt idx="24">
                  <c:v>49.709148740319407</c:v>
                </c:pt>
                <c:pt idx="25">
                  <c:v>49.382403830676886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67.685041028474771</c:v>
                </c:pt>
                <c:pt idx="1">
                  <c:v>137.54758931792381</c:v>
                </c:pt>
                <c:pt idx="2">
                  <c:v>71.101287494527412</c:v>
                </c:pt>
                <c:pt idx="3">
                  <c:v>50.480931751072347</c:v>
                </c:pt>
                <c:pt idx="4">
                  <c:v>41.709806961192911</c:v>
                </c:pt>
                <c:pt idx="5">
                  <c:v>64.052000680190915</c:v>
                </c:pt>
                <c:pt idx="6">
                  <c:v>44.273495593821494</c:v>
                </c:pt>
                <c:pt idx="7">
                  <c:v>46.618443342119335</c:v>
                </c:pt>
                <c:pt idx="8">
                  <c:v>49.382403830676886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60.288124145885973</c:v>
                </c:pt>
                <c:pt idx="1">
                  <c:v>117.72368712799877</c:v>
                </c:pt>
                <c:pt idx="2">
                  <c:v>69.150823322691807</c:v>
                </c:pt>
                <c:pt idx="3">
                  <c:v>59.36542620740024</c:v>
                </c:pt>
                <c:pt idx="4">
                  <c:v>46.239520812771168</c:v>
                </c:pt>
                <c:pt idx="5">
                  <c:v>56.580851266986727</c:v>
                </c:pt>
                <c:pt idx="6">
                  <c:v>44.606668593042386</c:v>
                </c:pt>
                <c:pt idx="7">
                  <c:v>42.608205816573772</c:v>
                </c:pt>
                <c:pt idx="8">
                  <c:v>54.812692706648804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11.815470519991198</c:v>
                </c:pt>
                <c:pt idx="1">
                  <c:v>24.011058603009126</c:v>
                </c:pt>
                <c:pt idx="2">
                  <c:v>12.411829165791351</c:v>
                </c:pt>
                <c:pt idx="3">
                  <c:v>8.8122272198306977</c:v>
                </c:pt>
                <c:pt idx="4">
                  <c:v>7.2810917605438261</c:v>
                </c:pt>
                <c:pt idx="5">
                  <c:v>11.181267149780819</c:v>
                </c:pt>
                <c:pt idx="6">
                  <c:v>7.7286232534850248</c:v>
                </c:pt>
                <c:pt idx="7">
                  <c:v>8.1379701426931845</c:v>
                </c:pt>
                <c:pt idx="8">
                  <c:v>8.6204621848747554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10.934121932381172</c:v>
                </c:pt>
                <c:pt idx="1">
                  <c:v>21.350890703984003</c:v>
                </c:pt>
                <c:pt idx="2">
                  <c:v>12.541500413999133</c:v>
                </c:pt>
                <c:pt idx="3">
                  <c:v>10.766777336590689</c:v>
                </c:pt>
                <c:pt idx="4">
                  <c:v>8.3862048425704412</c:v>
                </c:pt>
                <c:pt idx="5">
                  <c:v>10.261754459205109</c:v>
                </c:pt>
                <c:pt idx="6">
                  <c:v>8.0900635125653668</c:v>
                </c:pt>
                <c:pt idx="7">
                  <c:v>7.7276134283272766</c:v>
                </c:pt>
                <c:pt idx="8">
                  <c:v>9.9410733703768095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9.3990653932916217</c:v>
                </c:pt>
                <c:pt idx="1">
                  <c:v>18.291720636269908</c:v>
                </c:pt>
                <c:pt idx="2">
                  <c:v>11.470820889826703</c:v>
                </c:pt>
                <c:pt idx="3">
                  <c:v>10.934076848698288</c:v>
                </c:pt>
                <c:pt idx="4">
                  <c:v>10.034555767390382</c:v>
                </c:pt>
                <c:pt idx="5">
                  <c:v>10.764007357097508</c:v>
                </c:pt>
                <c:pt idx="6">
                  <c:v>8.9584306228622559</c:v>
                </c:pt>
                <c:pt idx="7">
                  <c:v>8.3306222195459405</c:v>
                </c:pt>
                <c:pt idx="8">
                  <c:v>11.816700265017374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8.522036177741403E-2</c:v>
                </c:pt>
                <c:pt idx="1">
                  <c:v>9.1917359450570404E-2</c:v>
                </c:pt>
                <c:pt idx="2">
                  <c:v>9.4060907977604372E-2</c:v>
                </c:pt>
                <c:pt idx="3">
                  <c:v>9.3291585013484821E-2</c:v>
                </c:pt>
                <c:pt idx="4">
                  <c:v>9.2526175007554848E-2</c:v>
                </c:pt>
                <c:pt idx="5">
                  <c:v>9.3990653932916224E-2</c:v>
                </c:pt>
                <c:pt idx="6">
                  <c:v>9.6182441219946041E-2</c:v>
                </c:pt>
                <c:pt idx="7">
                  <c:v>9.9484047765363903E-2</c:v>
                </c:pt>
                <c:pt idx="8">
                  <c:v>9.9623527273237075E-2</c:v>
                </c:pt>
                <c:pt idx="9">
                  <c:v>0.10527567669128375</c:v>
                </c:pt>
                <c:pt idx="10">
                  <c:v>0.10934121932381173</c:v>
                </c:pt>
                <c:pt idx="11">
                  <c:v>0.10602403278210122</c:v>
                </c:pt>
                <c:pt idx="12">
                  <c:v>0.10689356946702133</c:v>
                </c:pt>
                <c:pt idx="13">
                  <c:v>0.10772160582294486</c:v>
                </c:pt>
                <c:pt idx="14">
                  <c:v>0.10854718944788491</c:v>
                </c:pt>
                <c:pt idx="15">
                  <c:v>0.10938044215282647</c:v>
                </c:pt>
                <c:pt idx="16">
                  <c:v>0.11023443986833466</c:v>
                </c:pt>
                <c:pt idx="17">
                  <c:v>0.11112814283999105</c:v>
                </c:pt>
                <c:pt idx="18">
                  <c:v>0.11198868064003821</c:v>
                </c:pt>
                <c:pt idx="19">
                  <c:v>0.11284088812627133</c:v>
                </c:pt>
                <c:pt idx="20">
                  <c:v>0.11371441658931868</c:v>
                </c:pt>
                <c:pt idx="21">
                  <c:v>0.11460967577857736</c:v>
                </c:pt>
                <c:pt idx="22">
                  <c:v>0.11546341476889754</c:v>
                </c:pt>
                <c:pt idx="23">
                  <c:v>0.11631662616063432</c:v>
                </c:pt>
                <c:pt idx="24">
                  <c:v>0.11721913434081176</c:v>
                </c:pt>
                <c:pt idx="25">
                  <c:v>0.11815470519991197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0.18307685730943596</c:v>
                </c:pt>
                <c:pt idx="1">
                  <c:v>0.17451811857027572</c:v>
                </c:pt>
                <c:pt idx="2">
                  <c:v>0.17636309520109811</c:v>
                </c:pt>
                <c:pt idx="3">
                  <c:v>0.18162600941089388</c:v>
                </c:pt>
                <c:pt idx="4">
                  <c:v>0.18877464276237221</c:v>
                </c:pt>
                <c:pt idx="5">
                  <c:v>0.18291720636269909</c:v>
                </c:pt>
                <c:pt idx="6">
                  <c:v>0.1879178568328039</c:v>
                </c:pt>
                <c:pt idx="7">
                  <c:v>0.18440564098605225</c:v>
                </c:pt>
                <c:pt idx="8">
                  <c:v>0.19411379683644789</c:v>
                </c:pt>
                <c:pt idx="9">
                  <c:v>0.20064393870272515</c:v>
                </c:pt>
                <c:pt idx="10">
                  <c:v>0.21350890703984005</c:v>
                </c:pt>
                <c:pt idx="11">
                  <c:v>0.21801719753763929</c:v>
                </c:pt>
                <c:pt idx="12">
                  <c:v>0.21931055325753607</c:v>
                </c:pt>
                <c:pt idx="13">
                  <c:v>0.22100790106550566</c:v>
                </c:pt>
                <c:pt idx="14">
                  <c:v>0.22257851867411499</c:v>
                </c:pt>
                <c:pt idx="15">
                  <c:v>0.22410946399020765</c:v>
                </c:pt>
                <c:pt idx="16">
                  <c:v>0.22565291460832324</c:v>
                </c:pt>
                <c:pt idx="17">
                  <c:v>0.22724775649211554</c:v>
                </c:pt>
                <c:pt idx="18">
                  <c:v>0.2288859623446918</c:v>
                </c:pt>
                <c:pt idx="19">
                  <c:v>0.23051497217228323</c:v>
                </c:pt>
                <c:pt idx="20">
                  <c:v>0.23220706525329843</c:v>
                </c:pt>
                <c:pt idx="21">
                  <c:v>0.23386329693150973</c:v>
                </c:pt>
                <c:pt idx="22">
                  <c:v>0.23540874867558917</c:v>
                </c:pt>
                <c:pt idx="23">
                  <c:v>0.23695259139565839</c:v>
                </c:pt>
                <c:pt idx="24">
                  <c:v>0.23849945919385257</c:v>
                </c:pt>
                <c:pt idx="25">
                  <c:v>0.24011058603009125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0.1110754432706811</c:v>
                </c:pt>
                <c:pt idx="1">
                  <c:v>0.1120189732847767</c:v>
                </c:pt>
                <c:pt idx="2">
                  <c:v>0.11459844093820899</c:v>
                </c:pt>
                <c:pt idx="3">
                  <c:v>0.11296659847235514</c:v>
                </c:pt>
                <c:pt idx="4">
                  <c:v>0.11453491541894867</c:v>
                </c:pt>
                <c:pt idx="5">
                  <c:v>0.11470820889826704</c:v>
                </c:pt>
                <c:pt idx="6">
                  <c:v>0.11367192261570498</c:v>
                </c:pt>
                <c:pt idx="7">
                  <c:v>0.11784226706873209</c:v>
                </c:pt>
                <c:pt idx="8">
                  <c:v>0.11990054970293268</c:v>
                </c:pt>
                <c:pt idx="9">
                  <c:v>0.11859770272985473</c:v>
                </c:pt>
                <c:pt idx="10">
                  <c:v>0.12541500413999132</c:v>
                </c:pt>
                <c:pt idx="11">
                  <c:v>0.11752993014425424</c:v>
                </c:pt>
                <c:pt idx="12">
                  <c:v>0.11801333244276992</c:v>
                </c:pt>
                <c:pt idx="13">
                  <c:v>0.11857619789489929</c:v>
                </c:pt>
                <c:pt idx="14">
                  <c:v>0.11915632004767188</c:v>
                </c:pt>
                <c:pt idx="15">
                  <c:v>0.11963826009146585</c:v>
                </c:pt>
                <c:pt idx="16">
                  <c:v>0.12009625462733926</c:v>
                </c:pt>
                <c:pt idx="17">
                  <c:v>0.12053680970819912</c:v>
                </c:pt>
                <c:pt idx="18">
                  <c:v>0.12095202817058573</c:v>
                </c:pt>
                <c:pt idx="19">
                  <c:v>0.12137364255408094</c:v>
                </c:pt>
                <c:pt idx="20">
                  <c:v>0.12183791492671446</c:v>
                </c:pt>
                <c:pt idx="21">
                  <c:v>0.12231874362183807</c:v>
                </c:pt>
                <c:pt idx="22">
                  <c:v>0.12272045805083326</c:v>
                </c:pt>
                <c:pt idx="23">
                  <c:v>0.12315117339307947</c:v>
                </c:pt>
                <c:pt idx="24">
                  <c:v>0.12362932282000505</c:v>
                </c:pt>
                <c:pt idx="25">
                  <c:v>0.12411829165791351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0.11147430017414407</c:v>
                </c:pt>
                <c:pt idx="1">
                  <c:v>0.11029944226874358</c:v>
                </c:pt>
                <c:pt idx="2">
                  <c:v>0.11155720715365748</c:v>
                </c:pt>
                <c:pt idx="3">
                  <c:v>0.11147797556223268</c:v>
                </c:pt>
                <c:pt idx="4">
                  <c:v>0.10937944025717564</c:v>
                </c:pt>
                <c:pt idx="5">
                  <c:v>0.10934076848698288</c:v>
                </c:pt>
                <c:pt idx="6">
                  <c:v>0.10428683300771627</c:v>
                </c:pt>
                <c:pt idx="7">
                  <c:v>0.10799567103736477</c:v>
                </c:pt>
                <c:pt idx="8">
                  <c:v>0.10703271691275058</c:v>
                </c:pt>
                <c:pt idx="9">
                  <c:v>0.10341584823816904</c:v>
                </c:pt>
                <c:pt idx="10">
                  <c:v>0.1076677733659069</c:v>
                </c:pt>
                <c:pt idx="11">
                  <c:v>0.10314373270184952</c:v>
                </c:pt>
                <c:pt idx="12">
                  <c:v>0.10217911860483544</c:v>
                </c:pt>
                <c:pt idx="13">
                  <c:v>0.10120501680676314</c:v>
                </c:pt>
                <c:pt idx="14">
                  <c:v>0.10027070110901506</c:v>
                </c:pt>
                <c:pt idx="15">
                  <c:v>9.9237872028289709E-2</c:v>
                </c:pt>
                <c:pt idx="16">
                  <c:v>9.8228993905819087E-2</c:v>
                </c:pt>
                <c:pt idx="17">
                  <c:v>9.7251041306047142E-2</c:v>
                </c:pt>
                <c:pt idx="18">
                  <c:v>9.623774424490443E-2</c:v>
                </c:pt>
                <c:pt idx="19">
                  <c:v>9.5174488624343384E-2</c:v>
                </c:pt>
                <c:pt idx="20">
                  <c:v>9.3970899400386151E-2</c:v>
                </c:pt>
                <c:pt idx="21">
                  <c:v>9.2681884571882991E-2</c:v>
                </c:pt>
                <c:pt idx="22">
                  <c:v>9.1635671765046126E-2</c:v>
                </c:pt>
                <c:pt idx="23">
                  <c:v>9.0561045401330739E-2</c:v>
                </c:pt>
                <c:pt idx="24">
                  <c:v>8.9390083316653351E-2</c:v>
                </c:pt>
                <c:pt idx="25">
                  <c:v>8.812227219830697E-2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0.10362967311463345</c:v>
                </c:pt>
                <c:pt idx="1">
                  <c:v>0.10822840175461679</c:v>
                </c:pt>
                <c:pt idx="2">
                  <c:v>0.10812731531601573</c:v>
                </c:pt>
                <c:pt idx="3">
                  <c:v>0.10188149328558006</c:v>
                </c:pt>
                <c:pt idx="4">
                  <c:v>9.9369870752724465E-2</c:v>
                </c:pt>
                <c:pt idx="5">
                  <c:v>0.10034555767390381</c:v>
                </c:pt>
                <c:pt idx="6">
                  <c:v>0.10111348911459776</c:v>
                </c:pt>
                <c:pt idx="7">
                  <c:v>0.10001117383780095</c:v>
                </c:pt>
                <c:pt idx="8">
                  <c:v>9.3443520434453822E-2</c:v>
                </c:pt>
                <c:pt idx="9">
                  <c:v>9.3783891398183536E-2</c:v>
                </c:pt>
                <c:pt idx="10">
                  <c:v>8.3862048425704411E-2</c:v>
                </c:pt>
                <c:pt idx="11">
                  <c:v>8.4492899747794628E-2</c:v>
                </c:pt>
                <c:pt idx="12">
                  <c:v>8.3504980473173424E-2</c:v>
                </c:pt>
                <c:pt idx="13">
                  <c:v>8.2446898942338143E-2</c:v>
                </c:pt>
                <c:pt idx="14">
                  <c:v>8.1457523452669753E-2</c:v>
                </c:pt>
                <c:pt idx="15">
                  <c:v>8.0632685514865382E-2</c:v>
                </c:pt>
                <c:pt idx="16">
                  <c:v>7.984793206970757E-2</c:v>
                </c:pt>
                <c:pt idx="17">
                  <c:v>7.9019675271299661E-2</c:v>
                </c:pt>
                <c:pt idx="18">
                  <c:v>7.8200781487977794E-2</c:v>
                </c:pt>
                <c:pt idx="19">
                  <c:v>7.7388799660779981E-2</c:v>
                </c:pt>
                <c:pt idx="20">
                  <c:v>7.658982911123953E-2</c:v>
                </c:pt>
                <c:pt idx="21">
                  <c:v>7.5816331882487403E-2</c:v>
                </c:pt>
                <c:pt idx="22">
                  <c:v>7.5044179846860543E-2</c:v>
                </c:pt>
                <c:pt idx="23">
                  <c:v>7.4292571104073793E-2</c:v>
                </c:pt>
                <c:pt idx="24">
                  <c:v>7.3544130504734809E-2</c:v>
                </c:pt>
                <c:pt idx="25">
                  <c:v>7.2810917605438258E-2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0.10225931520033682</c:v>
                </c:pt>
                <c:pt idx="1">
                  <c:v>0.10022407876937177</c:v>
                </c:pt>
                <c:pt idx="2">
                  <c:v>0.10206871859496146</c:v>
                </c:pt>
                <c:pt idx="3">
                  <c:v>0.10625939896017644</c:v>
                </c:pt>
                <c:pt idx="4">
                  <c:v>0.11083586962620005</c:v>
                </c:pt>
                <c:pt idx="5">
                  <c:v>0.10764007357097508</c:v>
                </c:pt>
                <c:pt idx="6">
                  <c:v>0.10817480793318901</c:v>
                </c:pt>
                <c:pt idx="7">
                  <c:v>0.10573994127815227</c:v>
                </c:pt>
                <c:pt idx="8">
                  <c:v>0.10548612754704645</c:v>
                </c:pt>
                <c:pt idx="9">
                  <c:v>0.10596262281330808</c:v>
                </c:pt>
                <c:pt idx="10">
                  <c:v>0.10261754459205109</c:v>
                </c:pt>
                <c:pt idx="11">
                  <c:v>0.10501193898373899</c:v>
                </c:pt>
                <c:pt idx="12">
                  <c:v>0.10549440928217553</c:v>
                </c:pt>
                <c:pt idx="13">
                  <c:v>0.10606523622691627</c:v>
                </c:pt>
                <c:pt idx="14">
                  <c:v>0.1065622150799673</c:v>
                </c:pt>
                <c:pt idx="15">
                  <c:v>0.10708807296566633</c:v>
                </c:pt>
                <c:pt idx="16">
                  <c:v>0.10754955001718507</c:v>
                </c:pt>
                <c:pt idx="17">
                  <c:v>0.10801306174648839</c:v>
                </c:pt>
                <c:pt idx="18">
                  <c:v>0.10847053299862865</c:v>
                </c:pt>
                <c:pt idx="19">
                  <c:v>0.10893964639195203</c:v>
                </c:pt>
                <c:pt idx="20">
                  <c:v>0.10940454165049117</c:v>
                </c:pt>
                <c:pt idx="21">
                  <c:v>0.10988803586954099</c:v>
                </c:pt>
                <c:pt idx="22">
                  <c:v>0.11036897466357316</c:v>
                </c:pt>
                <c:pt idx="23">
                  <c:v>0.11083329276175562</c:v>
                </c:pt>
                <c:pt idx="24">
                  <c:v>0.11132043695875808</c:v>
                </c:pt>
                <c:pt idx="25">
                  <c:v>0.11181267149780819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8.872769749970548E-2</c:v>
                </c:pt>
                <c:pt idx="1">
                  <c:v>9.2742261904401699E-2</c:v>
                </c:pt>
                <c:pt idx="2">
                  <c:v>9.05471938428066E-2</c:v>
                </c:pt>
                <c:pt idx="3">
                  <c:v>8.9365439673376484E-2</c:v>
                </c:pt>
                <c:pt idx="4">
                  <c:v>8.8027015373889031E-2</c:v>
                </c:pt>
                <c:pt idx="5">
                  <c:v>8.9584306228622554E-2</c:v>
                </c:pt>
                <c:pt idx="6">
                  <c:v>8.7634752153455189E-2</c:v>
                </c:pt>
                <c:pt idx="7">
                  <c:v>8.5871595381546692E-2</c:v>
                </c:pt>
                <c:pt idx="8">
                  <c:v>8.5102414226678899E-2</c:v>
                </c:pt>
                <c:pt idx="9">
                  <c:v>8.2907610559725356E-2</c:v>
                </c:pt>
                <c:pt idx="10">
                  <c:v>8.0900635125653667E-2</c:v>
                </c:pt>
                <c:pt idx="11">
                  <c:v>8.0328624987396943E-2</c:v>
                </c:pt>
                <c:pt idx="12">
                  <c:v>8.0382580829481479E-2</c:v>
                </c:pt>
                <c:pt idx="13">
                  <c:v>8.0238611887864367E-2</c:v>
                </c:pt>
                <c:pt idx="14">
                  <c:v>8.0074288451030956E-2</c:v>
                </c:pt>
                <c:pt idx="15">
                  <c:v>7.9882451718190889E-2</c:v>
                </c:pt>
                <c:pt idx="16">
                  <c:v>7.9663002585706799E-2</c:v>
                </c:pt>
                <c:pt idx="17">
                  <c:v>7.9430156884238171E-2</c:v>
                </c:pt>
                <c:pt idx="18">
                  <c:v>7.9158854189205402E-2</c:v>
                </c:pt>
                <c:pt idx="19">
                  <c:v>7.8885748587248394E-2</c:v>
                </c:pt>
                <c:pt idx="20">
                  <c:v>7.8597769924767635E-2</c:v>
                </c:pt>
                <c:pt idx="21">
                  <c:v>7.8292513877576173E-2</c:v>
                </c:pt>
                <c:pt idx="22">
                  <c:v>7.8033667394242195E-2</c:v>
                </c:pt>
                <c:pt idx="23">
                  <c:v>7.7775892123553542E-2</c:v>
                </c:pt>
                <c:pt idx="24">
                  <c:v>7.7529390813569007E-2</c:v>
                </c:pt>
                <c:pt idx="25">
                  <c:v>7.7286232534850244E-2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9.0644772337228285E-2</c:v>
                </c:pt>
                <c:pt idx="1">
                  <c:v>8.6820778410486035E-2</c:v>
                </c:pt>
                <c:pt idx="2">
                  <c:v>8.6062128402891014E-2</c:v>
                </c:pt>
                <c:pt idx="3">
                  <c:v>8.7324117445021193E-2</c:v>
                </c:pt>
                <c:pt idx="4">
                  <c:v>8.0855938846999709E-2</c:v>
                </c:pt>
                <c:pt idx="5">
                  <c:v>8.3306222195459412E-2</c:v>
                </c:pt>
                <c:pt idx="6">
                  <c:v>8.5551162271340936E-2</c:v>
                </c:pt>
                <c:pt idx="7">
                  <c:v>8.5269328940889691E-2</c:v>
                </c:pt>
                <c:pt idx="8">
                  <c:v>8.4477546079730695E-2</c:v>
                </c:pt>
                <c:pt idx="9">
                  <c:v>8.2300542393220738E-2</c:v>
                </c:pt>
                <c:pt idx="10">
                  <c:v>7.7276134283272763E-2</c:v>
                </c:pt>
                <c:pt idx="11">
                  <c:v>8.6699810042730086E-2</c:v>
                </c:pt>
                <c:pt idx="12">
                  <c:v>8.6210580958972521E-2</c:v>
                </c:pt>
                <c:pt idx="13">
                  <c:v>8.5836253326750656E-2</c:v>
                </c:pt>
                <c:pt idx="14">
                  <c:v>8.5450156312473879E-2</c:v>
                </c:pt>
                <c:pt idx="15">
                  <c:v>8.5124369228684479E-2</c:v>
                </c:pt>
                <c:pt idx="16">
                  <c:v>8.4801399287998083E-2</c:v>
                </c:pt>
                <c:pt idx="17">
                  <c:v>8.44025243219267E-2</c:v>
                </c:pt>
                <c:pt idx="18">
                  <c:v>8.4089459582794873E-2</c:v>
                </c:pt>
                <c:pt idx="19">
                  <c:v>8.3782123034688363E-2</c:v>
                </c:pt>
                <c:pt idx="20">
                  <c:v>8.3466296991081518E-2</c:v>
                </c:pt>
                <c:pt idx="21">
                  <c:v>8.3141045211502174E-2</c:v>
                </c:pt>
                <c:pt idx="22">
                  <c:v>8.2758891706599405E-2</c:v>
                </c:pt>
                <c:pt idx="23">
                  <c:v>8.234228478405646E-2</c:v>
                </c:pt>
                <c:pt idx="24">
                  <c:v>8.1874661186427694E-2</c:v>
                </c:pt>
                <c:pt idx="25">
                  <c:v>8.137970142693185E-2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0.12389157931642067</c:v>
                </c:pt>
                <c:pt idx="1">
                  <c:v>0.12323058558675738</c:v>
                </c:pt>
                <c:pt idx="2">
                  <c:v>0.11661499257275612</c:v>
                </c:pt>
                <c:pt idx="3">
                  <c:v>0.11580738217687926</c:v>
                </c:pt>
                <c:pt idx="4">
                  <c:v>0.1156961319541354</c:v>
                </c:pt>
                <c:pt idx="5">
                  <c:v>0.11816700265017374</c:v>
                </c:pt>
                <c:pt idx="6">
                  <c:v>0.11546673485124606</c:v>
                </c:pt>
                <c:pt idx="7">
                  <c:v>0.11338033370409745</c:v>
                </c:pt>
                <c:pt idx="8">
                  <c:v>0.1108198009867218</c:v>
                </c:pt>
                <c:pt idx="9">
                  <c:v>0.10711216647352963</c:v>
                </c:pt>
                <c:pt idx="10">
                  <c:v>9.94107337037681E-2</c:v>
                </c:pt>
                <c:pt idx="11">
                  <c:v>9.8751833072495299E-2</c:v>
                </c:pt>
                <c:pt idx="12">
                  <c:v>9.8010874684034313E-2</c:v>
                </c:pt>
                <c:pt idx="13">
                  <c:v>9.6902278026017696E-2</c:v>
                </c:pt>
                <c:pt idx="14">
                  <c:v>9.5903087425171285E-2</c:v>
                </c:pt>
                <c:pt idx="15">
                  <c:v>9.4906382309803292E-2</c:v>
                </c:pt>
                <c:pt idx="16">
                  <c:v>9.3925513029586127E-2</c:v>
                </c:pt>
                <c:pt idx="17">
                  <c:v>9.2970831429694353E-2</c:v>
                </c:pt>
                <c:pt idx="18">
                  <c:v>9.2015956341173155E-2</c:v>
                </c:pt>
                <c:pt idx="19">
                  <c:v>9.1099690848352455E-2</c:v>
                </c:pt>
                <c:pt idx="20">
                  <c:v>9.021126615270246E-2</c:v>
                </c:pt>
                <c:pt idx="21">
                  <c:v>8.9388472255084991E-2</c:v>
                </c:pt>
                <c:pt idx="22">
                  <c:v>8.8565993128358625E-2</c:v>
                </c:pt>
                <c:pt idx="23">
                  <c:v>8.7774522875857408E-2</c:v>
                </c:pt>
                <c:pt idx="24">
                  <c:v>8.6993380865187542E-2</c:v>
                </c:pt>
                <c:pt idx="25">
                  <c:v>8.6204621848747554E-2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9.01066307280405</c:v>
                </c:pt>
                <c:pt idx="1">
                  <c:v>15.202845874469332</c:v>
                </c:pt>
                <c:pt idx="2">
                  <c:v>5.5527910591940284</c:v>
                </c:pt>
                <c:pt idx="3">
                  <c:v>-1.3023497180384425E-2</c:v>
                </c:pt>
                <c:pt idx="4">
                  <c:v>-0.63120075333655734</c:v>
                </c:pt>
                <c:pt idx="5">
                  <c:v>2.2761206697564589</c:v>
                </c:pt>
                <c:pt idx="6">
                  <c:v>-1.0144963549480934</c:v>
                </c:pt>
                <c:pt idx="7">
                  <c:v>1.9227182838472103</c:v>
                </c:pt>
                <c:pt idx="8">
                  <c:v>-2.576418354606254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2.2973334675223924</c:v>
                </c:pt>
                <c:pt idx="1">
                  <c:v>7.199575425418729</c:v>
                </c:pt>
                <c:pt idx="2">
                  <c:v>3.8216345670595189</c:v>
                </c:pt>
                <c:pt idx="3">
                  <c:v>2.399116452949535</c:v>
                </c:pt>
                <c:pt idx="4">
                  <c:v>-5.4210544122440396</c:v>
                </c:pt>
                <c:pt idx="5">
                  <c:v>-1.7883416218555865</c:v>
                </c:pt>
                <c:pt idx="6">
                  <c:v>-1.062739960950644</c:v>
                </c:pt>
                <c:pt idx="7">
                  <c:v>-2.7268010591046874</c:v>
                </c:pt>
                <c:pt idx="8">
                  <c:v>-4.1897228587955695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0.8198849934022121</c:v>
                </c:pt>
                <c:pt idx="1">
                  <c:v>7.4804435572665113</c:v>
                </c:pt>
                <c:pt idx="2">
                  <c:v>-2.3120380043522033</c:v>
                </c:pt>
                <c:pt idx="3">
                  <c:v>-3.9238072898675043</c:v>
                </c:pt>
                <c:pt idx="4">
                  <c:v>-1.192135865439262</c:v>
                </c:pt>
                <c:pt idx="5">
                  <c:v>3.2464708090339514</c:v>
                </c:pt>
                <c:pt idx="6">
                  <c:v>2.1580238166201582E-2</c:v>
                </c:pt>
                <c:pt idx="7">
                  <c:v>4.9485660378923058</c:v>
                </c:pt>
                <c:pt idx="8">
                  <c:v>-1.7909644761017489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6.5770318891865855</c:v>
                </c:pt>
                <c:pt idx="1">
                  <c:v>12.343458632658525</c:v>
                </c:pt>
                <c:pt idx="2">
                  <c:v>4.2625021761878088</c:v>
                </c:pt>
                <c:pt idx="3">
                  <c:v>-4.9606871664603887</c:v>
                </c:pt>
                <c:pt idx="4">
                  <c:v>-3.3375779861389958</c:v>
                </c:pt>
                <c:pt idx="5">
                  <c:v>4.2246786041702364</c:v>
                </c:pt>
                <c:pt idx="6">
                  <c:v>-0.35475323738709363</c:v>
                </c:pt>
                <c:pt idx="7">
                  <c:v>-0.93832851234674308</c:v>
                </c:pt>
                <c:pt idx="8">
                  <c:v>-3.6393243998701692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7.3969168825887976</c:v>
                </c:pt>
                <c:pt idx="1">
                  <c:v>19.823902189925036</c:v>
                </c:pt>
                <c:pt idx="2">
                  <c:v>1.9504641718356055</c:v>
                </c:pt>
                <c:pt idx="3">
                  <c:v>-8.8844944563278929</c:v>
                </c:pt>
                <c:pt idx="4">
                  <c:v>-4.5297138515782578</c:v>
                </c:pt>
                <c:pt idx="5">
                  <c:v>7.4711494132041878</c:v>
                </c:pt>
                <c:pt idx="6">
                  <c:v>-0.33317299922089205</c:v>
                </c:pt>
                <c:pt idx="7">
                  <c:v>4.0102375255455627</c:v>
                </c:pt>
                <c:pt idx="8">
                  <c:v>-5.4302888759719181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4.089417691144476</c:v>
                </c:pt>
                <c:pt idx="1">
                  <c:v>11.108391802643546</c:v>
                </c:pt>
                <c:pt idx="2">
                  <c:v>4.1425115147043137</c:v>
                </c:pt>
                <c:pt idx="3">
                  <c:v>-8.9357778469849478</c:v>
                </c:pt>
                <c:pt idx="4">
                  <c:v>0.70150590385915645</c:v>
                </c:pt>
                <c:pt idx="5">
                  <c:v>4.5127551272621105</c:v>
                </c:pt>
                <c:pt idx="6">
                  <c:v>-0.65854227275897159</c:v>
                </c:pt>
                <c:pt idx="7">
                  <c:v>2.3501947059654267</c:v>
                </c:pt>
                <c:pt idx="8">
                  <c:v>-2.8569313594512806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3.3074991914442791</c:v>
                </c:pt>
                <c:pt idx="1">
                  <c:v>8.7155103872815403</c:v>
                </c:pt>
                <c:pt idx="2">
                  <c:v>-2.1920473428686833</c:v>
                </c:pt>
                <c:pt idx="3">
                  <c:v>5.1283390657015815E-2</c:v>
                </c:pt>
                <c:pt idx="4">
                  <c:v>-5.2312197554374507</c:v>
                </c:pt>
                <c:pt idx="5">
                  <c:v>2.9583942859420631</c:v>
                </c:pt>
                <c:pt idx="6">
                  <c:v>0.32536927353805822</c:v>
                </c:pt>
                <c:pt idx="7">
                  <c:v>1.6600428195801697</c:v>
                </c:pt>
                <c:pt idx="8">
                  <c:v>-2.5733575165205202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1.9273768030801754</c:v>
                </c:pt>
                <c:pt idx="1">
                  <c:v>-7.9045286542495319E-2</c:v>
                </c:pt>
                <c:pt idx="2">
                  <c:v>-1.2741010441388312E-3</c:v>
                </c:pt>
                <c:pt idx="3">
                  <c:v>-0.16566238068119699</c:v>
                </c:pt>
                <c:pt idx="4">
                  <c:v>0.30382981071332082</c:v>
                </c:pt>
                <c:pt idx="5">
                  <c:v>0.81766828712284312</c:v>
                </c:pt>
                <c:pt idx="6">
                  <c:v>-0.38878190917169286</c:v>
                </c:pt>
                <c:pt idx="7">
                  <c:v>0.71344636823996499</c:v>
                </c:pt>
                <c:pt idx="8">
                  <c:v>0.82584214640415032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2.1541587082947729</c:v>
                </c:pt>
                <c:pt idx="1">
                  <c:v>4.6395552536121976</c:v>
                </c:pt>
                <c:pt idx="2">
                  <c:v>0.60373990377186892</c:v>
                </c:pt>
                <c:pt idx="3">
                  <c:v>-3.6330119217345072</c:v>
                </c:pt>
                <c:pt idx="4">
                  <c:v>0.23807660533538755</c:v>
                </c:pt>
                <c:pt idx="5">
                  <c:v>1.595019886042067</c:v>
                </c:pt>
                <c:pt idx="6">
                  <c:v>0.46084802254311441</c:v>
                </c:pt>
                <c:pt idx="7">
                  <c:v>1.7134741907894195</c:v>
                </c:pt>
                <c:pt idx="8">
                  <c:v>-5.1972537794255373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3.3153813712138174</c:v>
                </c:pt>
                <c:pt idx="1">
                  <c:v>15.263392222855288</c:v>
                </c:pt>
                <c:pt idx="2">
                  <c:v>1.3479983691078843</c:v>
                </c:pt>
                <c:pt idx="3">
                  <c:v>-5.0858201539121346</c:v>
                </c:pt>
                <c:pt idx="4">
                  <c:v>-5.0716202676270257</c:v>
                </c:pt>
                <c:pt idx="5">
                  <c:v>5.0584612400392608</c:v>
                </c:pt>
                <c:pt idx="6">
                  <c:v>-0.40523911259233536</c:v>
                </c:pt>
                <c:pt idx="7">
                  <c:v>1.5833169665161897</c:v>
                </c:pt>
                <c:pt idx="8">
                  <c:v>-1.0588772429504942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0.39707422499992262</c:v>
                </c:pt>
                <c:pt idx="1">
                  <c:v>0.65788668917914794</c:v>
                </c:pt>
                <c:pt idx="2">
                  <c:v>0.31486677314387812</c:v>
                </c:pt>
                <c:pt idx="3">
                  <c:v>-0.27330102705777337</c:v>
                </c:pt>
                <c:pt idx="4">
                  <c:v>0.36147677024087943</c:v>
                </c:pt>
                <c:pt idx="5">
                  <c:v>0.3925397014553198</c:v>
                </c:pt>
                <c:pt idx="6">
                  <c:v>-0.17859495402198644</c:v>
                </c:pt>
                <c:pt idx="7">
                  <c:v>-1.4799504938446284E-2</c:v>
                </c:pt>
                <c:pt idx="8">
                  <c:v>0.27187575471542491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0.7912467086912871</c:v>
                </c:pt>
                <c:pt idx="1">
                  <c:v>3.1742076063645506</c:v>
                </c:pt>
                <c:pt idx="2">
                  <c:v>1.1334365819126138</c:v>
                </c:pt>
                <c:pt idx="3">
                  <c:v>-3.4004504114602732</c:v>
                </c:pt>
                <c:pt idx="4">
                  <c:v>-1.9874230661923731E-2</c:v>
                </c:pt>
                <c:pt idx="5">
                  <c:v>0.80150864234951769</c:v>
                </c:pt>
                <c:pt idx="6">
                  <c:v>-4.1713398358655951E-2</c:v>
                </c:pt>
                <c:pt idx="7">
                  <c:v>1.132701216582755</c:v>
                </c:pt>
                <c:pt idx="8">
                  <c:v>-3.677151839103793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2.901096757453276</c:v>
                </c:pt>
                <c:pt idx="1">
                  <c:v>7.2762975070998408</c:v>
                </c:pt>
                <c:pt idx="2">
                  <c:v>2.6942081596478182</c:v>
                </c:pt>
                <c:pt idx="3">
                  <c:v>-5.2620264084668626</c:v>
                </c:pt>
                <c:pt idx="4">
                  <c:v>0.35990336428019853</c:v>
                </c:pt>
                <c:pt idx="5">
                  <c:v>3.3187067834572481</c:v>
                </c:pt>
                <c:pt idx="6">
                  <c:v>-0.43823392037835518</c:v>
                </c:pt>
                <c:pt idx="7">
                  <c:v>1.2322929943211101</c:v>
                </c:pt>
                <c:pt idx="8">
                  <c:v>0.54834472493701281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1.5303025780802511</c:v>
                </c:pt>
                <c:pt idx="1">
                  <c:v>-0.73693197572164504</c:v>
                </c:pt>
                <c:pt idx="2">
                  <c:v>-0.31614087418801295</c:v>
                </c:pt>
                <c:pt idx="3">
                  <c:v>0.10763864637657578</c:v>
                </c:pt>
                <c:pt idx="4">
                  <c:v>-5.7646959527559716E-2</c:v>
                </c:pt>
                <c:pt idx="5">
                  <c:v>0.42512858566752321</c:v>
                </c:pt>
                <c:pt idx="6">
                  <c:v>-0.21018695514970487</c:v>
                </c:pt>
                <c:pt idx="7">
                  <c:v>0.72824587317841694</c:v>
                </c:pt>
                <c:pt idx="8">
                  <c:v>0.55396639168872586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1.362911999603484</c:v>
                </c:pt>
                <c:pt idx="1">
                  <c:v>1.4653476472476576</c:v>
                </c:pt>
                <c:pt idx="2">
                  <c:v>-0.52969667814074484</c:v>
                </c:pt>
                <c:pt idx="3">
                  <c:v>-0.23256151027423044</c:v>
                </c:pt>
                <c:pt idx="4">
                  <c:v>0.25795083599731017</c:v>
                </c:pt>
                <c:pt idx="5">
                  <c:v>0.79351124369254356</c:v>
                </c:pt>
                <c:pt idx="6">
                  <c:v>0.50256142090175437</c:v>
                </c:pt>
                <c:pt idx="7">
                  <c:v>0.58077297420666252</c:v>
                </c:pt>
                <c:pt idx="8">
                  <c:v>-1.5201019403217453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0.41428461376056802</c:v>
                </c:pt>
                <c:pt idx="1">
                  <c:v>7.9870947157554681</c:v>
                </c:pt>
                <c:pt idx="2">
                  <c:v>-1.3462097905399268</c:v>
                </c:pt>
                <c:pt idx="3">
                  <c:v>0.17620625455469074</c:v>
                </c:pt>
                <c:pt idx="4">
                  <c:v>-5.4315236319072255</c:v>
                </c:pt>
                <c:pt idx="5">
                  <c:v>1.7397544565819878</c:v>
                </c:pt>
                <c:pt idx="6">
                  <c:v>3.2994807786018043E-2</c:v>
                </c:pt>
                <c:pt idx="7">
                  <c:v>0.35102397219507964</c:v>
                </c:pt>
                <c:pt idx="8">
                  <c:v>-1.6072219678874795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36.119250516906384</c:v>
                </c:pt>
                <c:pt idx="1">
                  <c:v>32.818713534260148</c:v>
                </c:pt>
                <c:pt idx="2">
                  <c:v>29.995792521590658</c:v>
                </c:pt>
                <c:pt idx="3">
                  <c:v>28.488816364101002</c:v>
                </c:pt>
                <c:pt idx="4">
                  <c:v>27.070291052141197</c:v>
                </c:pt>
                <c:pt idx="5">
                  <c:v>24.379587350524336</c:v>
                </c:pt>
                <c:pt idx="6">
                  <c:v>23.881331904826322</c:v>
                </c:pt>
                <c:pt idx="7">
                  <c:v>23.894785279357862</c:v>
                </c:pt>
                <c:pt idx="8">
                  <c:v>25.304062836332857</c:v>
                </c:pt>
                <c:pt idx="9">
                  <c:v>23.168871357475364</c:v>
                </c:pt>
                <c:pt idx="10">
                  <c:v>19.452935069507657</c:v>
                </c:pt>
                <c:pt idx="11">
                  <c:v>26.237585653782205</c:v>
                </c:pt>
                <c:pt idx="12">
                  <c:v>20.794516973857007</c:v>
                </c:pt>
                <c:pt idx="13">
                  <c:v>19.815613029777403</c:v>
                </c:pt>
                <c:pt idx="14">
                  <c:v>18.864832167679467</c:v>
                </c:pt>
                <c:pt idx="15">
                  <c:v>18.321715926109057</c:v>
                </c:pt>
                <c:pt idx="16">
                  <c:v>17.815538652917642</c:v>
                </c:pt>
                <c:pt idx="17">
                  <c:v>17.285134208990279</c:v>
                </c:pt>
                <c:pt idx="18">
                  <c:v>16.725308839854833</c:v>
                </c:pt>
                <c:pt idx="19">
                  <c:v>16.148652484738946</c:v>
                </c:pt>
                <c:pt idx="20">
                  <c:v>15.561712131033497</c:v>
                </c:pt>
                <c:pt idx="21">
                  <c:v>14.958050891860831</c:v>
                </c:pt>
                <c:pt idx="22">
                  <c:v>14.336304986842197</c:v>
                </c:pt>
                <c:pt idx="23">
                  <c:v>13.700196331006032</c:v>
                </c:pt>
                <c:pt idx="24">
                  <c:v>13.088377994611054</c:v>
                </c:pt>
                <c:pt idx="25">
                  <c:v>13.075024698692388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82.242751356139678</c:v>
                </c:pt>
                <c:pt idx="1">
                  <c:v>83.063436875095647</c:v>
                </c:pt>
                <c:pt idx="2">
                  <c:v>87.894447835015072</c:v>
                </c:pt>
                <c:pt idx="3">
                  <c:v>75.987343522161808</c:v>
                </c:pt>
                <c:pt idx="4">
                  <c:v>78.07643224620125</c:v>
                </c:pt>
                <c:pt idx="5">
                  <c:v>84.029217135412395</c:v>
                </c:pt>
                <c:pt idx="6">
                  <c:v>77.777616934611842</c:v>
                </c:pt>
                <c:pt idx="7">
                  <c:v>80.68790348165426</c:v>
                </c:pt>
                <c:pt idx="8">
                  <c:v>78.249458680032603</c:v>
                </c:pt>
                <c:pt idx="9">
                  <c:v>73.600916180910801</c:v>
                </c:pt>
                <c:pt idx="10">
                  <c:v>72.876234303986976</c:v>
                </c:pt>
                <c:pt idx="11">
                  <c:v>75.208257003829132</c:v>
                </c:pt>
                <c:pt idx="12">
                  <c:v>70.456211142490417</c:v>
                </c:pt>
                <c:pt idx="13">
                  <c:v>68.352097462190116</c:v>
                </c:pt>
                <c:pt idx="14">
                  <c:v>66.346595518957216</c:v>
                </c:pt>
                <c:pt idx="15">
                  <c:v>64.157809179847447</c:v>
                </c:pt>
                <c:pt idx="16">
                  <c:v>61.877772905476085</c:v>
                </c:pt>
                <c:pt idx="17">
                  <c:v>59.562221882906734</c:v>
                </c:pt>
                <c:pt idx="18">
                  <c:v>57.255471907349467</c:v>
                </c:pt>
                <c:pt idx="19">
                  <c:v>54.926845778346113</c:v>
                </c:pt>
                <c:pt idx="20">
                  <c:v>52.597037118092977</c:v>
                </c:pt>
                <c:pt idx="21">
                  <c:v>50.232283991605883</c:v>
                </c:pt>
                <c:pt idx="22">
                  <c:v>47.838390366608124</c:v>
                </c:pt>
                <c:pt idx="23">
                  <c:v>45.411708097383844</c:v>
                </c:pt>
                <c:pt idx="24">
                  <c:v>42.94067764869709</c:v>
                </c:pt>
                <c:pt idx="25">
                  <c:v>40.370526562541308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107.39218712301657</c:v>
                </c:pt>
                <c:pt idx="1">
                  <c:v>107.81824797169349</c:v>
                </c:pt>
                <c:pt idx="2">
                  <c:v>110.9302568937522</c:v>
                </c:pt>
                <c:pt idx="3">
                  <c:v>112.34577383522922</c:v>
                </c:pt>
                <c:pt idx="4">
                  <c:v>114.9300669560124</c:v>
                </c:pt>
                <c:pt idx="5">
                  <c:v>113.58304282688691</c:v>
                </c:pt>
                <c:pt idx="6">
                  <c:v>122.57157720418918</c:v>
                </c:pt>
                <c:pt idx="7">
                  <c:v>110.9497363838442</c:v>
                </c:pt>
                <c:pt idx="8">
                  <c:v>105.62161936207913</c:v>
                </c:pt>
                <c:pt idx="9">
                  <c:v>116.96655656376083</c:v>
                </c:pt>
                <c:pt idx="10">
                  <c:v>111.78185332372556</c:v>
                </c:pt>
                <c:pt idx="11">
                  <c:v>107.7603192243041</c:v>
                </c:pt>
                <c:pt idx="12">
                  <c:v>107.82081860333737</c:v>
                </c:pt>
                <c:pt idx="13">
                  <c:v>106.20182347593236</c:v>
                </c:pt>
                <c:pt idx="14">
                  <c:v>104.78143095165784</c:v>
                </c:pt>
                <c:pt idx="15">
                  <c:v>103.09251536593584</c:v>
                </c:pt>
                <c:pt idx="16">
                  <c:v>101.34982997326897</c:v>
                </c:pt>
                <c:pt idx="17">
                  <c:v>99.568525175548828</c:v>
                </c:pt>
                <c:pt idx="18">
                  <c:v>97.792635477141118</c:v>
                </c:pt>
                <c:pt idx="19">
                  <c:v>96.016702197884129</c:v>
                </c:pt>
                <c:pt idx="20">
                  <c:v>94.272723987077427</c:v>
                </c:pt>
                <c:pt idx="21">
                  <c:v>92.523545695788442</c:v>
                </c:pt>
                <c:pt idx="22">
                  <c:v>90.775900964493218</c:v>
                </c:pt>
                <c:pt idx="23">
                  <c:v>89.030149392318009</c:v>
                </c:pt>
                <c:pt idx="24">
                  <c:v>87.273072376153479</c:v>
                </c:pt>
                <c:pt idx="25">
                  <c:v>85.40018268188777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102.56998999042253</c:v>
                </c:pt>
                <c:pt idx="1">
                  <c:v>105.66218048982556</c:v>
                </c:pt>
                <c:pt idx="2">
                  <c:v>110.73165698610281</c:v>
                </c:pt>
                <c:pt idx="3">
                  <c:v>101.57433101218935</c:v>
                </c:pt>
                <c:pt idx="4">
                  <c:v>107.07137055824695</c:v>
                </c:pt>
                <c:pt idx="5">
                  <c:v>110.63885857483388</c:v>
                </c:pt>
                <c:pt idx="6">
                  <c:v>116.89123670687232</c:v>
                </c:pt>
                <c:pt idx="7">
                  <c:v>116.93270399420597</c:v>
                </c:pt>
                <c:pt idx="8">
                  <c:v>109.54029850067401</c:v>
                </c:pt>
                <c:pt idx="9">
                  <c:v>123.80064572510952</c:v>
                </c:pt>
                <c:pt idx="10">
                  <c:v>121.65366864709553</c:v>
                </c:pt>
                <c:pt idx="11">
                  <c:v>119.37007951481948</c:v>
                </c:pt>
                <c:pt idx="12">
                  <c:v>121.17297961875261</c:v>
                </c:pt>
                <c:pt idx="13">
                  <c:v>121.81912497697101</c:v>
                </c:pt>
                <c:pt idx="14">
                  <c:v>122.70888269419464</c:v>
                </c:pt>
                <c:pt idx="15">
                  <c:v>123.30275097344</c:v>
                </c:pt>
                <c:pt idx="16">
                  <c:v>123.83116801809551</c:v>
                </c:pt>
                <c:pt idx="17">
                  <c:v>124.30922322713802</c:v>
                </c:pt>
                <c:pt idx="18">
                  <c:v>124.80331077805296</c:v>
                </c:pt>
                <c:pt idx="19">
                  <c:v>125.29945206736612</c:v>
                </c:pt>
                <c:pt idx="20">
                  <c:v>125.84446036122768</c:v>
                </c:pt>
                <c:pt idx="21">
                  <c:v>126.38399404938954</c:v>
                </c:pt>
                <c:pt idx="22">
                  <c:v>126.92848178906925</c:v>
                </c:pt>
                <c:pt idx="23">
                  <c:v>127.49184530091341</c:v>
                </c:pt>
                <c:pt idx="24">
                  <c:v>128.0532961829467</c:v>
                </c:pt>
                <c:pt idx="25">
                  <c:v>128.47055783262644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23.345603107233689</c:v>
                </c:pt>
                <c:pt idx="1">
                  <c:v>24.581179556584306</c:v>
                </c:pt>
                <c:pt idx="2">
                  <c:v>22.821962803518048</c:v>
                </c:pt>
                <c:pt idx="3">
                  <c:v>26.20493790787614</c:v>
                </c:pt>
                <c:pt idx="4">
                  <c:v>25.685925638322722</c:v>
                </c:pt>
                <c:pt idx="5">
                  <c:v>27.188267817486373</c:v>
                </c:pt>
                <c:pt idx="6">
                  <c:v>27.90646499298397</c:v>
                </c:pt>
                <c:pt idx="7">
                  <c:v>29.186778839197981</c:v>
                </c:pt>
                <c:pt idx="8">
                  <c:v>28.449411848986205</c:v>
                </c:pt>
                <c:pt idx="9">
                  <c:v>27.659044386673436</c:v>
                </c:pt>
                <c:pt idx="10">
                  <c:v>31.1409667288519</c:v>
                </c:pt>
                <c:pt idx="11">
                  <c:v>30.141311717786337</c:v>
                </c:pt>
                <c:pt idx="12">
                  <c:v>31.037012596000089</c:v>
                </c:pt>
                <c:pt idx="13">
                  <c:v>31.544585129237319</c:v>
                </c:pt>
                <c:pt idx="14">
                  <c:v>32.122726826736539</c:v>
                </c:pt>
                <c:pt idx="15">
                  <c:v>32.645443600370918</c:v>
                </c:pt>
                <c:pt idx="16">
                  <c:v>33.180020719463968</c:v>
                </c:pt>
                <c:pt idx="17">
                  <c:v>33.720475806789551</c:v>
                </c:pt>
                <c:pt idx="18" formatCode="General">
                  <c:v>34.255459101539181</c:v>
                </c:pt>
                <c:pt idx="19" formatCode="General">
                  <c:v>34.808622427880508</c:v>
                </c:pt>
                <c:pt idx="20" formatCode="General">
                  <c:v>35.38665986596267</c:v>
                </c:pt>
                <c:pt idx="21" formatCode="General">
                  <c:v>35.974430283338833</c:v>
                </c:pt>
                <c:pt idx="22">
                  <c:v>36.581974475202067</c:v>
                </c:pt>
                <c:pt idx="23">
                  <c:v>37.213469367434598</c:v>
                </c:pt>
                <c:pt idx="24">
                  <c:v>37.870256723610865</c:v>
                </c:pt>
                <c:pt idx="25">
                  <c:v>38.502266262073334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25.618487825947028</c:v>
                </c:pt>
                <c:pt idx="1">
                  <c:v>26.832705519146895</c:v>
                </c:pt>
                <c:pt idx="2">
                  <c:v>24.682558585282752</c:v>
                </c:pt>
                <c:pt idx="3">
                  <c:v>27.301035797054485</c:v>
                </c:pt>
                <c:pt idx="4">
                  <c:v>26.385296291642259</c:v>
                </c:pt>
                <c:pt idx="5">
                  <c:v>27.854927985701934</c:v>
                </c:pt>
                <c:pt idx="6">
                  <c:v>27.873837564802344</c:v>
                </c:pt>
                <c:pt idx="7">
                  <c:v>28.30538036670432</c:v>
                </c:pt>
                <c:pt idx="8">
                  <c:v>27.69144957509388</c:v>
                </c:pt>
                <c:pt idx="9">
                  <c:v>27.109644401597453</c:v>
                </c:pt>
                <c:pt idx="10">
                  <c:v>28.733409306276169</c:v>
                </c:pt>
                <c:pt idx="11">
                  <c:v>27.64656157949992</c:v>
                </c:pt>
                <c:pt idx="12">
                  <c:v>28.399813203462596</c:v>
                </c:pt>
                <c:pt idx="13">
                  <c:v>28.762119939895623</c:v>
                </c:pt>
                <c:pt idx="14">
                  <c:v>29.21912376516914</c:v>
                </c:pt>
                <c:pt idx="15">
                  <c:v>29.599451800952856</c:v>
                </c:pt>
                <c:pt idx="16">
                  <c:v>29.981497481992516</c:v>
                </c:pt>
                <c:pt idx="17">
                  <c:v>30.407717784522909</c:v>
                </c:pt>
                <c:pt idx="18" formatCode="General">
                  <c:v>30.83748148904419</c:v>
                </c:pt>
                <c:pt idx="19" formatCode="General">
                  <c:v>31.280339357124596</c:v>
                </c:pt>
                <c:pt idx="20" formatCode="General">
                  <c:v>31.758316157836688</c:v>
                </c:pt>
                <c:pt idx="21" formatCode="General">
                  <c:v>32.261199732126784</c:v>
                </c:pt>
                <c:pt idx="22">
                  <c:v>32.776109640381407</c:v>
                </c:pt>
                <c:pt idx="23">
                  <c:v>33.309867193383226</c:v>
                </c:pt>
                <c:pt idx="24">
                  <c:v>33.851933144984692</c:v>
                </c:pt>
                <c:pt idx="25">
                  <c:v>34.420027044148043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68.504938450292585</c:v>
                </c:pt>
                <c:pt idx="1">
                  <c:v>74.05099791596912</c:v>
                </c:pt>
                <c:pt idx="2">
                  <c:v>71.363197300025163</c:v>
                </c:pt>
                <c:pt idx="3">
                  <c:v>81.375741889817476</c:v>
                </c:pt>
                <c:pt idx="4">
                  <c:v>84.058109924586859</c:v>
                </c:pt>
                <c:pt idx="5">
                  <c:v>89.351315700926392</c:v>
                </c:pt>
                <c:pt idx="6">
                  <c:v>92.074636832944705</c:v>
                </c:pt>
                <c:pt idx="7">
                  <c:v>97.33071693173423</c:v>
                </c:pt>
                <c:pt idx="8">
                  <c:v>95.398229785537126</c:v>
                </c:pt>
                <c:pt idx="9">
                  <c:v>96.063687161227548</c:v>
                </c:pt>
                <c:pt idx="10">
                  <c:v>106.8924429755624</c:v>
                </c:pt>
                <c:pt idx="11">
                  <c:v>105.85699335506537</c:v>
                </c:pt>
                <c:pt idx="12">
                  <c:v>109.00173070676338</c:v>
                </c:pt>
                <c:pt idx="13">
                  <c:v>111.37235926134383</c:v>
                </c:pt>
                <c:pt idx="14">
                  <c:v>113.9789171341808</c:v>
                </c:pt>
                <c:pt idx="15">
                  <c:v>116.32520908701279</c:v>
                </c:pt>
                <c:pt idx="16">
                  <c:v>118.60967989320105</c:v>
                </c:pt>
                <c:pt idx="17">
                  <c:v>120.8228127941799</c:v>
                </c:pt>
                <c:pt idx="18" formatCode="General">
                  <c:v>123.08243012199986</c:v>
                </c:pt>
                <c:pt idx="19" formatCode="General">
                  <c:v>125.36917664477781</c:v>
                </c:pt>
                <c:pt idx="20" formatCode="General">
                  <c:v>127.71289759469083</c:v>
                </c:pt>
                <c:pt idx="21" formatCode="General">
                  <c:v>130.05787332361609</c:v>
                </c:pt>
                <c:pt idx="22" formatCode="General">
                  <c:v>132.4359693551734</c:v>
                </c:pt>
                <c:pt idx="23" formatCode="General">
                  <c:v>134.85700999919706</c:v>
                </c:pt>
                <c:pt idx="24" formatCode="General">
                  <c:v>137.30142785086491</c:v>
                </c:pt>
                <c:pt idx="25" formatCode="General">
                  <c:v>139.61817071419122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31.38456956339483</c:v>
                </c:pt>
                <c:pt idx="1">
                  <c:v>26.803544775828925</c:v>
                </c:pt>
                <c:pt idx="2">
                  <c:v>25.833019493159814</c:v>
                </c:pt>
                <c:pt idx="3">
                  <c:v>34.412027924106425</c:v>
                </c:pt>
                <c:pt idx="4">
                  <c:v>35.283896412812354</c:v>
                </c:pt>
                <c:pt idx="5">
                  <c:v>38.331684892885157</c:v>
                </c:pt>
                <c:pt idx="6">
                  <c:v>39.684316392099227</c:v>
                </c:pt>
                <c:pt idx="7">
                  <c:v>38.73282622716858</c:v>
                </c:pt>
                <c:pt idx="8">
                  <c:v>43.573428725730771</c:v>
                </c:pt>
                <c:pt idx="9">
                  <c:v>54.656078377713342</c:v>
                </c:pt>
                <c:pt idx="10">
                  <c:v>51.376643442562617</c:v>
                </c:pt>
                <c:pt idx="11">
                  <c:v>51.783582683182651</c:v>
                </c:pt>
                <c:pt idx="12">
                  <c:v>55.563720721750073</c:v>
                </c:pt>
                <c:pt idx="13">
                  <c:v>57.776007322379236</c:v>
                </c:pt>
                <c:pt idx="14">
                  <c:v>60.076079613528798</c:v>
                </c:pt>
                <c:pt idx="15">
                  <c:v>62.199153535698265</c:v>
                </c:pt>
                <c:pt idx="16">
                  <c:v>64.259525012361948</c:v>
                </c:pt>
                <c:pt idx="17">
                  <c:v>66.272016596234891</c:v>
                </c:pt>
                <c:pt idx="18" formatCode="General">
                  <c:v>68.248630050788421</c:v>
                </c:pt>
                <c:pt idx="19" formatCode="General">
                  <c:v>70.19623230663035</c:v>
                </c:pt>
                <c:pt idx="20" formatCode="General">
                  <c:v>72.139334466673574</c:v>
                </c:pt>
                <c:pt idx="21" formatCode="General">
                  <c:v>74.047157020879879</c:v>
                </c:pt>
                <c:pt idx="22" formatCode="General">
                  <c:v>75.928238797235949</c:v>
                </c:pt>
                <c:pt idx="23" formatCode="General">
                  <c:v>77.787361215388586</c:v>
                </c:pt>
                <c:pt idx="24" formatCode="General">
                  <c:v>79.614361015224489</c:v>
                </c:pt>
                <c:pt idx="25" formatCode="General">
                  <c:v>81.337075401741643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4.5332220666467338</c:v>
                </c:pt>
                <c:pt idx="1">
                  <c:v>4.0409933615956968</c:v>
                </c:pt>
                <c:pt idx="2">
                  <c:v>3.8491075815531328</c:v>
                </c:pt>
                <c:pt idx="3">
                  <c:v>5.1419917474644485</c:v>
                </c:pt>
                <c:pt idx="4">
                  <c:v>5.1466109200339636</c:v>
                </c:pt>
                <c:pt idx="5">
                  <c:v>5.7600977153428232</c:v>
                </c:pt>
                <c:pt idx="6">
                  <c:v>6.0369814666699524</c:v>
                </c:pt>
                <c:pt idx="7">
                  <c:v>5.7311684961321117</c:v>
                </c:pt>
                <c:pt idx="8">
                  <c:v>6.1390406855340576</c:v>
                </c:pt>
                <c:pt idx="9">
                  <c:v>7.8215558455317362</c:v>
                </c:pt>
                <c:pt idx="10">
                  <c:v>7.467846202430839</c:v>
                </c:pt>
                <c:pt idx="11">
                  <c:v>7.7313092677305058</c:v>
                </c:pt>
                <c:pt idx="12">
                  <c:v>8.117196433586555</c:v>
                </c:pt>
                <c:pt idx="13">
                  <c:v>8.424269402272758</c:v>
                </c:pt>
                <c:pt idx="14">
                  <c:v>8.7394113278961481</c:v>
                </c:pt>
                <c:pt idx="15">
                  <c:v>9.0299505306329504</c:v>
                </c:pt>
                <c:pt idx="16">
                  <c:v>9.309967343221949</c:v>
                </c:pt>
                <c:pt idx="17">
                  <c:v>9.5808725236884928</c:v>
                </c:pt>
                <c:pt idx="18" formatCode="General">
                  <c:v>9.8552722342302985</c:v>
                </c:pt>
                <c:pt idx="19" formatCode="General">
                  <c:v>10.124976735251469</c:v>
                </c:pt>
                <c:pt idx="20" formatCode="General">
                  <c:v>10.393858317405329</c:v>
                </c:pt>
                <c:pt idx="21" formatCode="General">
                  <c:v>10.656465011394346</c:v>
                </c:pt>
                <c:pt idx="22" formatCode="General">
                  <c:v>10.914629624993731</c:v>
                </c:pt>
                <c:pt idx="23" formatCode="General">
                  <c:v>11.168393102975344</c:v>
                </c:pt>
                <c:pt idx="24" formatCode="General">
                  <c:v>11.419597062905741</c:v>
                </c:pt>
                <c:pt idx="25" formatCode="General">
                  <c:v>11.657168802098244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36.119250516906384</c:v>
                </c:pt>
                <c:pt idx="1">
                  <c:v>32.818713534260148</c:v>
                </c:pt>
                <c:pt idx="2">
                  <c:v>29.995792521590658</c:v>
                </c:pt>
                <c:pt idx="3">
                  <c:v>28.488816364101002</c:v>
                </c:pt>
                <c:pt idx="4">
                  <c:v>27.070291052141197</c:v>
                </c:pt>
                <c:pt idx="5">
                  <c:v>24.379587350524336</c:v>
                </c:pt>
                <c:pt idx="6">
                  <c:v>23.881331904826322</c:v>
                </c:pt>
                <c:pt idx="7">
                  <c:v>23.894785279357862</c:v>
                </c:pt>
                <c:pt idx="8">
                  <c:v>25.304062836332857</c:v>
                </c:pt>
                <c:pt idx="9">
                  <c:v>23.168871357475364</c:v>
                </c:pt>
                <c:pt idx="10">
                  <c:v>19.452935069507657</c:v>
                </c:pt>
                <c:pt idx="11">
                  <c:v>26.237585653782205</c:v>
                </c:pt>
                <c:pt idx="12">
                  <c:v>20.794516973857007</c:v>
                </c:pt>
                <c:pt idx="13">
                  <c:v>19.815613029777403</c:v>
                </c:pt>
                <c:pt idx="14">
                  <c:v>18.864832167679467</c:v>
                </c:pt>
                <c:pt idx="15">
                  <c:v>18.321715926109057</c:v>
                </c:pt>
                <c:pt idx="16">
                  <c:v>17.815538652917642</c:v>
                </c:pt>
                <c:pt idx="17">
                  <c:v>17.285134208990279</c:v>
                </c:pt>
                <c:pt idx="18">
                  <c:v>16.725308839854833</c:v>
                </c:pt>
                <c:pt idx="19">
                  <c:v>16.148652484738946</c:v>
                </c:pt>
                <c:pt idx="20">
                  <c:v>15.561712131033497</c:v>
                </c:pt>
                <c:pt idx="21">
                  <c:v>14.958050891860831</c:v>
                </c:pt>
                <c:pt idx="22">
                  <c:v>14.336304986842197</c:v>
                </c:pt>
                <c:pt idx="23">
                  <c:v>13.700196331006032</c:v>
                </c:pt>
                <c:pt idx="24">
                  <c:v>13.088377994611054</c:v>
                </c:pt>
                <c:pt idx="25">
                  <c:v>13.075024698692388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82.242751356139678</c:v>
                </c:pt>
                <c:pt idx="1">
                  <c:v>83.063436875095647</c:v>
                </c:pt>
                <c:pt idx="2">
                  <c:v>87.894447835015072</c:v>
                </c:pt>
                <c:pt idx="3">
                  <c:v>75.987343522161808</c:v>
                </c:pt>
                <c:pt idx="4">
                  <c:v>78.07643224620125</c:v>
                </c:pt>
                <c:pt idx="5">
                  <c:v>84.029217135412395</c:v>
                </c:pt>
                <c:pt idx="6">
                  <c:v>77.777616934611842</c:v>
                </c:pt>
                <c:pt idx="7">
                  <c:v>80.68790348165426</c:v>
                </c:pt>
                <c:pt idx="8">
                  <c:v>78.249458680032603</c:v>
                </c:pt>
                <c:pt idx="9">
                  <c:v>73.600916180910801</c:v>
                </c:pt>
                <c:pt idx="10">
                  <c:v>72.876234303986976</c:v>
                </c:pt>
                <c:pt idx="11">
                  <c:v>75.208257003829132</c:v>
                </c:pt>
                <c:pt idx="12">
                  <c:v>70.456211142490417</c:v>
                </c:pt>
                <c:pt idx="13">
                  <c:v>68.352097462190116</c:v>
                </c:pt>
                <c:pt idx="14">
                  <c:v>66.346595518957216</c:v>
                </c:pt>
                <c:pt idx="15">
                  <c:v>64.157809179847447</c:v>
                </c:pt>
                <c:pt idx="16">
                  <c:v>61.877772905476085</c:v>
                </c:pt>
                <c:pt idx="17">
                  <c:v>59.562221882906734</c:v>
                </c:pt>
                <c:pt idx="18">
                  <c:v>57.255471907349467</c:v>
                </c:pt>
                <c:pt idx="19">
                  <c:v>54.926845778346113</c:v>
                </c:pt>
                <c:pt idx="20">
                  <c:v>52.597037118092977</c:v>
                </c:pt>
                <c:pt idx="21">
                  <c:v>50.232283991605883</c:v>
                </c:pt>
                <c:pt idx="22">
                  <c:v>47.838390366608124</c:v>
                </c:pt>
                <c:pt idx="23">
                  <c:v>45.411708097383844</c:v>
                </c:pt>
                <c:pt idx="24">
                  <c:v>42.94067764869709</c:v>
                </c:pt>
                <c:pt idx="25">
                  <c:v>40.370526562541308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107.39218712301657</c:v>
                </c:pt>
                <c:pt idx="1">
                  <c:v>107.81824797169349</c:v>
                </c:pt>
                <c:pt idx="2">
                  <c:v>110.9302568937522</c:v>
                </c:pt>
                <c:pt idx="3">
                  <c:v>112.34577383522922</c:v>
                </c:pt>
                <c:pt idx="4">
                  <c:v>114.9300669560124</c:v>
                </c:pt>
                <c:pt idx="5">
                  <c:v>113.58304282688691</c:v>
                </c:pt>
                <c:pt idx="6">
                  <c:v>122.57157720418918</c:v>
                </c:pt>
                <c:pt idx="7">
                  <c:v>110.9497363838442</c:v>
                </c:pt>
                <c:pt idx="8">
                  <c:v>105.62161936207913</c:v>
                </c:pt>
                <c:pt idx="9">
                  <c:v>116.96655656376083</c:v>
                </c:pt>
                <c:pt idx="10">
                  <c:v>111.78185332372556</c:v>
                </c:pt>
                <c:pt idx="11">
                  <c:v>107.7603192243041</c:v>
                </c:pt>
                <c:pt idx="12">
                  <c:v>107.82081860333737</c:v>
                </c:pt>
                <c:pt idx="13">
                  <c:v>106.20182347593236</c:v>
                </c:pt>
                <c:pt idx="14">
                  <c:v>104.78143095165784</c:v>
                </c:pt>
                <c:pt idx="15">
                  <c:v>103.09251536593584</c:v>
                </c:pt>
                <c:pt idx="16">
                  <c:v>101.34982997326897</c:v>
                </c:pt>
                <c:pt idx="17">
                  <c:v>99.568525175548828</c:v>
                </c:pt>
                <c:pt idx="18">
                  <c:v>97.792635477141118</c:v>
                </c:pt>
                <c:pt idx="19">
                  <c:v>96.016702197884129</c:v>
                </c:pt>
                <c:pt idx="20">
                  <c:v>94.272723987077427</c:v>
                </c:pt>
                <c:pt idx="21">
                  <c:v>92.523545695788442</c:v>
                </c:pt>
                <c:pt idx="22">
                  <c:v>90.775900964493218</c:v>
                </c:pt>
                <c:pt idx="23">
                  <c:v>89.030149392318009</c:v>
                </c:pt>
                <c:pt idx="24">
                  <c:v>87.273072376153479</c:v>
                </c:pt>
                <c:pt idx="25">
                  <c:v>85.40018268188777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102.56998999042253</c:v>
                </c:pt>
                <c:pt idx="1">
                  <c:v>105.66218048982556</c:v>
                </c:pt>
                <c:pt idx="2">
                  <c:v>110.73165698610281</c:v>
                </c:pt>
                <c:pt idx="3">
                  <c:v>101.57433101218935</c:v>
                </c:pt>
                <c:pt idx="4">
                  <c:v>107.07137055824695</c:v>
                </c:pt>
                <c:pt idx="5">
                  <c:v>110.63885857483388</c:v>
                </c:pt>
                <c:pt idx="6">
                  <c:v>116.89123670687232</c:v>
                </c:pt>
                <c:pt idx="7">
                  <c:v>116.93270399420597</c:v>
                </c:pt>
                <c:pt idx="8">
                  <c:v>109.54029850067401</c:v>
                </c:pt>
                <c:pt idx="9">
                  <c:v>123.80064572510952</c:v>
                </c:pt>
                <c:pt idx="10">
                  <c:v>121.65366864709553</c:v>
                </c:pt>
                <c:pt idx="11">
                  <c:v>119.37007951481948</c:v>
                </c:pt>
                <c:pt idx="12">
                  <c:v>121.17297961875261</c:v>
                </c:pt>
                <c:pt idx="13">
                  <c:v>121.81912497697101</c:v>
                </c:pt>
                <c:pt idx="14">
                  <c:v>122.70888269419464</c:v>
                </c:pt>
                <c:pt idx="15">
                  <c:v>123.30275097344</c:v>
                </c:pt>
                <c:pt idx="16">
                  <c:v>123.83116801809551</c:v>
                </c:pt>
                <c:pt idx="17">
                  <c:v>124.30922322713802</c:v>
                </c:pt>
                <c:pt idx="18">
                  <c:v>124.80331077805296</c:v>
                </c:pt>
                <c:pt idx="19">
                  <c:v>125.29945206736612</c:v>
                </c:pt>
                <c:pt idx="20">
                  <c:v>125.84446036122768</c:v>
                </c:pt>
                <c:pt idx="21">
                  <c:v>126.38399404938954</c:v>
                </c:pt>
                <c:pt idx="22">
                  <c:v>126.92848178906925</c:v>
                </c:pt>
                <c:pt idx="23">
                  <c:v>127.49184530091341</c:v>
                </c:pt>
                <c:pt idx="24">
                  <c:v>128.0532961829467</c:v>
                </c:pt>
                <c:pt idx="25">
                  <c:v>128.47055783262644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23.345603107233689</c:v>
                </c:pt>
                <c:pt idx="1">
                  <c:v>24.581179556584306</c:v>
                </c:pt>
                <c:pt idx="2">
                  <c:v>22.821962803518048</c:v>
                </c:pt>
                <c:pt idx="3">
                  <c:v>26.20493790787614</c:v>
                </c:pt>
                <c:pt idx="4">
                  <c:v>25.685925638322722</c:v>
                </c:pt>
                <c:pt idx="5">
                  <c:v>27.188267817486373</c:v>
                </c:pt>
                <c:pt idx="6">
                  <c:v>27.90646499298397</c:v>
                </c:pt>
                <c:pt idx="7">
                  <c:v>29.186778839197981</c:v>
                </c:pt>
                <c:pt idx="8">
                  <c:v>28.449411848986205</c:v>
                </c:pt>
                <c:pt idx="9">
                  <c:v>27.659044386673436</c:v>
                </c:pt>
                <c:pt idx="10">
                  <c:v>31.1409667288519</c:v>
                </c:pt>
                <c:pt idx="11">
                  <c:v>30.141311717786337</c:v>
                </c:pt>
                <c:pt idx="12">
                  <c:v>31.037012596000089</c:v>
                </c:pt>
                <c:pt idx="13">
                  <c:v>31.544585129237319</c:v>
                </c:pt>
                <c:pt idx="14">
                  <c:v>32.122726826736539</c:v>
                </c:pt>
                <c:pt idx="15">
                  <c:v>32.645443600370918</c:v>
                </c:pt>
                <c:pt idx="16">
                  <c:v>33.180020719463968</c:v>
                </c:pt>
                <c:pt idx="17">
                  <c:v>33.720475806789551</c:v>
                </c:pt>
                <c:pt idx="18" formatCode="General">
                  <c:v>34.255459101539181</c:v>
                </c:pt>
                <c:pt idx="19" formatCode="General">
                  <c:v>34.808622427880508</c:v>
                </c:pt>
                <c:pt idx="20" formatCode="General">
                  <c:v>35.38665986596267</c:v>
                </c:pt>
                <c:pt idx="21" formatCode="General">
                  <c:v>35.974430283338833</c:v>
                </c:pt>
                <c:pt idx="22">
                  <c:v>36.581974475202067</c:v>
                </c:pt>
                <c:pt idx="23">
                  <c:v>37.213469367434598</c:v>
                </c:pt>
                <c:pt idx="24">
                  <c:v>37.870256723610865</c:v>
                </c:pt>
                <c:pt idx="25">
                  <c:v>38.502266262073334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25.618487825947028</c:v>
                </c:pt>
                <c:pt idx="1">
                  <c:v>26.832705519146895</c:v>
                </c:pt>
                <c:pt idx="2">
                  <c:v>24.682558585282752</c:v>
                </c:pt>
                <c:pt idx="3">
                  <c:v>27.301035797054485</c:v>
                </c:pt>
                <c:pt idx="4">
                  <c:v>26.385296291642259</c:v>
                </c:pt>
                <c:pt idx="5">
                  <c:v>27.854927985701934</c:v>
                </c:pt>
                <c:pt idx="6">
                  <c:v>27.873837564802344</c:v>
                </c:pt>
                <c:pt idx="7">
                  <c:v>28.30538036670432</c:v>
                </c:pt>
                <c:pt idx="8">
                  <c:v>27.69144957509388</c:v>
                </c:pt>
                <c:pt idx="9">
                  <c:v>27.109644401597453</c:v>
                </c:pt>
                <c:pt idx="10">
                  <c:v>28.733409306276169</c:v>
                </c:pt>
                <c:pt idx="11">
                  <c:v>27.64656157949992</c:v>
                </c:pt>
                <c:pt idx="12">
                  <c:v>28.399813203462596</c:v>
                </c:pt>
                <c:pt idx="13">
                  <c:v>28.762119939895623</c:v>
                </c:pt>
                <c:pt idx="14">
                  <c:v>29.21912376516914</c:v>
                </c:pt>
                <c:pt idx="15">
                  <c:v>29.599451800952856</c:v>
                </c:pt>
                <c:pt idx="16">
                  <c:v>29.981497481992516</c:v>
                </c:pt>
                <c:pt idx="17">
                  <c:v>30.407717784522909</c:v>
                </c:pt>
                <c:pt idx="18" formatCode="General">
                  <c:v>30.83748148904419</c:v>
                </c:pt>
                <c:pt idx="19" formatCode="General">
                  <c:v>31.280339357124596</c:v>
                </c:pt>
                <c:pt idx="20" formatCode="General">
                  <c:v>31.758316157836688</c:v>
                </c:pt>
                <c:pt idx="21" formatCode="General">
                  <c:v>32.261199732126784</c:v>
                </c:pt>
                <c:pt idx="22">
                  <c:v>32.776109640381407</c:v>
                </c:pt>
                <c:pt idx="23">
                  <c:v>33.309867193383226</c:v>
                </c:pt>
                <c:pt idx="24">
                  <c:v>33.851933144984692</c:v>
                </c:pt>
                <c:pt idx="25">
                  <c:v>34.420027044148043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68.504938450292585</c:v>
                </c:pt>
                <c:pt idx="1">
                  <c:v>74.05099791596912</c:v>
                </c:pt>
                <c:pt idx="2">
                  <c:v>71.363197300025163</c:v>
                </c:pt>
                <c:pt idx="3">
                  <c:v>81.375741889817476</c:v>
                </c:pt>
                <c:pt idx="4">
                  <c:v>84.058109924586859</c:v>
                </c:pt>
                <c:pt idx="5">
                  <c:v>89.351315700926392</c:v>
                </c:pt>
                <c:pt idx="6">
                  <c:v>92.074636832944705</c:v>
                </c:pt>
                <c:pt idx="7">
                  <c:v>97.33071693173423</c:v>
                </c:pt>
                <c:pt idx="8">
                  <c:v>95.398229785537126</c:v>
                </c:pt>
                <c:pt idx="9">
                  <c:v>96.063687161227548</c:v>
                </c:pt>
                <c:pt idx="10">
                  <c:v>106.8924429755624</c:v>
                </c:pt>
                <c:pt idx="11">
                  <c:v>105.85699335506537</c:v>
                </c:pt>
                <c:pt idx="12">
                  <c:v>109.00173070676338</c:v>
                </c:pt>
                <c:pt idx="13">
                  <c:v>111.37235926134383</c:v>
                </c:pt>
                <c:pt idx="14">
                  <c:v>113.9789171341808</c:v>
                </c:pt>
                <c:pt idx="15">
                  <c:v>116.32520908701279</c:v>
                </c:pt>
                <c:pt idx="16">
                  <c:v>118.60967989320105</c:v>
                </c:pt>
                <c:pt idx="17">
                  <c:v>120.8228127941799</c:v>
                </c:pt>
                <c:pt idx="18" formatCode="General">
                  <c:v>123.08243012199986</c:v>
                </c:pt>
                <c:pt idx="19" formatCode="General">
                  <c:v>125.36917664477781</c:v>
                </c:pt>
                <c:pt idx="20" formatCode="General">
                  <c:v>127.71289759469083</c:v>
                </c:pt>
                <c:pt idx="21" formatCode="General">
                  <c:v>130.05787332361609</c:v>
                </c:pt>
                <c:pt idx="22" formatCode="General">
                  <c:v>132.4359693551734</c:v>
                </c:pt>
                <c:pt idx="23" formatCode="General">
                  <c:v>134.85700999919706</c:v>
                </c:pt>
                <c:pt idx="24" formatCode="General">
                  <c:v>137.30142785086491</c:v>
                </c:pt>
                <c:pt idx="25" formatCode="General">
                  <c:v>139.61817071419122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31.38456956339483</c:v>
                </c:pt>
                <c:pt idx="1">
                  <c:v>26.803544775828925</c:v>
                </c:pt>
                <c:pt idx="2">
                  <c:v>25.833019493159814</c:v>
                </c:pt>
                <c:pt idx="3">
                  <c:v>34.412027924106425</c:v>
                </c:pt>
                <c:pt idx="4">
                  <c:v>35.283896412812354</c:v>
                </c:pt>
                <c:pt idx="5">
                  <c:v>38.331684892885157</c:v>
                </c:pt>
                <c:pt idx="6">
                  <c:v>39.684316392099227</c:v>
                </c:pt>
                <c:pt idx="7">
                  <c:v>38.73282622716858</c:v>
                </c:pt>
                <c:pt idx="8">
                  <c:v>43.573428725730771</c:v>
                </c:pt>
                <c:pt idx="9">
                  <c:v>54.656078377713342</c:v>
                </c:pt>
                <c:pt idx="10">
                  <c:v>51.376643442562617</c:v>
                </c:pt>
                <c:pt idx="11">
                  <c:v>51.783582683182651</c:v>
                </c:pt>
                <c:pt idx="12">
                  <c:v>55.563720721750073</c:v>
                </c:pt>
                <c:pt idx="13">
                  <c:v>57.776007322379236</c:v>
                </c:pt>
                <c:pt idx="14">
                  <c:v>60.076079613528798</c:v>
                </c:pt>
                <c:pt idx="15">
                  <c:v>62.199153535698265</c:v>
                </c:pt>
                <c:pt idx="16">
                  <c:v>64.259525012361948</c:v>
                </c:pt>
                <c:pt idx="17">
                  <c:v>66.272016596234891</c:v>
                </c:pt>
                <c:pt idx="18" formatCode="General">
                  <c:v>68.248630050788421</c:v>
                </c:pt>
                <c:pt idx="19" formatCode="General">
                  <c:v>70.19623230663035</c:v>
                </c:pt>
                <c:pt idx="20" formatCode="General">
                  <c:v>72.139334466673574</c:v>
                </c:pt>
                <c:pt idx="21" formatCode="General">
                  <c:v>74.047157020879879</c:v>
                </c:pt>
                <c:pt idx="22" formatCode="General">
                  <c:v>75.928238797235949</c:v>
                </c:pt>
                <c:pt idx="23" formatCode="General">
                  <c:v>77.787361215388586</c:v>
                </c:pt>
                <c:pt idx="24" formatCode="General">
                  <c:v>79.614361015224489</c:v>
                </c:pt>
                <c:pt idx="25" formatCode="General">
                  <c:v>81.337075401741643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4.5332220666467338</c:v>
                </c:pt>
                <c:pt idx="1">
                  <c:v>4.0409933615956968</c:v>
                </c:pt>
                <c:pt idx="2">
                  <c:v>3.8491075815531328</c:v>
                </c:pt>
                <c:pt idx="3">
                  <c:v>5.1419917474644485</c:v>
                </c:pt>
                <c:pt idx="4">
                  <c:v>5.1466109200339636</c:v>
                </c:pt>
                <c:pt idx="5">
                  <c:v>5.7600977153428232</c:v>
                </c:pt>
                <c:pt idx="6">
                  <c:v>6.0369814666699524</c:v>
                </c:pt>
                <c:pt idx="7">
                  <c:v>5.7311684961321117</c:v>
                </c:pt>
                <c:pt idx="8">
                  <c:v>6.1390406855340576</c:v>
                </c:pt>
                <c:pt idx="9">
                  <c:v>7.8215558455317362</c:v>
                </c:pt>
                <c:pt idx="10">
                  <c:v>7.467846202430839</c:v>
                </c:pt>
                <c:pt idx="11">
                  <c:v>7.7313092677305058</c:v>
                </c:pt>
                <c:pt idx="12">
                  <c:v>8.117196433586555</c:v>
                </c:pt>
                <c:pt idx="13">
                  <c:v>8.424269402272758</c:v>
                </c:pt>
                <c:pt idx="14">
                  <c:v>8.7394113278961481</c:v>
                </c:pt>
                <c:pt idx="15">
                  <c:v>9.0299505306329504</c:v>
                </c:pt>
                <c:pt idx="16">
                  <c:v>9.309967343221949</c:v>
                </c:pt>
                <c:pt idx="17">
                  <c:v>9.5808725236884928</c:v>
                </c:pt>
                <c:pt idx="18" formatCode="General">
                  <c:v>9.8552722342302985</c:v>
                </c:pt>
                <c:pt idx="19" formatCode="General">
                  <c:v>10.124976735251469</c:v>
                </c:pt>
                <c:pt idx="20" formatCode="General">
                  <c:v>10.393858317405329</c:v>
                </c:pt>
                <c:pt idx="21" formatCode="General">
                  <c:v>10.656465011394346</c:v>
                </c:pt>
                <c:pt idx="22" formatCode="General">
                  <c:v>10.914629624993731</c:v>
                </c:pt>
                <c:pt idx="23" formatCode="General">
                  <c:v>11.168393102975344</c:v>
                </c:pt>
                <c:pt idx="24" formatCode="General">
                  <c:v>11.419597062905741</c:v>
                </c:pt>
                <c:pt idx="25" formatCode="General">
                  <c:v>11.657168802098244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33.481948363405941</c:v>
                </c:pt>
                <c:pt idx="1">
                  <c:v>15.498179242153594</c:v>
                </c:pt>
                <c:pt idx="2">
                  <c:v>28.371226527661943</c:v>
                </c:pt>
                <c:pt idx="3">
                  <c:v>18.637219133478691</c:v>
                </c:pt>
                <c:pt idx="4">
                  <c:v>20.024745465039871</c:v>
                </c:pt>
                <c:pt idx="5">
                  <c:v>28.288074701930213</c:v>
                </c:pt>
                <c:pt idx="6">
                  <c:v>9.0097315731295673</c:v>
                </c:pt>
                <c:pt idx="7">
                  <c:v>8.3614550585434984</c:v>
                </c:pt>
                <c:pt idx="8">
                  <c:v>6.253134533853614</c:v>
                </c:pt>
                <c:pt idx="9">
                  <c:v>7.3572798357239657</c:v>
                </c:pt>
                <c:pt idx="10">
                  <c:v>28.794796695187614</c:v>
                </c:pt>
                <c:pt idx="11">
                  <c:v>45.938492659319486</c:v>
                </c:pt>
                <c:pt idx="12">
                  <c:v>11.040840592311604</c:v>
                </c:pt>
                <c:pt idx="13">
                  <c:v>5.4149004581913234</c:v>
                </c:pt>
                <c:pt idx="14">
                  <c:v>22.8245925997537</c:v>
                </c:pt>
                <c:pt idx="15">
                  <c:v>14.092409447801456</c:v>
                </c:pt>
                <c:pt idx="16">
                  <c:v>9.9598734726052864</c:v>
                </c:pt>
                <c:pt idx="17">
                  <c:v>44.098159635917973</c:v>
                </c:pt>
                <c:pt idx="18">
                  <c:v>11.432240262177608</c:v>
                </c:pt>
                <c:pt idx="19">
                  <c:v>0.56267232099027575</c:v>
                </c:pt>
                <c:pt idx="20">
                  <c:v>38.257094105171426</c:v>
                </c:pt>
                <c:pt idx="21">
                  <c:v>8.4268108037696994</c:v>
                </c:pt>
                <c:pt idx="22">
                  <c:v>21.813657446272121</c:v>
                </c:pt>
                <c:pt idx="23">
                  <c:v>21.598631145559128</c:v>
                </c:pt>
                <c:pt idx="24">
                  <c:v>11.572484411643071</c:v>
                </c:pt>
                <c:pt idx="25">
                  <c:v>50.006349508407553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42.449842038933753</c:v>
                </c:pt>
                <c:pt idx="1">
                  <c:v>17.838282106952217</c:v>
                </c:pt>
                <c:pt idx="2">
                  <c:v>35.214284453988789</c:v>
                </c:pt>
                <c:pt idx="3">
                  <c:v>20.577485038123374</c:v>
                </c:pt>
                <c:pt idx="4">
                  <c:v>23.655232143514564</c:v>
                </c:pt>
                <c:pt idx="5">
                  <c:v>38.276685492372032</c:v>
                </c:pt>
                <c:pt idx="6">
                  <c:v>11.917251725435243</c:v>
                </c:pt>
                <c:pt idx="7">
                  <c:v>9.3810980660129673</c:v>
                </c:pt>
                <c:pt idx="8">
                  <c:v>6.9180747895188999</c:v>
                </c:pt>
                <c:pt idx="9">
                  <c:v>7.4623217461008169</c:v>
                </c:pt>
                <c:pt idx="10">
                  <c:v>33.47207699562388</c:v>
                </c:pt>
                <c:pt idx="11">
                  <c:v>48.826546306896113</c:v>
                </c:pt>
                <c:pt idx="12">
                  <c:v>10.538879900504128</c:v>
                </c:pt>
                <c:pt idx="13">
                  <c:v>6.4779738829942639</c:v>
                </c:pt>
                <c:pt idx="14">
                  <c:v>20.224350482311831</c:v>
                </c:pt>
                <c:pt idx="15">
                  <c:v>11.101517946537571</c:v>
                </c:pt>
                <c:pt idx="16">
                  <c:v>8.4356785009274997</c:v>
                </c:pt>
                <c:pt idx="17">
                  <c:v>42.776863693498946</c:v>
                </c:pt>
                <c:pt idx="18">
                  <c:v>13.19541308738496</c:v>
                </c:pt>
                <c:pt idx="19">
                  <c:v>0.6085744861028265</c:v>
                </c:pt>
                <c:pt idx="20">
                  <c:v>35.282306603114456</c:v>
                </c:pt>
                <c:pt idx="21">
                  <c:v>9.324361989927926</c:v>
                </c:pt>
                <c:pt idx="22">
                  <c:v>19.032631623658482</c:v>
                </c:pt>
                <c:pt idx="23">
                  <c:v>23.575574192915287</c:v>
                </c:pt>
                <c:pt idx="24">
                  <c:v>9.8299841502821454</c:v>
                </c:pt>
                <c:pt idx="25">
                  <c:v>44.98270855636666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42.586393451271221</c:v>
                </c:pt>
                <c:pt idx="1">
                  <c:v>25.09864757720355</c:v>
                </c:pt>
                <c:pt idx="2">
                  <c:v>41.079708462882131</c:v>
                </c:pt>
                <c:pt idx="3">
                  <c:v>23.978136471241069</c:v>
                </c:pt>
                <c:pt idx="4">
                  <c:v>24.821937961092111</c:v>
                </c:pt>
                <c:pt idx="5">
                  <c:v>47.667806422708516</c:v>
                </c:pt>
                <c:pt idx="6">
                  <c:v>10.939313591799085</c:v>
                </c:pt>
                <c:pt idx="7">
                  <c:v>10.335786032089388</c:v>
                </c:pt>
                <c:pt idx="8">
                  <c:v>9.2442888244066577</c:v>
                </c:pt>
                <c:pt idx="9">
                  <c:v>7.4555065763760675</c:v>
                </c:pt>
                <c:pt idx="10">
                  <c:v>33.126392469856221</c:v>
                </c:pt>
                <c:pt idx="11">
                  <c:v>41.736705183423673</c:v>
                </c:pt>
                <c:pt idx="12">
                  <c:v>8.7442265676486777</c:v>
                </c:pt>
                <c:pt idx="13">
                  <c:v>6.4645302164588943</c:v>
                </c:pt>
                <c:pt idx="14">
                  <c:v>18.063140898427875</c:v>
                </c:pt>
                <c:pt idx="15">
                  <c:v>9.8294384814852833</c:v>
                </c:pt>
                <c:pt idx="16">
                  <c:v>7.3526973648208527</c:v>
                </c:pt>
                <c:pt idx="17">
                  <c:v>49.995429887791154</c:v>
                </c:pt>
                <c:pt idx="18">
                  <c:v>13.505595445364989</c:v>
                </c:pt>
                <c:pt idx="19">
                  <c:v>0.5509753470347678</c:v>
                </c:pt>
                <c:pt idx="20">
                  <c:v>30.905527884738216</c:v>
                </c:pt>
                <c:pt idx="21">
                  <c:v>13.367967709083279</c:v>
                </c:pt>
                <c:pt idx="22">
                  <c:v>22.281863863429194</c:v>
                </c:pt>
                <c:pt idx="23">
                  <c:v>24.33657947869014</c:v>
                </c:pt>
                <c:pt idx="24">
                  <c:v>7.5972990396491245</c:v>
                </c:pt>
                <c:pt idx="25">
                  <c:v>41.785104791027763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8.9678936755278116</c:v>
                </c:pt>
                <c:pt idx="1">
                  <c:v>2.3401028647986237</c:v>
                </c:pt>
                <c:pt idx="2">
                  <c:v>6.8430579263268463</c:v>
                </c:pt>
                <c:pt idx="3">
                  <c:v>1.9402659046446828</c:v>
                </c:pt>
                <c:pt idx="4">
                  <c:v>3.6304866784746928</c:v>
                </c:pt>
                <c:pt idx="5">
                  <c:v>9.9886107904418182</c:v>
                </c:pt>
                <c:pt idx="6">
                  <c:v>2.9075201523056755</c:v>
                </c:pt>
                <c:pt idx="7">
                  <c:v>1.0196430074694689</c:v>
                </c:pt>
                <c:pt idx="8">
                  <c:v>0.66494025566528592</c:v>
                </c:pt>
                <c:pt idx="9">
                  <c:v>0.10504191037685118</c:v>
                </c:pt>
                <c:pt idx="10">
                  <c:v>4.6772803004362657</c:v>
                </c:pt>
                <c:pt idx="11">
                  <c:v>2.8880536475766263</c:v>
                </c:pt>
                <c:pt idx="12">
                  <c:v>-0.50196069180747571</c:v>
                </c:pt>
                <c:pt idx="13">
                  <c:v>1.0630734248029405</c:v>
                </c:pt>
                <c:pt idx="14">
                  <c:v>-2.6002421174418693</c:v>
                </c:pt>
                <c:pt idx="15">
                  <c:v>-2.990891501263885</c:v>
                </c:pt>
                <c:pt idx="16">
                  <c:v>-1.5241949716777867</c:v>
                </c:pt>
                <c:pt idx="17">
                  <c:v>-1.3212959424190274</c:v>
                </c:pt>
                <c:pt idx="18">
                  <c:v>1.7631728252073522</c:v>
                </c:pt>
                <c:pt idx="19">
                  <c:v>4.5902165112550741E-2</c:v>
                </c:pt>
                <c:pt idx="20">
                  <c:v>-2.9747875020569694</c:v>
                </c:pt>
                <c:pt idx="21">
                  <c:v>0.8975511861582266</c:v>
                </c:pt>
                <c:pt idx="22">
                  <c:v>-2.7810258226136391</c:v>
                </c:pt>
                <c:pt idx="23">
                  <c:v>1.9769430473561584</c:v>
                </c:pt>
                <c:pt idx="24">
                  <c:v>-1.7425002613609255</c:v>
                </c:pt>
                <c:pt idx="25">
                  <c:v>-5.0236409520408927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0.13655141233746804</c:v>
                </c:pt>
                <c:pt idx="1">
                  <c:v>7.2603654702513332</c:v>
                </c:pt>
                <c:pt idx="2">
                  <c:v>5.865424008893342</c:v>
                </c:pt>
                <c:pt idx="3">
                  <c:v>3.4006514331176945</c:v>
                </c:pt>
                <c:pt idx="4">
                  <c:v>1.1667058175775473</c:v>
                </c:pt>
                <c:pt idx="5">
                  <c:v>9.3911209303364842</c:v>
                </c:pt>
                <c:pt idx="6">
                  <c:v>-0.97793813363615811</c:v>
                </c:pt>
                <c:pt idx="7">
                  <c:v>0.95468796607642048</c:v>
                </c:pt>
                <c:pt idx="8">
                  <c:v>2.3262140348877578</c:v>
                </c:pt>
                <c:pt idx="9">
                  <c:v>-6.8151697247493814E-3</c:v>
                </c:pt>
                <c:pt idx="10">
                  <c:v>-0.34568452576765907</c:v>
                </c:pt>
                <c:pt idx="11">
                  <c:v>-7.0898411234724392</c:v>
                </c:pt>
                <c:pt idx="12">
                  <c:v>-1.7946533328554501</c:v>
                </c:pt>
                <c:pt idx="13">
                  <c:v>-1.3443666535369658E-2</c:v>
                </c:pt>
                <c:pt idx="14">
                  <c:v>-2.1612095838839558</c:v>
                </c:pt>
                <c:pt idx="15">
                  <c:v>-1.272079465052288</c:v>
                </c:pt>
                <c:pt idx="16">
                  <c:v>-1.082981136106647</c:v>
                </c:pt>
                <c:pt idx="17">
                  <c:v>7.2185661942922081</c:v>
                </c:pt>
                <c:pt idx="18">
                  <c:v>0.31018235798002891</c:v>
                </c:pt>
                <c:pt idx="19">
                  <c:v>-5.7599139068058691E-2</c:v>
                </c:pt>
                <c:pt idx="20">
                  <c:v>-4.3767787183762401</c:v>
                </c:pt>
                <c:pt idx="21">
                  <c:v>4.0436057191553534</c:v>
                </c:pt>
                <c:pt idx="22">
                  <c:v>3.2492322397707127</c:v>
                </c:pt>
                <c:pt idx="23">
                  <c:v>0.76100528577485349</c:v>
                </c:pt>
                <c:pt idx="24">
                  <c:v>-2.232685110633021</c:v>
                </c:pt>
                <c:pt idx="25">
                  <c:v>-3.1976037653388971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6.4250347548450586</c:v>
                </c:pt>
                <c:pt idx="1">
                  <c:v>7.698891870326924</c:v>
                </c:pt>
                <c:pt idx="2">
                  <c:v>7.4341134869750123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2.9740306384465653</c:v>
                </c:pt>
                <c:pt idx="1">
                  <c:v>3.235230062054248</c:v>
                </c:pt>
                <c:pt idx="2">
                  <c:v>4.3813570330161866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1.7289268193379921</c:v>
                </c:pt>
                <c:pt idx="1">
                  <c:v>2.16136569698994</c:v>
                </c:pt>
                <c:pt idx="2">
                  <c:v>1.9096263411950205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1.6045254824815725</c:v>
                </c:pt>
                <c:pt idx="1">
                  <c:v>1.7013976063544611</c:v>
                </c:pt>
                <c:pt idx="2">
                  <c:v>1.8042712733484605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1.1999482906628669</c:v>
                </c:pt>
                <c:pt idx="1">
                  <c:v>1.2546927667361119</c:v>
                </c:pt>
                <c:pt idx="2">
                  <c:v>1.6137335580118846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1.4118287900268007</c:v>
                </c:pt>
                <c:pt idx="1">
                  <c:v>1.3533998117619956</c:v>
                </c:pt>
                <c:pt idx="2">
                  <c:v>1.3014739568188007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5.5255915073174746</c:v>
                </c:pt>
                <c:pt idx="1">
                  <c:v>6.0706445321566234</c:v>
                </c:pt>
                <c:pt idx="2">
                  <c:v>5.7827240364171884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8.815389376919093</c:v>
                </c:pt>
                <c:pt idx="1">
                  <c:v>8.8553992750674944</c:v>
                </c:pt>
                <c:pt idx="2">
                  <c:v>7.2857872611593031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2.1186874717791975</c:v>
                </c:pt>
                <c:pt idx="1">
                  <c:v>1.9113780615231957</c:v>
                </c:pt>
                <c:pt idx="2">
                  <c:v>1.5264399586713961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8.4622377769134296</c:v>
                </c:pt>
                <c:pt idx="1">
                  <c:v>7.75820196988969</c:v>
                </c:pt>
                <c:pt idx="2">
                  <c:v>8.7274753623178043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2.1937953016650011</c:v>
                </c:pt>
                <c:pt idx="1">
                  <c:v>2.3931787178594952</c:v>
                </c:pt>
                <c:pt idx="2">
                  <c:v>2.3576105209495997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0.10797427851908026</c:v>
                </c:pt>
                <c:pt idx="1">
                  <c:v>0.11037377145592607</c:v>
                </c:pt>
                <c:pt idx="2">
                  <c:v>9.6181266513415867E-2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7.341363667884834</c:v>
                </c:pt>
                <c:pt idx="1">
                  <c:v>6.3989558129324591</c:v>
                </c:pt>
                <c:pt idx="2">
                  <c:v>5.3950377820302702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1.6170669549774228</c:v>
                </c:pt>
                <c:pt idx="1">
                  <c:v>1.6911076996329062</c:v>
                </c:pt>
                <c:pt idx="2">
                  <c:v>2.3335854714547555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4.1859423980165902</c:v>
                </c:pt>
                <c:pt idx="1">
                  <c:v>3.4518425944652096</c:v>
                </c:pt>
                <c:pt idx="2">
                  <c:v>3.8896438800716417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4.144679821529353</c:v>
                </c:pt>
                <c:pt idx="1">
                  <c:v>4.2757708338620661</c:v>
                </c:pt>
                <c:pt idx="2">
                  <c:v>4.2483262626215446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5.4443103041470406</c:v>
                </c:pt>
                <c:pt idx="1">
                  <c:v>6.3866190138832319</c:v>
                </c:pt>
                <c:pt idx="2">
                  <c:v>7.1710983245001119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3.5763982240991337</c:v>
                </c:pt>
                <c:pt idx="1">
                  <c:v>3.7320240703482539</c:v>
                </c:pt>
                <c:pt idx="2">
                  <c:v>4.185754493095251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3.842658263890808</c:v>
                </c:pt>
                <c:pt idx="1">
                  <c:v>4.2902179535407017</c:v>
                </c:pt>
                <c:pt idx="2">
                  <c:v>4.3330530907848841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5.4283538441329302</c:v>
                </c:pt>
                <c:pt idx="1">
                  <c:v>6.9420296662118144</c:v>
                </c:pt>
                <c:pt idx="2">
                  <c:v>8.3211526946288874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1.0390949552962812</c:v>
                </c:pt>
                <c:pt idx="1">
                  <c:v>1.1748741118572932</c:v>
                </c:pt>
                <c:pt idx="2">
                  <c:v>1.128483709805673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4.3799362906513686</c:v>
                </c:pt>
                <c:pt idx="1">
                  <c:v>3.6679780190490416</c:v>
                </c:pt>
                <c:pt idx="2">
                  <c:v>3.1532005527489484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2.7042697604955221</c:v>
                </c:pt>
                <c:pt idx="1">
                  <c:v>2.0134205962061422</c:v>
                </c:pt>
                <c:pt idx="2">
                  <c:v>1.7158804787781263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1.9112547609472119</c:v>
                </c:pt>
                <c:pt idx="1">
                  <c:v>1.5299321154579644</c:v>
                </c:pt>
                <c:pt idx="2">
                  <c:v>1.2835270192110784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2.220707520891291</c:v>
                </c:pt>
                <c:pt idx="1">
                  <c:v>1.782809580083673</c:v>
                </c:pt>
                <c:pt idx="2">
                  <c:v>1.3262260238088308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9.5959927441260859</c:v>
                </c:pt>
                <c:pt idx="1">
                  <c:v>8.1582637902931374</c:v>
                </c:pt>
                <c:pt idx="2">
                  <c:v>7.2942361610659274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-5.4302888759719181</c:v>
                </c:pt>
                <c:pt idx="1">
                  <c:v>4.0102375255455627</c:v>
                </c:pt>
                <c:pt idx="2">
                  <c:v>-0.33317299922089205</c:v>
                </c:pt>
                <c:pt idx="3">
                  <c:v>7.4711494132041878</c:v>
                </c:pt>
                <c:pt idx="4">
                  <c:v>-4.5297138515782578</c:v>
                </c:pt>
                <c:pt idx="5">
                  <c:v>-8.8844944563278929</c:v>
                </c:pt>
                <c:pt idx="6">
                  <c:v>1.9504641718356055</c:v>
                </c:pt>
                <c:pt idx="7">
                  <c:v>19.823902189925036</c:v>
                </c:pt>
                <c:pt idx="8">
                  <c:v>7.3969168825887976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18.402782764122339</c:v>
                </c:pt>
                <c:pt idx="1">
                  <c:v>25.770149851830585</c:v>
                </c:pt>
                <c:pt idx="2">
                  <c:v>20.550284826839626</c:v>
                </c:pt>
                <c:pt idx="3">
                  <c:v>40.631348385935219</c:v>
                </c:pt>
                <c:pt idx="4">
                  <c:v>13.967703790451253</c:v>
                </c:pt>
                <c:pt idx="5">
                  <c:v>18.774341130135692</c:v>
                </c:pt>
                <c:pt idx="6">
                  <c:v>32.573360005008666</c:v>
                </c:pt>
                <c:pt idx="7">
                  <c:v>78.163648142704346</c:v>
                </c:pt>
                <c:pt idx="8">
                  <c:v>40.011074092170972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0.13655141233746804</c:v>
                </c:pt>
                <c:pt idx="1">
                  <c:v>7.2603654702513332</c:v>
                </c:pt>
                <c:pt idx="2">
                  <c:v>5.865424008893342</c:v>
                </c:pt>
                <c:pt idx="3">
                  <c:v>3.4006514331176945</c:v>
                </c:pt>
                <c:pt idx="4">
                  <c:v>1.1667058175775473</c:v>
                </c:pt>
                <c:pt idx="5">
                  <c:v>9.3911209303364842</c:v>
                </c:pt>
                <c:pt idx="6">
                  <c:v>-0.97793813363615811</c:v>
                </c:pt>
                <c:pt idx="7">
                  <c:v>0.95468796607642048</c:v>
                </c:pt>
                <c:pt idx="8">
                  <c:v>2.3262140348877578</c:v>
                </c:pt>
                <c:pt idx="9">
                  <c:v>-6.8151697247493814E-3</c:v>
                </c:pt>
                <c:pt idx="10">
                  <c:v>-0.34568452576765907</c:v>
                </c:pt>
                <c:pt idx="11">
                  <c:v>-7.0898411234724392</c:v>
                </c:pt>
                <c:pt idx="12">
                  <c:v>-1.7946533328554501</c:v>
                </c:pt>
                <c:pt idx="13">
                  <c:v>-1.3443666535369658E-2</c:v>
                </c:pt>
                <c:pt idx="14">
                  <c:v>-2.1612095838839558</c:v>
                </c:pt>
                <c:pt idx="15">
                  <c:v>-1.272079465052288</c:v>
                </c:pt>
                <c:pt idx="16">
                  <c:v>-1.082981136106647</c:v>
                </c:pt>
                <c:pt idx="17">
                  <c:v>7.2185661942922081</c:v>
                </c:pt>
                <c:pt idx="18">
                  <c:v>0.31018235798002891</c:v>
                </c:pt>
                <c:pt idx="19">
                  <c:v>-5.7599139068058691E-2</c:v>
                </c:pt>
                <c:pt idx="20">
                  <c:v>-4.3767787183762401</c:v>
                </c:pt>
                <c:pt idx="21">
                  <c:v>4.0436057191553534</c:v>
                </c:pt>
                <c:pt idx="22">
                  <c:v>3.2492322397707127</c:v>
                </c:pt>
                <c:pt idx="23">
                  <c:v>0.76100528577485349</c:v>
                </c:pt>
                <c:pt idx="24">
                  <c:v>-2.232685110633021</c:v>
                </c:pt>
                <c:pt idx="25">
                  <c:v>-3.1976037653388971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20.644724020240243</c:v>
                </c:pt>
                <c:pt idx="1">
                  <c:v>19.366350071930732</c:v>
                </c:pt>
                <c:pt idx="2">
                  <c:v>19.799604560046063</c:v>
                </c:pt>
                <c:pt idx="3">
                  <c:v>15.168335297047395</c:v>
                </c:pt>
                <c:pt idx="4">
                  <c:v>12.825342346888466</c:v>
                </c:pt>
                <c:pt idx="5">
                  <c:v>30.37036593872245</c:v>
                </c:pt>
                <c:pt idx="6">
                  <c:v>3.3212840220190767</c:v>
                </c:pt>
                <c:pt idx="7">
                  <c:v>6.4927150822171891</c:v>
                </c:pt>
                <c:pt idx="8">
                  <c:v>5.0717144972605102</c:v>
                </c:pt>
                <c:pt idx="9">
                  <c:v>3.2281387426845116</c:v>
                </c:pt>
                <c:pt idx="10">
                  <c:v>14.459507660827386</c:v>
                </c:pt>
                <c:pt idx="11">
                  <c:v>15.19358362750301</c:v>
                </c:pt>
                <c:pt idx="12">
                  <c:v>3.5807575026326859</c:v>
                </c:pt>
                <c:pt idx="13">
                  <c:v>3.4738300798387343</c:v>
                </c:pt>
                <c:pt idx="14">
                  <c:v>5.0989153996526619</c:v>
                </c:pt>
                <c:pt idx="15">
                  <c:v>3.1493169797980416</c:v>
                </c:pt>
                <c:pt idx="16">
                  <c:v>2.2456413311618109</c:v>
                </c:pt>
                <c:pt idx="17">
                  <c:v>33.444085369797627</c:v>
                </c:pt>
                <c:pt idx="18">
                  <c:v>7.0051560525387808</c:v>
                </c:pt>
                <c:pt idx="19">
                  <c:v>0.18210696359880282</c:v>
                </c:pt>
                <c:pt idx="20">
                  <c:v>10.804800859434952</c:v>
                </c:pt>
                <c:pt idx="21">
                  <c:v>9.7454839674046791</c:v>
                </c:pt>
                <c:pt idx="22">
                  <c:v>12.074835987930163</c:v>
                </c:pt>
                <c:pt idx="23">
                  <c:v>13.695313863900425</c:v>
                </c:pt>
                <c:pt idx="24">
                  <c:v>1.101582425246852</c:v>
                </c:pt>
                <c:pt idx="25">
                  <c:v>17.301200338875486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automation/Data/Results/Workbooks/LEPs/LL_LEP/LL_LEP_Database.Main.xlsx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Leicester and Leicestershire</v>
      </c>
      <c r="L1" s="19" t="str">
        <f>CONCATENATE("Industry Table 1.1  Employment by Industry Sector (SIC 2007), ",B$5,"-",F$5,", ",Info!B5)</f>
        <v>Industry Table 1.1  Employment by Industry Sector (SIC 2007), 2015-2035, Leicester and Leicestershire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17.498000000000015</v>
      </c>
      <c r="N5" s="11">
        <f t="shared" si="1"/>
        <v>15.326999999999973</v>
      </c>
      <c r="O5" s="11">
        <f t="shared" si="1"/>
        <v>15.980000000000013</v>
      </c>
      <c r="P5" s="11">
        <f t="shared" si="1"/>
        <v>15.730000000000011</v>
      </c>
      <c r="Q5" s="11">
        <f t="shared" si="1"/>
        <v>15.558999999999966</v>
      </c>
      <c r="R5" s="40">
        <f t="shared" ref="R5:R10" si="2">IF(D$5-B$5 &lt;&gt; 0,(EXP(LN(D7/B7)/(D$5-B$5))-1)*100,0)</f>
        <v>-1.7986015279192635</v>
      </c>
      <c r="S5" s="40">
        <f t="shared" si="0"/>
        <v>-0.17783296284196171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64.10400000000007</v>
      </c>
      <c r="N6" s="11">
        <f t="shared" si="1"/>
        <v>67.727999999999923</v>
      </c>
      <c r="O6" s="11">
        <f t="shared" si="1"/>
        <v>66.390999999999821</v>
      </c>
      <c r="P6" s="11">
        <f t="shared" si="1"/>
        <v>64.017999999999944</v>
      </c>
      <c r="Q6" s="11">
        <f t="shared" si="1"/>
        <v>60.122000000000078</v>
      </c>
      <c r="R6" s="40">
        <f t="shared" si="2"/>
        <v>0.70355823632224368</v>
      </c>
      <c r="S6" s="40">
        <f t="shared" si="0"/>
        <v>-0.65905645997753615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17.498000000000015</v>
      </c>
      <c r="C7" s="11">
        <f t="array" ref="C7:C12">MMULT(aggregation!$B$3:$W$8,'Ind T2'!C5:C26)</f>
        <v>15.326999999999973</v>
      </c>
      <c r="D7" s="11">
        <f t="array" ref="D7:D12">MMULT(aggregation!$B$3:$W$8,'Ind T2'!D5:D26)</f>
        <v>15.980000000000013</v>
      </c>
      <c r="E7" s="11">
        <f t="array" ref="E7:E12">MMULT(aggregation!$B$3:$W$8,'Ind T2'!E5:E26)</f>
        <v>15.730000000000011</v>
      </c>
      <c r="F7" s="11">
        <f t="array" ref="F7:F12">MMULT(aggregation!$B$3:$W$8,'Ind T2'!F5:F26)</f>
        <v>15.558999999999966</v>
      </c>
      <c r="G7" s="11"/>
      <c r="H7" s="11">
        <f>F7-D7</f>
        <v>-0.42100000000004734</v>
      </c>
      <c r="I7" s="11">
        <f t="array" ref="I7:I12">MMULT(aggregation!$B$3:$W$8,'RD T1'!AB7:AB28)</f>
        <v>7.1269721545442604</v>
      </c>
      <c r="J7" s="11">
        <f>SUM(H7:I7)</f>
        <v>6.705972154544213</v>
      </c>
      <c r="K7" s="11"/>
      <c r="L7" t="str">
        <f t="shared" si="1"/>
        <v>Construction</v>
      </c>
      <c r="M7" s="11">
        <f t="shared" si="1"/>
        <v>31.268000000000075</v>
      </c>
      <c r="N7" s="11">
        <f t="shared" si="1"/>
        <v>33.33200000000005</v>
      </c>
      <c r="O7" s="11">
        <f t="shared" si="1"/>
        <v>31.756000000000029</v>
      </c>
      <c r="P7" s="11">
        <f t="shared" si="1"/>
        <v>32.408000000000058</v>
      </c>
      <c r="Q7" s="11">
        <f t="shared" si="1"/>
        <v>33.85899999999998</v>
      </c>
      <c r="R7" s="40">
        <f>IF(D$5-B$5 &lt;&gt; 0,(EXP(LN(D9/B9)/(D$5-B$5))-1)*100,0)</f>
        <v>0.31020962742045466</v>
      </c>
      <c r="S7" s="40">
        <f t="shared" si="0"/>
        <v>0.42840275909064029</v>
      </c>
    </row>
    <row r="8" spans="1:19" x14ac:dyDescent="0.2">
      <c r="A8" t="str">
        <f>name!C5</f>
        <v>Manufacturing</v>
      </c>
      <c r="B8" s="11">
        <v>64.10400000000007</v>
      </c>
      <c r="C8" s="11">
        <v>67.727999999999923</v>
      </c>
      <c r="D8" s="11">
        <v>66.390999999999821</v>
      </c>
      <c r="E8" s="11">
        <v>64.017999999999944</v>
      </c>
      <c r="F8" s="11">
        <v>60.122000000000078</v>
      </c>
      <c r="G8" s="11"/>
      <c r="H8" s="11">
        <f t="shared" ref="H8:H12" si="3">F8-D8</f>
        <v>-6.2689999999997426</v>
      </c>
      <c r="I8" s="11">
        <v>26.534465785217662</v>
      </c>
      <c r="J8" s="11">
        <f t="shared" ref="J8:J12" si="4">SUM(H8:I8)</f>
        <v>20.26546578521792</v>
      </c>
      <c r="K8" s="11"/>
      <c r="L8" t="str">
        <f t="shared" si="1"/>
        <v>Trade, accomod. and transport</v>
      </c>
      <c r="M8" s="11">
        <f t="shared" si="1"/>
        <v>136.4219999999998</v>
      </c>
      <c r="N8" s="11">
        <f t="shared" si="1"/>
        <v>146.91099999999983</v>
      </c>
      <c r="O8" s="11">
        <f t="shared" si="1"/>
        <v>146.88700000000011</v>
      </c>
      <c r="P8" s="11">
        <f t="shared" si="1"/>
        <v>149.54399999999973</v>
      </c>
      <c r="Q8" s="11">
        <f t="shared" si="1"/>
        <v>154.292</v>
      </c>
      <c r="R8" s="40">
        <f t="shared" si="2"/>
        <v>1.4891907950269179</v>
      </c>
      <c r="S8" s="40">
        <f t="shared" si="0"/>
        <v>0.32842699206292458</v>
      </c>
    </row>
    <row r="9" spans="1:19" x14ac:dyDescent="0.2">
      <c r="A9" t="str">
        <f>name!C6</f>
        <v>Construction</v>
      </c>
      <c r="B9" s="11">
        <v>31.268000000000075</v>
      </c>
      <c r="C9" s="11">
        <v>33.33200000000005</v>
      </c>
      <c r="D9" s="11">
        <v>31.756000000000029</v>
      </c>
      <c r="E9" s="11">
        <v>32.408000000000058</v>
      </c>
      <c r="F9" s="11">
        <v>33.85899999999998</v>
      </c>
      <c r="G9" s="11"/>
      <c r="H9" s="11">
        <f t="shared" si="3"/>
        <v>2.1029999999999518</v>
      </c>
      <c r="I9" s="11">
        <v>13.331880320532454</v>
      </c>
      <c r="J9" s="11">
        <f t="shared" si="4"/>
        <v>15.434880320532406</v>
      </c>
      <c r="K9" s="11"/>
      <c r="L9" t="str">
        <f t="shared" si="1"/>
        <v>Business and other services</v>
      </c>
      <c r="M9" s="11">
        <f t="shared" si="1"/>
        <v>142.94600000000005</v>
      </c>
      <c r="N9" s="11">
        <f t="shared" si="1"/>
        <v>155.46100000000013</v>
      </c>
      <c r="O9" s="11">
        <f t="shared" si="1"/>
        <v>159.07399999999993</v>
      </c>
      <c r="P9" s="11">
        <f t="shared" si="1"/>
        <v>161.9200000000001</v>
      </c>
      <c r="Q9" s="11">
        <f t="shared" si="1"/>
        <v>168.56799999999981</v>
      </c>
      <c r="R9" s="40">
        <f t="shared" si="2"/>
        <v>2.1610714088268645</v>
      </c>
      <c r="S9" s="40">
        <f t="shared" si="0"/>
        <v>0.38721258136837911</v>
      </c>
    </row>
    <row r="10" spans="1:19" x14ac:dyDescent="0.2">
      <c r="A10" t="str">
        <f>name!C7</f>
        <v>Trade, accomod. and transport</v>
      </c>
      <c r="B10" s="11">
        <v>136.4219999999998</v>
      </c>
      <c r="C10" s="11">
        <v>146.91099999999983</v>
      </c>
      <c r="D10" s="11">
        <v>146.88700000000011</v>
      </c>
      <c r="E10" s="11">
        <v>149.54399999999973</v>
      </c>
      <c r="F10" s="11">
        <v>154.292</v>
      </c>
      <c r="G10" s="11"/>
      <c r="H10" s="11">
        <f t="shared" si="3"/>
        <v>7.4049999999998875</v>
      </c>
      <c r="I10" s="11">
        <v>70.865250877324357</v>
      </c>
      <c r="J10" s="11">
        <f t="shared" si="4"/>
        <v>78.270250877324244</v>
      </c>
      <c r="K10" s="11"/>
      <c r="L10" t="str">
        <f t="shared" si="1"/>
        <v>Non-marketed services</v>
      </c>
      <c r="M10" s="11">
        <f t="shared" si="1"/>
        <v>128.87899999999996</v>
      </c>
      <c r="N10" s="11">
        <f t="shared" si="1"/>
        <v>132.08799999999997</v>
      </c>
      <c r="O10" s="11">
        <f t="shared" si="1"/>
        <v>131.28799999999995</v>
      </c>
      <c r="P10" s="11">
        <f t="shared" si="1"/>
        <v>135.05400000000026</v>
      </c>
      <c r="Q10" s="11">
        <f t="shared" si="1"/>
        <v>140.45100000000014</v>
      </c>
      <c r="R10" s="40">
        <f t="shared" si="2"/>
        <v>0.37107485817726715</v>
      </c>
      <c r="S10" s="40">
        <f t="shared" si="0"/>
        <v>0.45078157788021045</v>
      </c>
    </row>
    <row r="11" spans="1:19" x14ac:dyDescent="0.2">
      <c r="A11" t="str">
        <f>name!C8</f>
        <v>Business and other services</v>
      </c>
      <c r="B11" s="11">
        <v>142.94600000000005</v>
      </c>
      <c r="C11" s="11">
        <v>155.46100000000013</v>
      </c>
      <c r="D11" s="11">
        <v>159.07399999999993</v>
      </c>
      <c r="E11" s="11">
        <v>161.9200000000001</v>
      </c>
      <c r="F11" s="11">
        <v>168.56799999999981</v>
      </c>
      <c r="G11" s="11"/>
      <c r="H11" s="11">
        <f t="shared" si="3"/>
        <v>9.4939999999998861</v>
      </c>
      <c r="I11" s="11">
        <v>78.220874635952185</v>
      </c>
      <c r="J11" s="11">
        <f t="shared" si="4"/>
        <v>87.714874635952071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128.87899999999996</v>
      </c>
      <c r="C12" s="11">
        <v>132.08799999999997</v>
      </c>
      <c r="D12" s="11">
        <v>131.28799999999995</v>
      </c>
      <c r="E12" s="11">
        <v>135.05400000000026</v>
      </c>
      <c r="F12" s="11">
        <v>140.45100000000014</v>
      </c>
      <c r="G12" s="11"/>
      <c r="H12" s="11">
        <f t="shared" si="3"/>
        <v>9.1630000000001814</v>
      </c>
      <c r="I12" s="11">
        <v>71.290249215627497</v>
      </c>
      <c r="J12" s="11">
        <f t="shared" si="4"/>
        <v>80.453249215627679</v>
      </c>
      <c r="K12" s="11"/>
      <c r="L12" s="24" t="str">
        <f t="shared" ref="L12:Q12" si="5">A14</f>
        <v>All industries</v>
      </c>
      <c r="M12" s="34">
        <f t="shared" si="5"/>
        <v>521.11699999999996</v>
      </c>
      <c r="N12" s="34">
        <f t="shared" si="5"/>
        <v>550.84699999999987</v>
      </c>
      <c r="O12" s="34">
        <f t="shared" si="5"/>
        <v>551.37599999999998</v>
      </c>
      <c r="P12" s="34">
        <f t="shared" si="5"/>
        <v>558.67400000000021</v>
      </c>
      <c r="Q12" s="34">
        <f t="shared" si="5"/>
        <v>572.85099999999989</v>
      </c>
      <c r="R12" s="43">
        <f>IF(D$5-B$5 &lt;&gt; 0,(EXP(LN(D14/B14)/(D$5-B$5))-1)*100,0)</f>
        <v>1.1352432766193132</v>
      </c>
      <c r="S12" s="43">
        <f>F41</f>
        <v>0.25504920467143144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521.11699999999996</v>
      </c>
      <c r="C14" s="34">
        <f t="shared" ref="C14:F14" si="6">SUM(C7:C12)</f>
        <v>550.84699999999987</v>
      </c>
      <c r="D14" s="34">
        <f t="shared" si="6"/>
        <v>551.37599999999998</v>
      </c>
      <c r="E14" s="34">
        <f t="shared" si="6"/>
        <v>558.67400000000021</v>
      </c>
      <c r="F14" s="34">
        <f t="shared" si="6"/>
        <v>572.85099999999989</v>
      </c>
      <c r="G14" s="34"/>
      <c r="H14" s="34">
        <f>SUM(H7:H12)</f>
        <v>21.475000000000115</v>
      </c>
      <c r="I14" s="34">
        <f>SUM(I7:I12)</f>
        <v>267.36969298919843</v>
      </c>
      <c r="J14" s="34">
        <f t="shared" ref="J14" si="7">SUM(J7:J12)</f>
        <v>288.84469298919856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3.3577872147713501</v>
      </c>
      <c r="C20" s="18">
        <f t="shared" si="8"/>
        <v>2.7824423115674546</v>
      </c>
      <c r="D20" s="18">
        <f t="shared" si="8"/>
        <v>2.8982037665767124</v>
      </c>
      <c r="E20" s="18">
        <f t="shared" si="8"/>
        <v>2.8155954993430883</v>
      </c>
      <c r="F20" s="18">
        <f t="shared" si="8"/>
        <v>2.7160640375944127</v>
      </c>
      <c r="G20" s="351"/>
      <c r="H20" s="40">
        <f>IF(D7&gt;0,(H7/D7)*100,0)</f>
        <v>-2.6345431789740115</v>
      </c>
      <c r="I20" s="40">
        <f>IF(D7&gt;0,(I7/D7)*100,0)</f>
        <v>44.599325122304471</v>
      </c>
      <c r="J20" s="40">
        <f>IF(D7&gt;0,(J7/D7)*100,0)</f>
        <v>41.964781943330458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12.301268237267269</v>
      </c>
      <c r="C21" s="18">
        <f t="shared" si="8"/>
        <v>12.29524713758992</v>
      </c>
      <c r="D21" s="18">
        <f t="shared" si="8"/>
        <v>12.04096659992452</v>
      </c>
      <c r="E21" s="18">
        <f t="shared" si="8"/>
        <v>11.458918797008618</v>
      </c>
      <c r="F21" s="18">
        <f t="shared" si="8"/>
        <v>10.495224761761799</v>
      </c>
      <c r="G21" s="351"/>
      <c r="H21" s="40">
        <f t="shared" ref="H21:H25" si="9">IF(D8&gt;0,(H8/D8)*100,0)</f>
        <v>-9.4425449232573087</v>
      </c>
      <c r="I21" s="40">
        <f t="shared" ref="I21:I25" si="10">IF(D8&gt;0,(I8/D8)*100,0)</f>
        <v>39.966962065969383</v>
      </c>
      <c r="J21" s="40">
        <f t="shared" ref="J21:J27" si="11">IF(D8&gt;0,(J8/D8)*100,0)</f>
        <v>30.524417142712075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6.0001880575763371</v>
      </c>
      <c r="C22" s="18">
        <f t="shared" si="8"/>
        <v>6.0510450270220328</v>
      </c>
      <c r="D22" s="18">
        <f t="shared" si="8"/>
        <v>5.7594091871971269</v>
      </c>
      <c r="E22" s="18">
        <f t="shared" si="8"/>
        <v>5.8008785087546668</v>
      </c>
      <c r="F22" s="18">
        <f t="shared" si="8"/>
        <v>5.9106120090564538</v>
      </c>
      <c r="G22" s="351"/>
      <c r="H22" s="40">
        <f t="shared" si="9"/>
        <v>6.622370575639092</v>
      </c>
      <c r="I22" s="40">
        <f t="shared" si="10"/>
        <v>41.982240586133145</v>
      </c>
      <c r="J22" s="40">
        <f t="shared" si="11"/>
        <v>48.60461116177224</v>
      </c>
      <c r="K22" s="351"/>
    </row>
    <row r="23" spans="1:12" x14ac:dyDescent="0.2">
      <c r="A23" t="str">
        <f>$A$10</f>
        <v>Trade, accomod. and transport</v>
      </c>
      <c r="B23" s="18">
        <f t="shared" si="8"/>
        <v>26.178765996887421</v>
      </c>
      <c r="C23" s="18">
        <f t="shared" si="8"/>
        <v>26.670019079708133</v>
      </c>
      <c r="D23" s="18">
        <f t="shared" si="8"/>
        <v>26.640078639621624</v>
      </c>
      <c r="E23" s="18">
        <f t="shared" si="8"/>
        <v>26.767667727511874</v>
      </c>
      <c r="F23" s="18">
        <f t="shared" si="8"/>
        <v>26.934054405072178</v>
      </c>
      <c r="G23" s="351"/>
      <c r="H23" s="40">
        <f t="shared" si="9"/>
        <v>5.0412902435204483</v>
      </c>
      <c r="I23" s="40">
        <f t="shared" si="10"/>
        <v>48.244739750505019</v>
      </c>
      <c r="J23" s="40">
        <f t="shared" si="11"/>
        <v>53.286029994025462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27.430692147828616</v>
      </c>
      <c r="C24" s="18">
        <f t="shared" si="8"/>
        <v>28.222174215344765</v>
      </c>
      <c r="D24" s="18">
        <f t="shared" si="8"/>
        <v>28.850367081628498</v>
      </c>
      <c r="E24" s="18">
        <f t="shared" si="8"/>
        <v>28.982913112119064</v>
      </c>
      <c r="F24" s="18">
        <f t="shared" si="8"/>
        <v>29.426150953738379</v>
      </c>
      <c r="G24" s="351"/>
      <c r="H24" s="40">
        <f t="shared" si="9"/>
        <v>5.9682914869808332</v>
      </c>
      <c r="I24" s="40">
        <f t="shared" si="10"/>
        <v>49.172633262476722</v>
      </c>
      <c r="J24" s="40">
        <f t="shared" si="11"/>
        <v>55.140924749457554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24.731298345669011</v>
      </c>
      <c r="C25" s="18">
        <f t="shared" si="8"/>
        <v>23.979072228767699</v>
      </c>
      <c r="D25" s="18">
        <f t="shared" si="8"/>
        <v>23.810974725051501</v>
      </c>
      <c r="E25" s="18">
        <f t="shared" si="8"/>
        <v>24.174026355262676</v>
      </c>
      <c r="F25" s="18">
        <f t="shared" si="8"/>
        <v>24.517893832776789</v>
      </c>
      <c r="G25" s="351"/>
      <c r="H25" s="40">
        <f t="shared" si="9"/>
        <v>6.9793126561454084</v>
      </c>
      <c r="I25" s="40">
        <f t="shared" si="10"/>
        <v>54.30065902110438</v>
      </c>
      <c r="J25" s="40">
        <f t="shared" si="11"/>
        <v>61.27997167724979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3.8948013696642789</v>
      </c>
      <c r="I27" s="43">
        <f>IF(D14&gt;0,(I14/D14)*100,0)</f>
        <v>48.491354899233635</v>
      </c>
      <c r="J27" s="43">
        <f t="shared" si="11"/>
        <v>52.386156268897921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Leicester and Leicestershire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-3.2575266964760319</v>
      </c>
      <c r="C34" s="18">
        <f t="shared" si="12"/>
        <v>4.2604554054938459</v>
      </c>
      <c r="D34" s="18">
        <f t="shared" si="12"/>
        <v>-0.31486771395846658</v>
      </c>
      <c r="E34" s="18">
        <f t="shared" si="12"/>
        <v>-0.10924496157053154</v>
      </c>
      <c r="F34" s="18">
        <f t="shared" ref="F34:F39" si="13">IF(F$5-D$5 &lt;&gt; 0,(EXP(LN(F7/D7)/(F$5-D$5))-1)*100,0)</f>
        <v>-0.17783296284196171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1.3843171330978343</v>
      </c>
      <c r="C35" s="18">
        <f t="shared" si="12"/>
        <v>-1.9740727616349263</v>
      </c>
      <c r="D35" s="18">
        <f t="shared" si="12"/>
        <v>-0.7253011295441647</v>
      </c>
      <c r="E35" s="18">
        <f t="shared" si="12"/>
        <v>-0.62591755047136655</v>
      </c>
      <c r="F35" s="18">
        <f t="shared" si="13"/>
        <v>-0.65905645997753615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1.6109045393726706</v>
      </c>
      <c r="C36" s="18">
        <f t="shared" si="12"/>
        <v>-4.7281891275651633</v>
      </c>
      <c r="D36" s="18">
        <f t="shared" si="12"/>
        <v>0.40729966040280452</v>
      </c>
      <c r="E36" s="18">
        <f t="shared" si="12"/>
        <v>0.43895597162977307</v>
      </c>
      <c r="F36" s="18">
        <f t="shared" si="13"/>
        <v>0.42840275909064029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1.8691015122469734</v>
      </c>
      <c r="C37" s="18">
        <f t="shared" si="12"/>
        <v>-1.6336421370566345E-2</v>
      </c>
      <c r="D37" s="18">
        <f>IF(E$5-D$5 &lt;&gt; 0,(EXP(LN(E10/D10)/(E$5-D$5))-1)*100,0)</f>
        <v>0.35918513371506755</v>
      </c>
      <c r="E37" s="18">
        <f t="shared" si="12"/>
        <v>0.31305145645741383</v>
      </c>
      <c r="F37" s="18">
        <f t="shared" si="13"/>
        <v>0.32842699206292458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2.1203659527422314</v>
      </c>
      <c r="C38" s="18">
        <f t="shared" si="12"/>
        <v>2.3240555509097538</v>
      </c>
      <c r="D38" s="18">
        <f t="shared" si="12"/>
        <v>0.35528732131435703</v>
      </c>
      <c r="E38" s="18">
        <f t="shared" si="12"/>
        <v>0.4031790197455587</v>
      </c>
      <c r="F38" s="18">
        <f t="shared" si="13"/>
        <v>0.38721258136837911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0.61675382845216564</v>
      </c>
      <c r="C39" s="18">
        <f t="shared" si="12"/>
        <v>-0.60565683483738697</v>
      </c>
      <c r="D39" s="18">
        <f t="shared" si="12"/>
        <v>0.56722898752699091</v>
      </c>
      <c r="E39" s="18">
        <f t="shared" si="12"/>
        <v>0.39260844600694789</v>
      </c>
      <c r="F39" s="18">
        <f t="shared" si="13"/>
        <v>0.45078157788021045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1.3967270708886703</v>
      </c>
      <c r="C41" s="18">
        <f>IF(D$5-C$5 &lt;&gt; 0,(EXP(LN(D14/C14)/(D$5-C$5))-1)*100,0)</f>
        <v>9.6033925935889997E-2</v>
      </c>
      <c r="D41" s="18">
        <f>IF(E$5-D$5 &lt;&gt; 0,(EXP(LN(E14/D14)/(E$5-D$5))-1)*100,0)</f>
        <v>0.26332903761459026</v>
      </c>
      <c r="E41" s="18">
        <f>IF(F$5-E$5 &lt;&gt; 0,(EXP(LN(F14/E14)/(F$5-E$5))-1)*100,0)</f>
        <v>0.25090954461179926</v>
      </c>
      <c r="F41" s="18">
        <f>IF(F$5-D$5 &lt;&gt; 0,(EXP(LN(F14/D14)/(F$5-D$5))-1)*100,0)</f>
        <v>0.25504920467143144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-2.171000000000042</v>
      </c>
      <c r="C45" s="27">
        <f>D7-C7</f>
        <v>0.65300000000003955</v>
      </c>
      <c r="D45" s="27">
        <f>E7-D7</f>
        <v>-0.25000000000000178</v>
      </c>
      <c r="E45" s="27">
        <f>F7-E7</f>
        <v>-0.17100000000004556</v>
      </c>
      <c r="F45" s="27">
        <f>F7-D7</f>
        <v>-0.42100000000004734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3.6239999999998531</v>
      </c>
      <c r="C46" s="27">
        <f>D8-C8</f>
        <v>-1.3370000000001028</v>
      </c>
      <c r="D46" s="27">
        <f t="shared" si="14"/>
        <v>-2.3729999999998768</v>
      </c>
      <c r="E46" s="27">
        <f t="shared" si="14"/>
        <v>-3.8959999999998658</v>
      </c>
      <c r="F46" s="27">
        <f t="shared" ref="F46:F52" si="15">F8-D8</f>
        <v>-6.2689999999997426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2.0639999999999752</v>
      </c>
      <c r="C47" s="27">
        <f t="shared" ref="C47:C50" si="16">D9-C9</f>
        <v>-1.5760000000000218</v>
      </c>
      <c r="D47" s="27">
        <f t="shared" si="14"/>
        <v>0.65200000000002944</v>
      </c>
      <c r="E47" s="27">
        <f t="shared" si="14"/>
        <v>1.4509999999999224</v>
      </c>
      <c r="F47" s="27">
        <f t="shared" si="15"/>
        <v>2.1029999999999518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10.489000000000033</v>
      </c>
      <c r="C48" s="27">
        <f t="shared" si="16"/>
        <v>-2.3999999999716692E-2</v>
      </c>
      <c r="D48" s="27">
        <f t="shared" si="14"/>
        <v>2.6569999999996128</v>
      </c>
      <c r="E48" s="27">
        <f t="shared" si="14"/>
        <v>4.7480000000002747</v>
      </c>
      <c r="F48" s="27">
        <f t="shared" si="15"/>
        <v>7.4049999999998875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12.515000000000072</v>
      </c>
      <c r="C49" s="27">
        <f t="shared" si="16"/>
        <v>3.6129999999998006</v>
      </c>
      <c r="D49" s="27">
        <f t="shared" si="14"/>
        <v>2.8460000000001742</v>
      </c>
      <c r="E49" s="27">
        <f t="shared" si="14"/>
        <v>6.6479999999997119</v>
      </c>
      <c r="F49" s="27">
        <f t="shared" si="15"/>
        <v>9.4939999999998861</v>
      </c>
    </row>
    <row r="50" spans="1:6" x14ac:dyDescent="0.2">
      <c r="A50" t="str">
        <f>$A$12</f>
        <v>Non-marketed services</v>
      </c>
      <c r="B50" s="27">
        <f t="shared" si="14"/>
        <v>3.2090000000000032</v>
      </c>
      <c r="C50" s="27">
        <f t="shared" si="16"/>
        <v>-0.80000000000001137</v>
      </c>
      <c r="D50" s="27">
        <f t="shared" si="14"/>
        <v>3.7660000000003038</v>
      </c>
      <c r="E50" s="27">
        <f t="shared" si="14"/>
        <v>5.3969999999998777</v>
      </c>
      <c r="F50" s="27">
        <f t="shared" si="15"/>
        <v>9.1630000000001814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29.729999999999905</v>
      </c>
      <c r="C52" s="29">
        <f>D14-C14</f>
        <v>0.52900000000011005</v>
      </c>
      <c r="D52" s="29">
        <f t="shared" si="14"/>
        <v>7.2980000000002292</v>
      </c>
      <c r="E52" s="29">
        <f t="shared" si="14"/>
        <v>14.17699999999968</v>
      </c>
      <c r="F52" s="29">
        <f t="shared" si="15"/>
        <v>21.474999999999909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Leicester and Leicestershire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4.5470000000000024</v>
      </c>
      <c r="C5" s="11">
        <v>4.9129999999999869</v>
      </c>
      <c r="D5" s="11">
        <v>6.6980000000000093</v>
      </c>
      <c r="E5" s="11">
        <v>6.6350000000000122</v>
      </c>
      <c r="F5" s="11">
        <v>6.4489999999999776</v>
      </c>
      <c r="G5" s="10"/>
    </row>
    <row r="6" spans="1:7" x14ac:dyDescent="0.2">
      <c r="A6" s="10" t="str">
        <f>name!B5</f>
        <v>Mining and quarrying</v>
      </c>
      <c r="B6" s="11">
        <v>2.860999999999998</v>
      </c>
      <c r="C6" s="11">
        <v>1.589999999999999</v>
      </c>
      <c r="D6" s="11">
        <v>1.6040000000000019</v>
      </c>
      <c r="E6" s="11">
        <v>1.4059999999999993</v>
      </c>
      <c r="F6" s="11">
        <v>1.1870000000000036</v>
      </c>
    </row>
    <row r="7" spans="1:7" x14ac:dyDescent="0.2">
      <c r="A7" s="10" t="str">
        <f>name!B6</f>
        <v>Food drink and tobacco</v>
      </c>
      <c r="B7" s="11">
        <v>13.393000000000011</v>
      </c>
      <c r="C7" s="11">
        <v>13.415999999999993</v>
      </c>
      <c r="D7" s="11">
        <v>12.972000000000016</v>
      </c>
      <c r="E7" s="11">
        <v>14.338000000000033</v>
      </c>
      <c r="F7" s="11">
        <v>15.948</v>
      </c>
      <c r="G7" s="11"/>
    </row>
    <row r="8" spans="1:7" x14ac:dyDescent="0.2">
      <c r="A8" s="10" t="str">
        <f>name!B7</f>
        <v>Engineering</v>
      </c>
      <c r="B8" s="11">
        <v>10.844999999999985</v>
      </c>
      <c r="C8" s="11">
        <v>8.3289999999999829</v>
      </c>
      <c r="D8" s="11">
        <v>7.9369999999999834</v>
      </c>
      <c r="E8" s="11">
        <v>7.7529999999999886</v>
      </c>
      <c r="F8" s="11">
        <v>6.3919999999999968</v>
      </c>
      <c r="G8" s="11"/>
    </row>
    <row r="9" spans="1:7" x14ac:dyDescent="0.2">
      <c r="A9" s="10" t="str">
        <f>name!B8</f>
        <v>Rest of manufacturing</v>
      </c>
      <c r="B9" s="11">
        <v>39.866000000000078</v>
      </c>
      <c r="C9" s="11">
        <v>45.982999999999947</v>
      </c>
      <c r="D9" s="11">
        <v>45.481999999999815</v>
      </c>
      <c r="E9" s="11">
        <v>41.926999999999914</v>
      </c>
      <c r="F9" s="11">
        <v>37.782000000000082</v>
      </c>
      <c r="G9" s="11"/>
    </row>
    <row r="10" spans="1:7" x14ac:dyDescent="0.2">
      <c r="A10" s="10" t="str">
        <f>name!B9</f>
        <v>Electricity and gas</v>
      </c>
      <c r="B10" s="11">
        <v>7.6120000000000188</v>
      </c>
      <c r="C10" s="11">
        <v>6.3299999999999939</v>
      </c>
      <c r="D10" s="11">
        <v>5.343</v>
      </c>
      <c r="E10" s="11">
        <v>5.2699999999999987</v>
      </c>
      <c r="F10" s="11">
        <v>5.3819999999999926</v>
      </c>
      <c r="G10" s="11"/>
    </row>
    <row r="11" spans="1:7" x14ac:dyDescent="0.2">
      <c r="A11" s="10" t="str">
        <f>name!B10</f>
        <v>Water and sewerage</v>
      </c>
      <c r="B11" s="11">
        <v>2.4779999999999971</v>
      </c>
      <c r="C11" s="11">
        <v>2.4939999999999936</v>
      </c>
      <c r="D11" s="11">
        <v>2.3350000000000031</v>
      </c>
      <c r="E11" s="11">
        <v>2.4190000000000014</v>
      </c>
      <c r="F11" s="11">
        <v>2.5409999999999915</v>
      </c>
      <c r="G11" s="11"/>
    </row>
    <row r="12" spans="1:7" x14ac:dyDescent="0.2">
      <c r="A12" s="10" t="str">
        <f>name!B11</f>
        <v>Construction</v>
      </c>
      <c r="B12" s="11">
        <v>31.268000000000075</v>
      </c>
      <c r="C12" s="11">
        <v>33.33200000000005</v>
      </c>
      <c r="D12" s="11">
        <v>31.756000000000029</v>
      </c>
      <c r="E12" s="11">
        <v>32.408000000000058</v>
      </c>
      <c r="F12" s="11">
        <v>33.85899999999998</v>
      </c>
      <c r="G12" s="11"/>
    </row>
    <row r="13" spans="1:7" x14ac:dyDescent="0.2">
      <c r="A13" s="10" t="str">
        <f>name!B12</f>
        <v>Wholesale and retail trade</v>
      </c>
      <c r="B13" s="11">
        <v>79.107999999999819</v>
      </c>
      <c r="C13" s="11">
        <v>86.280999999999892</v>
      </c>
      <c r="D13" s="11">
        <v>81.502000000000024</v>
      </c>
      <c r="E13" s="11">
        <v>83.042999999999907</v>
      </c>
      <c r="F13" s="11">
        <v>84.939999999999969</v>
      </c>
      <c r="G13" s="11"/>
    </row>
    <row r="14" spans="1:7" x14ac:dyDescent="0.2">
      <c r="A14" s="10" t="str">
        <f>name!B13</f>
        <v>Transport and storage</v>
      </c>
      <c r="B14" s="11">
        <v>29.151999999999983</v>
      </c>
      <c r="C14" s="11">
        <v>31.206999999999944</v>
      </c>
      <c r="D14" s="11">
        <v>36.414000000000136</v>
      </c>
      <c r="E14" s="11">
        <v>38.098999999999862</v>
      </c>
      <c r="F14" s="11">
        <v>38.924000000000099</v>
      </c>
      <c r="G14" s="11"/>
    </row>
    <row r="15" spans="1:7" x14ac:dyDescent="0.2">
      <c r="A15" s="10" t="str">
        <f>name!B14</f>
        <v>Accommodation and food</v>
      </c>
      <c r="B15" s="11">
        <v>28.161999999999978</v>
      </c>
      <c r="C15" s="11">
        <v>29.422999999999988</v>
      </c>
      <c r="D15" s="11">
        <v>28.970999999999947</v>
      </c>
      <c r="E15" s="11">
        <v>28.401999999999955</v>
      </c>
      <c r="F15" s="11">
        <v>30.427999999999951</v>
      </c>
      <c r="G15" s="11"/>
    </row>
    <row r="16" spans="1:7" x14ac:dyDescent="0.2">
      <c r="A16" s="10" t="str">
        <f>name!B15</f>
        <v>Media</v>
      </c>
      <c r="B16" s="11">
        <v>1.5760000000000018</v>
      </c>
      <c r="C16" s="11">
        <v>2.2769999999999992</v>
      </c>
      <c r="D16" s="11">
        <v>1.7510000000000028</v>
      </c>
      <c r="E16" s="11">
        <v>1.7240000000000018</v>
      </c>
      <c r="F16" s="11">
        <v>1.7480000000000016</v>
      </c>
      <c r="G16" s="11"/>
    </row>
    <row r="17" spans="1:7" x14ac:dyDescent="0.2">
      <c r="A17" s="10" t="str">
        <f>name!B16</f>
        <v>Information technology</v>
      </c>
      <c r="B17" s="11">
        <v>9.6040000000000312</v>
      </c>
      <c r="C17" s="11">
        <v>12.162999999999982</v>
      </c>
      <c r="D17" s="11">
        <v>10.968999999999999</v>
      </c>
      <c r="E17" s="11">
        <v>11.829000000000024</v>
      </c>
      <c r="F17" s="11">
        <v>12.708999999999996</v>
      </c>
      <c r="G17" s="11"/>
    </row>
    <row r="18" spans="1:7" x14ac:dyDescent="0.2">
      <c r="A18" s="10" t="str">
        <f>name!B17</f>
        <v>Finance and insurance</v>
      </c>
      <c r="B18" s="11">
        <v>11.189999999999989</v>
      </c>
      <c r="C18" s="11">
        <v>10.776</v>
      </c>
      <c r="D18" s="11">
        <v>12.037999999999998</v>
      </c>
      <c r="E18" s="11">
        <v>11.897999999999998</v>
      </c>
      <c r="F18" s="11">
        <v>11.192999999999984</v>
      </c>
      <c r="G18" s="11"/>
    </row>
    <row r="19" spans="1:7" x14ac:dyDescent="0.2">
      <c r="A19" s="10" t="str">
        <f>name!B18</f>
        <v>Real estate</v>
      </c>
      <c r="B19" s="11">
        <v>5.6940000000000062</v>
      </c>
      <c r="C19" s="11">
        <v>8.1280000000000001</v>
      </c>
      <c r="D19" s="11">
        <v>8.5539999999999985</v>
      </c>
      <c r="E19" s="11">
        <v>8.0989999999999807</v>
      </c>
      <c r="F19" s="11">
        <v>8.9190000000000165</v>
      </c>
      <c r="G19" s="11"/>
    </row>
    <row r="20" spans="1:7" x14ac:dyDescent="0.2">
      <c r="A20" s="10" t="str">
        <f>name!B19</f>
        <v>Professional services</v>
      </c>
      <c r="B20" s="11">
        <v>43.234000000000123</v>
      </c>
      <c r="C20" s="11">
        <v>50.466000000000136</v>
      </c>
      <c r="D20" s="11">
        <v>55.328999999999944</v>
      </c>
      <c r="E20" s="11">
        <v>57.114000000000004</v>
      </c>
      <c r="F20" s="11">
        <v>60.058999999999841</v>
      </c>
      <c r="G20" s="11"/>
    </row>
    <row r="21" spans="1:7" x14ac:dyDescent="0.2">
      <c r="A21" s="10" t="str">
        <f>name!B20</f>
        <v>Support services</v>
      </c>
      <c r="B21" s="11">
        <v>44.755999999999915</v>
      </c>
      <c r="C21" s="11">
        <v>42.884000000000036</v>
      </c>
      <c r="D21" s="11">
        <v>43.205999999999989</v>
      </c>
      <c r="E21" s="11">
        <v>45.822000000000088</v>
      </c>
      <c r="F21" s="11">
        <v>48.584999999999987</v>
      </c>
      <c r="G21" s="11"/>
    </row>
    <row r="22" spans="1:7" x14ac:dyDescent="0.2">
      <c r="A22" s="10" t="str">
        <f>name!B21</f>
        <v>Public admin. and defence</v>
      </c>
      <c r="B22" s="11">
        <v>20.758000000000035</v>
      </c>
      <c r="C22" s="11">
        <v>22.218000000000032</v>
      </c>
      <c r="D22" s="11">
        <v>23.019999999999989</v>
      </c>
      <c r="E22" s="11">
        <v>23.955000000000069</v>
      </c>
      <c r="F22" s="11">
        <v>25.400999999999943</v>
      </c>
      <c r="G22" s="11"/>
    </row>
    <row r="23" spans="1:7" x14ac:dyDescent="0.2">
      <c r="A23" s="10" t="str">
        <f>name!B22</f>
        <v>Education</v>
      </c>
      <c r="B23" s="11">
        <v>50.190000000000026</v>
      </c>
      <c r="C23" s="11">
        <v>54.335999999999984</v>
      </c>
      <c r="D23" s="11">
        <v>54.179999999999957</v>
      </c>
      <c r="E23" s="11">
        <v>53.503000000000085</v>
      </c>
      <c r="F23" s="11">
        <v>54.328000000000081</v>
      </c>
      <c r="G23" s="11"/>
    </row>
    <row r="24" spans="1:7" x14ac:dyDescent="0.2">
      <c r="A24" s="10" t="str">
        <f>name!B23</f>
        <v>Health and social work</v>
      </c>
      <c r="B24" s="11">
        <v>57.930999999999912</v>
      </c>
      <c r="C24" s="11">
        <v>55.533999999999963</v>
      </c>
      <c r="D24" s="11">
        <v>54.088000000000001</v>
      </c>
      <c r="E24" s="11">
        <v>57.596000000000089</v>
      </c>
      <c r="F24" s="11">
        <v>60.722000000000101</v>
      </c>
      <c r="G24" s="11"/>
    </row>
    <row r="25" spans="1:7" x14ac:dyDescent="0.2">
      <c r="A25" s="10" t="str">
        <f>name!B24</f>
        <v>Arts and entertainment</v>
      </c>
      <c r="B25" s="11">
        <v>13.408000000000001</v>
      </c>
      <c r="C25" s="11">
        <v>13.574999999999998</v>
      </c>
      <c r="D25" s="11">
        <v>11.807000000000009</v>
      </c>
      <c r="E25" s="11">
        <v>10.965000000000007</v>
      </c>
      <c r="F25" s="11">
        <v>11.113000000000001</v>
      </c>
      <c r="G25" s="11"/>
    </row>
    <row r="26" spans="1:7" x14ac:dyDescent="0.2">
      <c r="A26" s="10" t="str">
        <f>name!B25</f>
        <v>Other services</v>
      </c>
      <c r="B26" s="11">
        <v>13.484000000000005</v>
      </c>
      <c r="C26" s="11">
        <v>15.191999999999972</v>
      </c>
      <c r="D26" s="11">
        <v>15.419999999999984</v>
      </c>
      <c r="E26" s="11">
        <v>14.468999999999998</v>
      </c>
      <c r="F26" s="11">
        <v>14.241999999999994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521.11700000000008</v>
      </c>
      <c r="C28" s="11">
        <f t="shared" ref="C28:F28" si="0">SUM(C5:C26)</f>
        <v>550.84699999999987</v>
      </c>
      <c r="D28" s="11">
        <f t="shared" si="0"/>
        <v>551.37599999999975</v>
      </c>
      <c r="E28" s="11">
        <f t="shared" si="0"/>
        <v>558.67400000000009</v>
      </c>
      <c r="F28" s="11">
        <f t="shared" si="0"/>
        <v>572.85100000000011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0.87254877503516515</v>
      </c>
      <c r="C32" s="18">
        <f t="shared" ref="C32:E32" si="1">C5/C$28*100</f>
        <v>0.89189920250087373</v>
      </c>
      <c r="D32" s="18">
        <f t="shared" si="1"/>
        <v>1.2147790255651338</v>
      </c>
      <c r="E32" s="18">
        <f t="shared" si="1"/>
        <v>1.1876335752156018</v>
      </c>
      <c r="F32" s="18">
        <f>F5/F$28*100</f>
        <v>1.125772670380252</v>
      </c>
    </row>
    <row r="33" spans="1:6" x14ac:dyDescent="0.2">
      <c r="A33" t="str">
        <f>$A$6</f>
        <v>Mining and quarrying</v>
      </c>
      <c r="B33" s="18">
        <f t="shared" ref="B33:F53" si="2">B6/B$28*100</f>
        <v>0.54901298556753997</v>
      </c>
      <c r="C33" s="18">
        <f t="shared" si="2"/>
        <v>0.28864639364469613</v>
      </c>
      <c r="D33" s="18">
        <f t="shared" si="2"/>
        <v>0.29090856330344494</v>
      </c>
      <c r="E33" s="18">
        <f t="shared" si="2"/>
        <v>0.25166734088216008</v>
      </c>
      <c r="F33" s="18">
        <f t="shared" si="2"/>
        <v>0.20720920448772953</v>
      </c>
    </row>
    <row r="34" spans="1:6" x14ac:dyDescent="0.2">
      <c r="A34" t="str">
        <f>$A$7</f>
        <v>Food drink and tobacco</v>
      </c>
      <c r="B34" s="18">
        <f t="shared" si="2"/>
        <v>2.570056244566961</v>
      </c>
      <c r="C34" s="18">
        <f t="shared" si="2"/>
        <v>2.4355220233567572</v>
      </c>
      <c r="D34" s="18">
        <f t="shared" si="2"/>
        <v>2.3526595281622744</v>
      </c>
      <c r="E34" s="18">
        <f t="shared" si="2"/>
        <v>2.5664340921539268</v>
      </c>
      <c r="F34" s="18">
        <f t="shared" si="2"/>
        <v>2.7839700026708512</v>
      </c>
    </row>
    <row r="35" spans="1:6" x14ac:dyDescent="0.2">
      <c r="A35" t="str">
        <f>$A$8</f>
        <v>Engineering</v>
      </c>
      <c r="B35" s="18">
        <f t="shared" si="2"/>
        <v>2.0811065461307123</v>
      </c>
      <c r="C35" s="18">
        <f t="shared" si="2"/>
        <v>1.5120351023060823</v>
      </c>
      <c r="D35" s="18">
        <f t="shared" si="2"/>
        <v>1.4394895679173534</v>
      </c>
      <c r="E35" s="18">
        <f t="shared" si="2"/>
        <v>1.3877502801275856</v>
      </c>
      <c r="F35" s="18">
        <f t="shared" si="2"/>
        <v>1.1158224389937341</v>
      </c>
    </row>
    <row r="36" spans="1:6" x14ac:dyDescent="0.2">
      <c r="A36" t="str">
        <f>$A$9</f>
        <v>Rest of manufacturing</v>
      </c>
      <c r="B36" s="18">
        <f t="shared" si="2"/>
        <v>7.6501054465695937</v>
      </c>
      <c r="C36" s="18">
        <f t="shared" si="2"/>
        <v>8.3476900119270798</v>
      </c>
      <c r="D36" s="18">
        <f t="shared" si="2"/>
        <v>8.2488175038448972</v>
      </c>
      <c r="E36" s="18">
        <f t="shared" si="2"/>
        <v>7.5047344247271051</v>
      </c>
      <c r="F36" s="18">
        <f t="shared" si="2"/>
        <v>6.5954323200972107</v>
      </c>
    </row>
    <row r="37" spans="1:6" x14ac:dyDescent="0.2">
      <c r="A37" t="str">
        <f>$A$10</f>
        <v>Electricity and gas</v>
      </c>
      <c r="B37" s="18">
        <f t="shared" si="2"/>
        <v>1.4607084397553749</v>
      </c>
      <c r="C37" s="18">
        <f t="shared" si="2"/>
        <v>1.1491394162081294</v>
      </c>
      <c r="D37" s="18">
        <f t="shared" si="2"/>
        <v>0.96903020806128715</v>
      </c>
      <c r="E37" s="18">
        <f t="shared" si="2"/>
        <v>0.94330504014863725</v>
      </c>
      <c r="F37" s="18">
        <f t="shared" si="2"/>
        <v>0.93951132144309624</v>
      </c>
    </row>
    <row r="38" spans="1:6" x14ac:dyDescent="0.2">
      <c r="A38" t="str">
        <f>$A$11</f>
        <v>Water and sewerage</v>
      </c>
      <c r="B38" s="18">
        <f t="shared" si="2"/>
        <v>0.47551701441326932</v>
      </c>
      <c r="C38" s="18">
        <f t="shared" si="2"/>
        <v>0.45275729921375524</v>
      </c>
      <c r="D38" s="18">
        <f t="shared" si="2"/>
        <v>0.42348596964684787</v>
      </c>
      <c r="E38" s="18">
        <f t="shared" si="2"/>
        <v>0.43298954309668986</v>
      </c>
      <c r="F38" s="18">
        <f t="shared" si="2"/>
        <v>0.44357084128333385</v>
      </c>
    </row>
    <row r="39" spans="1:6" x14ac:dyDescent="0.2">
      <c r="A39" t="str">
        <f>$A$12</f>
        <v>Construction</v>
      </c>
      <c r="B39" s="18">
        <f t="shared" si="2"/>
        <v>6.0001880575763353</v>
      </c>
      <c r="C39" s="18">
        <f t="shared" si="2"/>
        <v>6.0510450270220328</v>
      </c>
      <c r="D39" s="18">
        <f t="shared" si="2"/>
        <v>5.7594091871971296</v>
      </c>
      <c r="E39" s="18">
        <f t="shared" si="2"/>
        <v>5.8008785087546677</v>
      </c>
      <c r="F39" s="18">
        <f t="shared" si="2"/>
        <v>5.910612009056452</v>
      </c>
    </row>
    <row r="40" spans="1:6" x14ac:dyDescent="0.2">
      <c r="A40" t="str">
        <f>$A$13</f>
        <v>Wholesale and retail trade</v>
      </c>
      <c r="B40" s="18">
        <f t="shared" si="2"/>
        <v>15.180468109848617</v>
      </c>
      <c r="C40" s="18">
        <f t="shared" si="2"/>
        <v>15.663333012615102</v>
      </c>
      <c r="D40" s="18">
        <f t="shared" si="2"/>
        <v>14.78156466730508</v>
      </c>
      <c r="E40" s="18">
        <f t="shared" si="2"/>
        <v>14.864303690524331</v>
      </c>
      <c r="F40" s="18">
        <f t="shared" si="2"/>
        <v>14.827590420545647</v>
      </c>
    </row>
    <row r="41" spans="1:6" x14ac:dyDescent="0.2">
      <c r="A41" t="str">
        <f>$A$14</f>
        <v>Transport and storage</v>
      </c>
      <c r="B41" s="18">
        <f t="shared" si="2"/>
        <v>5.5941372091104258</v>
      </c>
      <c r="C41" s="18">
        <f t="shared" si="2"/>
        <v>5.6652754757673094</v>
      </c>
      <c r="D41" s="18">
        <f t="shared" si="2"/>
        <v>6.6042047531992969</v>
      </c>
      <c r="E41" s="18">
        <f t="shared" si="2"/>
        <v>6.8195405549568902</v>
      </c>
      <c r="F41" s="18">
        <f t="shared" si="2"/>
        <v>6.7947860787534786</v>
      </c>
    </row>
    <row r="42" spans="1:6" x14ac:dyDescent="0.2">
      <c r="A42" t="str">
        <f>$A$15</f>
        <v>Accommodation and food</v>
      </c>
      <c r="B42" s="18">
        <f t="shared" si="2"/>
        <v>5.4041606779283677</v>
      </c>
      <c r="C42" s="18">
        <f t="shared" si="2"/>
        <v>5.3414105913257206</v>
      </c>
      <c r="D42" s="18">
        <f t="shared" si="2"/>
        <v>5.254309219117256</v>
      </c>
      <c r="E42" s="18">
        <f t="shared" si="2"/>
        <v>5.0838234820306569</v>
      </c>
      <c r="F42" s="18">
        <f t="shared" si="2"/>
        <v>5.3116779057730446</v>
      </c>
    </row>
    <row r="43" spans="1:6" x14ac:dyDescent="0.2">
      <c r="A43" t="str">
        <f>$A$16</f>
        <v>Media</v>
      </c>
      <c r="B43" s="18">
        <f t="shared" si="2"/>
        <v>0.30242728600295166</v>
      </c>
      <c r="C43" s="18">
        <f t="shared" si="2"/>
        <v>0.41336342033268758</v>
      </c>
      <c r="D43" s="18">
        <f t="shared" si="2"/>
        <v>0.31756913612489546</v>
      </c>
      <c r="E43" s="18">
        <f t="shared" si="2"/>
        <v>0.30858783476589235</v>
      </c>
      <c r="F43" s="18">
        <f t="shared" si="2"/>
        <v>0.30514042918664736</v>
      </c>
    </row>
    <row r="44" spans="1:6" x14ac:dyDescent="0.2">
      <c r="A44" t="str">
        <f>$A$17</f>
        <v>Information technology</v>
      </c>
      <c r="B44" s="18">
        <f t="shared" si="2"/>
        <v>1.842964247952001</v>
      </c>
      <c r="C44" s="18">
        <f t="shared" si="2"/>
        <v>2.208054142075746</v>
      </c>
      <c r="D44" s="18">
        <f t="shared" si="2"/>
        <v>1.9893865529148902</v>
      </c>
      <c r="E44" s="18">
        <f t="shared" si="2"/>
        <v>2.1173349753165569</v>
      </c>
      <c r="F44" s="18">
        <f t="shared" si="2"/>
        <v>2.2185524682683622</v>
      </c>
    </row>
    <row r="45" spans="1:6" x14ac:dyDescent="0.2">
      <c r="A45" t="str">
        <f>$A$18</f>
        <v>Finance and insurance</v>
      </c>
      <c r="B45" s="18">
        <f t="shared" si="2"/>
        <v>2.1473104888153691</v>
      </c>
      <c r="C45" s="18">
        <f t="shared" si="2"/>
        <v>1.9562600867391495</v>
      </c>
      <c r="D45" s="18">
        <f t="shared" si="2"/>
        <v>2.1832651403035324</v>
      </c>
      <c r="E45" s="18">
        <f t="shared" si="2"/>
        <v>2.1296856485177393</v>
      </c>
      <c r="F45" s="18">
        <f t="shared" si="2"/>
        <v>1.9539112264794827</v>
      </c>
    </row>
    <row r="46" spans="1:6" x14ac:dyDescent="0.2">
      <c r="A46" t="str">
        <f>$A$19</f>
        <v>Real estate</v>
      </c>
      <c r="B46" s="18">
        <f t="shared" si="2"/>
        <v>1.0926528975258925</v>
      </c>
      <c r="C46" s="18">
        <f t="shared" si="2"/>
        <v>1.4755458412226994</v>
      </c>
      <c r="D46" s="18">
        <f t="shared" si="2"/>
        <v>1.5513914279910628</v>
      </c>
      <c r="E46" s="18">
        <f t="shared" si="2"/>
        <v>1.449682641397305</v>
      </c>
      <c r="F46" s="18">
        <f t="shared" si="2"/>
        <v>1.5569493637961729</v>
      </c>
    </row>
    <row r="47" spans="1:6" x14ac:dyDescent="0.2">
      <c r="A47" s="10" t="str">
        <f>$A$20</f>
        <v>Professional services</v>
      </c>
      <c r="B47" s="18">
        <f t="shared" si="2"/>
        <v>8.2964094435606821</v>
      </c>
      <c r="C47" s="18">
        <f t="shared" si="2"/>
        <v>9.1615276111152735</v>
      </c>
      <c r="D47" s="18">
        <f t="shared" si="2"/>
        <v>10.034713154000169</v>
      </c>
      <c r="E47" s="18">
        <f t="shared" si="2"/>
        <v>10.223135495834779</v>
      </c>
      <c r="F47" s="18">
        <f t="shared" si="2"/>
        <v>10.484227137597706</v>
      </c>
    </row>
    <row r="48" spans="1:6" x14ac:dyDescent="0.2">
      <c r="A48" s="10" t="str">
        <f>$A$21</f>
        <v>Support services</v>
      </c>
      <c r="B48" s="18">
        <f t="shared" si="2"/>
        <v>8.5884743733172986</v>
      </c>
      <c r="C48" s="18">
        <f t="shared" si="2"/>
        <v>7.7851018522384701</v>
      </c>
      <c r="D48" s="18">
        <f t="shared" si="2"/>
        <v>7.8360320362148528</v>
      </c>
      <c r="E48" s="18">
        <f t="shared" si="2"/>
        <v>8.2019209771709587</v>
      </c>
      <c r="F48" s="18">
        <f t="shared" si="2"/>
        <v>8.4812630160373264</v>
      </c>
    </row>
    <row r="49" spans="1:9" x14ac:dyDescent="0.2">
      <c r="A49" s="10" t="str">
        <f>$A$22</f>
        <v>Public admin. and defence</v>
      </c>
      <c r="B49" s="18">
        <f t="shared" si="2"/>
        <v>3.9833664992698434</v>
      </c>
      <c r="C49" s="18">
        <f t="shared" si="2"/>
        <v>4.0334248893068381</v>
      </c>
      <c r="D49" s="18">
        <f t="shared" si="2"/>
        <v>4.1750094309509302</v>
      </c>
      <c r="E49" s="18">
        <f t="shared" si="2"/>
        <v>4.287831543977358</v>
      </c>
      <c r="F49" s="18">
        <f t="shared" si="2"/>
        <v>4.4341373236670503</v>
      </c>
    </row>
    <row r="50" spans="1:9" x14ac:dyDescent="0.2">
      <c r="A50" s="10" t="str">
        <f>$A$23</f>
        <v>Education</v>
      </c>
      <c r="B50" s="18">
        <f t="shared" si="2"/>
        <v>9.6312344444721649</v>
      </c>
      <c r="C50" s="18">
        <f t="shared" si="2"/>
        <v>9.864082040929695</v>
      </c>
      <c r="D50" s="18">
        <f t="shared" si="2"/>
        <v>9.8263254113345493</v>
      </c>
      <c r="E50" s="18">
        <f t="shared" si="2"/>
        <v>9.5767835983060028</v>
      </c>
      <c r="F50" s="18">
        <f t="shared" si="2"/>
        <v>9.4837924695950733</v>
      </c>
    </row>
    <row r="51" spans="1:9" x14ac:dyDescent="0.2">
      <c r="A51" s="10" t="str">
        <f>$A$24</f>
        <v>Health and social work</v>
      </c>
      <c r="B51" s="18">
        <f t="shared" si="2"/>
        <v>11.116697401926997</v>
      </c>
      <c r="C51" s="18">
        <f t="shared" si="2"/>
        <v>10.081565298531167</v>
      </c>
      <c r="D51" s="18">
        <f t="shared" si="2"/>
        <v>9.8096398827660298</v>
      </c>
      <c r="E51" s="18">
        <f t="shared" si="2"/>
        <v>10.309411212979319</v>
      </c>
      <c r="F51" s="18">
        <f t="shared" si="2"/>
        <v>10.599964039514653</v>
      </c>
    </row>
    <row r="52" spans="1:9" x14ac:dyDescent="0.2">
      <c r="A52" s="10" t="str">
        <f>$A$25</f>
        <v>Arts and entertainment</v>
      </c>
      <c r="B52" s="18">
        <f t="shared" si="2"/>
        <v>2.5729346768575958</v>
      </c>
      <c r="C52" s="18">
        <f t="shared" si="2"/>
        <v>2.4643866627212274</v>
      </c>
      <c r="D52" s="18">
        <f t="shared" si="2"/>
        <v>2.141369954441255</v>
      </c>
      <c r="E52" s="18">
        <f t="shared" si="2"/>
        <v>1.9626830674060374</v>
      </c>
      <c r="F52" s="18">
        <f t="shared" si="2"/>
        <v>1.939945989445772</v>
      </c>
    </row>
    <row r="53" spans="1:9" x14ac:dyDescent="0.2">
      <c r="A53" s="10" t="str">
        <f>$A$26</f>
        <v>Other services</v>
      </c>
      <c r="B53" s="18">
        <f t="shared" si="2"/>
        <v>2.5875187337968253</v>
      </c>
      <c r="C53" s="18">
        <f t="shared" si="2"/>
        <v>2.7579345988995083</v>
      </c>
      <c r="D53" s="18">
        <f t="shared" si="2"/>
        <v>2.7966396796378499</v>
      </c>
      <c r="E53" s="18">
        <f t="shared" si="2"/>
        <v>2.5898824717097977</v>
      </c>
      <c r="F53" s="18">
        <f t="shared" si="2"/>
        <v>2.4861613229269026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Leicester and Leicestershire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1.9542777642767462</v>
      </c>
      <c r="C63" s="18">
        <f>IF(AND(D$3-C$3 &lt;&gt; 0,C5&lt;&gt;0,D5&lt;&gt;0),(EXP(LN(D5/C5)/(D$3-C$3))-1)*100,0)</f>
        <v>36.332179930796407</v>
      </c>
      <c r="D63" s="18">
        <f t="shared" ref="B63:E78" si="3">IF(AND(E$3-D$3 &lt;&gt; 0,D5&lt;&gt;0,E5&lt;&gt;0),(EXP(LN(E5/D5)/(E$3-D$3))-1)*100,0)</f>
        <v>-0.18882762764657057</v>
      </c>
      <c r="E63" s="18">
        <f t="shared" si="3"/>
        <v>-0.28393202595869971</v>
      </c>
      <c r="F63" s="18">
        <f>IF(AND(F$3-D$3 &lt;&gt; 0,D5&lt;&gt;0,F5&lt;&gt;0),(EXP(LN(F5/D5)/(F$3-D$3))-1)*100,0)</f>
        <v>-0.25224063296332977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-13.658454810841825</v>
      </c>
      <c r="C64" s="18">
        <f t="shared" ref="C64:C78" si="4">IF(AND(D$3-C$3 &lt;&gt; 0,C6&lt;&gt;0,D6&lt;&gt;0),(EXP(LN(D6/C6)/(D$3-C$3))-1)*100,0)</f>
        <v>0.88050314465426549</v>
      </c>
      <c r="D64" s="18">
        <f t="shared" si="3"/>
        <v>-2.6006202287159774</v>
      </c>
      <c r="E64" s="18">
        <f t="shared" si="3"/>
        <v>-1.6789427638570831</v>
      </c>
      <c r="F64" s="18">
        <f t="shared" ref="F64:F84" si="5">IF(AND(F$3-D$3 &lt;&gt; 0,D6&lt;&gt;0,F6&lt;&gt;0),(EXP(LN(F6/D6)/(F$3-D$3))-1)*100,0)</f>
        <v>-1.9871336112813442</v>
      </c>
    </row>
    <row r="65" spans="1:6" x14ac:dyDescent="0.2">
      <c r="A65" t="str">
        <f>$A$7</f>
        <v>Food drink and tobacco</v>
      </c>
      <c r="B65" s="18">
        <f t="shared" si="3"/>
        <v>4.2905254570468898E-2</v>
      </c>
      <c r="C65" s="18">
        <f t="shared" si="4"/>
        <v>-3.3094812164577991</v>
      </c>
      <c r="D65" s="18">
        <f t="shared" si="3"/>
        <v>2.0225859225343701</v>
      </c>
      <c r="E65" s="18">
        <f t="shared" si="3"/>
        <v>1.069883497725499</v>
      </c>
      <c r="F65" s="18">
        <f t="shared" si="5"/>
        <v>1.3864583498276017</v>
      </c>
    </row>
    <row r="66" spans="1:6" x14ac:dyDescent="0.2">
      <c r="A66" t="str">
        <f>$A$8</f>
        <v>Engineering</v>
      </c>
      <c r="B66" s="18">
        <f t="shared" si="3"/>
        <v>-6.3859948317172233</v>
      </c>
      <c r="C66" s="18">
        <f t="shared" si="4"/>
        <v>-4.7064473526233659</v>
      </c>
      <c r="D66" s="18">
        <f t="shared" si="3"/>
        <v>-0.46801149457772473</v>
      </c>
      <c r="E66" s="18">
        <f t="shared" si="3"/>
        <v>-1.9118150666015299</v>
      </c>
      <c r="F66" s="18">
        <f t="shared" si="5"/>
        <v>-1.4328894188081476</v>
      </c>
    </row>
    <row r="67" spans="1:6" x14ac:dyDescent="0.2">
      <c r="A67" t="str">
        <f>$A$9</f>
        <v>Rest of manufacturing</v>
      </c>
      <c r="B67" s="18">
        <f t="shared" si="3"/>
        <v>3.6331406540417444</v>
      </c>
      <c r="C67" s="18">
        <f t="shared" si="4"/>
        <v>-1.0895330883155419</v>
      </c>
      <c r="D67" s="18">
        <f t="shared" si="3"/>
        <v>-1.6145566685684565</v>
      </c>
      <c r="E67" s="18">
        <f t="shared" si="3"/>
        <v>-1.0355727574548945</v>
      </c>
      <c r="F67" s="18">
        <f t="shared" si="5"/>
        <v>-1.2289449894173243</v>
      </c>
    </row>
    <row r="68" spans="1:6" x14ac:dyDescent="0.2">
      <c r="A68" t="str">
        <f>$A$10</f>
        <v>Electricity and gas</v>
      </c>
      <c r="B68" s="18">
        <f t="shared" si="3"/>
        <v>-4.5059675911648611</v>
      </c>
      <c r="C68" s="18">
        <f t="shared" si="4"/>
        <v>-15.592417061611297</v>
      </c>
      <c r="D68" s="18">
        <f t="shared" si="3"/>
        <v>-0.27476044907829289</v>
      </c>
      <c r="E68" s="18">
        <f t="shared" si="3"/>
        <v>0.21051817652706362</v>
      </c>
      <c r="F68" s="18">
        <f t="shared" si="5"/>
        <v>4.8496818100018935E-2</v>
      </c>
    </row>
    <row r="69" spans="1:6" x14ac:dyDescent="0.2">
      <c r="A69" t="str">
        <f>$A$11</f>
        <v>Water and sewerage</v>
      </c>
      <c r="B69" s="18">
        <f t="shared" si="3"/>
        <v>0.16103111735394915</v>
      </c>
      <c r="C69" s="18">
        <f t="shared" si="4"/>
        <v>-6.3753007217317919</v>
      </c>
      <c r="D69" s="18">
        <f t="shared" si="3"/>
        <v>0.70935086868131325</v>
      </c>
      <c r="E69" s="18">
        <f t="shared" si="3"/>
        <v>0.49324720575438796</v>
      </c>
      <c r="F69" s="18">
        <f t="shared" si="5"/>
        <v>0.56523018658107826</v>
      </c>
    </row>
    <row r="70" spans="1:6" x14ac:dyDescent="0.2">
      <c r="A70" t="str">
        <f>$A$12</f>
        <v>Construction</v>
      </c>
      <c r="B70" s="18">
        <f t="shared" si="3"/>
        <v>1.6109045393726706</v>
      </c>
      <c r="C70" s="18">
        <f t="shared" si="4"/>
        <v>-4.7281891275651633</v>
      </c>
      <c r="D70" s="18">
        <f t="shared" si="3"/>
        <v>0.40729966040280452</v>
      </c>
      <c r="E70" s="18">
        <f t="shared" si="3"/>
        <v>0.43895597162977307</v>
      </c>
      <c r="F70" s="18">
        <f t="shared" si="5"/>
        <v>0.42840275909064029</v>
      </c>
    </row>
    <row r="71" spans="1:6" x14ac:dyDescent="0.2">
      <c r="A71" t="str">
        <f>$A$13</f>
        <v>Wholesale and retail trade</v>
      </c>
      <c r="B71" s="18">
        <f t="shared" si="3"/>
        <v>2.1935983168643203</v>
      </c>
      <c r="C71" s="18">
        <f t="shared" si="4"/>
        <v>-5.5388787798007382</v>
      </c>
      <c r="D71" s="18">
        <f t="shared" si="3"/>
        <v>0.37532229893000313</v>
      </c>
      <c r="E71" s="18">
        <f t="shared" si="3"/>
        <v>0.22612105845147834</v>
      </c>
      <c r="F71" s="18">
        <f t="shared" si="5"/>
        <v>0.27583014701519915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1.7175559338606039</v>
      </c>
      <c r="C72" s="18">
        <f t="shared" si="4"/>
        <v>16.685359054059035</v>
      </c>
      <c r="D72" s="18">
        <f t="shared" si="3"/>
        <v>0.90879910842769362</v>
      </c>
      <c r="E72" s="18">
        <f t="shared" si="3"/>
        <v>0.21445955515171367</v>
      </c>
      <c r="F72" s="18">
        <f t="shared" si="5"/>
        <v>0.44537359239689156</v>
      </c>
    </row>
    <row r="73" spans="1:6" x14ac:dyDescent="0.2">
      <c r="A73" t="str">
        <f>$A$15</f>
        <v>Accommodation and food</v>
      </c>
      <c r="B73" s="18">
        <f t="shared" si="6"/>
        <v>1.1010961769828409</v>
      </c>
      <c r="C73" s="18">
        <f>IF(AND(D$3-C$3 &lt;&gt; 0,C15&lt;&gt;0,D15&lt;&gt;0),(EXP(LN(D15/C15)/(D$3-C$3))-1)*100,0)</f>
        <v>-1.5362131665705103</v>
      </c>
      <c r="D73" s="18">
        <f t="shared" si="3"/>
        <v>-0.39592941307325935</v>
      </c>
      <c r="E73" s="18">
        <f t="shared" si="3"/>
        <v>0.69141603877989066</v>
      </c>
      <c r="F73" s="18">
        <f t="shared" si="5"/>
        <v>0.32765500254778868</v>
      </c>
    </row>
    <row r="74" spans="1:6" x14ac:dyDescent="0.2">
      <c r="A74" t="str">
        <f>$A$16</f>
        <v>Media</v>
      </c>
      <c r="B74" s="18">
        <f t="shared" si="6"/>
        <v>9.6356269275148509</v>
      </c>
      <c r="C74" s="18">
        <f>IF(AND(D$3-C$3 &lt;&gt; 0,C16&lt;&gt;0,D16&lt;&gt;0),(EXP(LN(D16/C16)/(D$3-C$3))-1)*100,0)</f>
        <v>-23.100570926657738</v>
      </c>
      <c r="D74" s="18">
        <f t="shared" si="3"/>
        <v>-0.3103151454080022</v>
      </c>
      <c r="E74" s="18">
        <f t="shared" si="3"/>
        <v>0.13834666073835322</v>
      </c>
      <c r="F74" s="18">
        <f t="shared" si="5"/>
        <v>-1.1431187059163239E-2</v>
      </c>
    </row>
    <row r="75" spans="1:6" x14ac:dyDescent="0.2">
      <c r="A75" t="str">
        <f>$A$17</f>
        <v>Information technology</v>
      </c>
      <c r="B75" s="18">
        <f t="shared" si="6"/>
        <v>6.0833287492611854</v>
      </c>
      <c r="C75" s="18">
        <f t="shared" si="4"/>
        <v>-9.8166570747347244</v>
      </c>
      <c r="D75" s="18">
        <f t="shared" si="3"/>
        <v>1.521072951143343</v>
      </c>
      <c r="E75" s="18">
        <f t="shared" si="3"/>
        <v>0.72014325271081425</v>
      </c>
      <c r="F75" s="18">
        <f t="shared" si="5"/>
        <v>0.98641526007146041</v>
      </c>
    </row>
    <row r="76" spans="1:6" x14ac:dyDescent="0.2">
      <c r="A76" t="str">
        <f>$A$18</f>
        <v>Finance and insurance</v>
      </c>
      <c r="B76" s="18">
        <f t="shared" si="6"/>
        <v>-0.93804968513803155</v>
      </c>
      <c r="C76" s="18">
        <f t="shared" si="4"/>
        <v>11.711210096510749</v>
      </c>
      <c r="D76" s="18">
        <f t="shared" si="3"/>
        <v>-0.23368641436702919</v>
      </c>
      <c r="E76" s="18">
        <f t="shared" si="3"/>
        <v>-0.60895566180910743</v>
      </c>
      <c r="F76" s="18">
        <f t="shared" si="5"/>
        <v>-0.48402301641000678</v>
      </c>
    </row>
    <row r="77" spans="1:6" x14ac:dyDescent="0.2">
      <c r="A77" t="str">
        <f>$A$19</f>
        <v>Real estate</v>
      </c>
      <c r="B77" s="18">
        <f t="shared" si="6"/>
        <v>9.3053849393099686</v>
      </c>
      <c r="C77" s="18">
        <f t="shared" si="4"/>
        <v>5.2411417322834497</v>
      </c>
      <c r="D77" s="18">
        <f t="shared" si="3"/>
        <v>-1.0872148798363401</v>
      </c>
      <c r="E77" s="18">
        <f t="shared" si="3"/>
        <v>0.96909798990560958</v>
      </c>
      <c r="F77" s="18">
        <f t="shared" si="5"/>
        <v>0.27895384003511214</v>
      </c>
    </row>
    <row r="78" spans="1:6" x14ac:dyDescent="0.2">
      <c r="A78" t="str">
        <f>$A$20</f>
        <v>Professional services</v>
      </c>
      <c r="B78" s="18">
        <f t="shared" si="6"/>
        <v>3.942549812093965</v>
      </c>
      <c r="C78" s="18">
        <f t="shared" si="4"/>
        <v>9.6361907026508931</v>
      </c>
      <c r="D78" s="18">
        <f t="shared" si="3"/>
        <v>0.6370624077341569</v>
      </c>
      <c r="E78" s="18">
        <f t="shared" si="3"/>
        <v>0.50404748576367009</v>
      </c>
      <c r="F78" s="18">
        <f t="shared" si="5"/>
        <v>0.54836624719452054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-1.0624832935121842</v>
      </c>
      <c r="C79" s="18">
        <f t="shared" ref="C79:C84" si="8">IF(AND(D$3-C$3 &lt;&gt; 0,C21&lt;&gt;0,D21&lt;&gt;0),(EXP(LN(D21/C21)/(D$3-C$3))-1)*100,0)</f>
        <v>0.75086279264982014</v>
      </c>
      <c r="D79" s="18">
        <f t="shared" ref="D79:D84" si="9">IF(AND(E$3-D$3 &lt;&gt; 0,D21&lt;&gt;0,E21&lt;&gt;0),(EXP(LN(E21/D21)/(E$3-D$3))-1)*100,0)</f>
        <v>1.1826375189544214</v>
      </c>
      <c r="E79" s="18">
        <f t="shared" ref="E79:E84" si="10">IF(AND(F$3-E$3 &lt;&gt; 0,E21&lt;&gt;0,F21&lt;&gt;0),(EXP(LN(F21/E21)/(F$3-E$3))-1)*100,0)</f>
        <v>0.58722259328980453</v>
      </c>
      <c r="F79" s="18">
        <f t="shared" si="5"/>
        <v>0.78530390764559588</v>
      </c>
    </row>
    <row r="80" spans="1:6" x14ac:dyDescent="0.2">
      <c r="A80" s="10" t="str">
        <f>$A$22</f>
        <v>Public admin. and defence</v>
      </c>
      <c r="B80" s="18">
        <f t="shared" si="7"/>
        <v>1.713796244506649</v>
      </c>
      <c r="C80" s="18">
        <f t="shared" si="8"/>
        <v>3.6096858403094512</v>
      </c>
      <c r="D80" s="18">
        <f t="shared" si="9"/>
        <v>0.79945202840607799</v>
      </c>
      <c r="E80" s="18">
        <f t="shared" si="10"/>
        <v>0.58783574304233088</v>
      </c>
      <c r="F80" s="18">
        <f t="shared" si="5"/>
        <v>0.65832509617635981</v>
      </c>
    </row>
    <row r="81" spans="1:6" x14ac:dyDescent="0.2">
      <c r="A81" s="10" t="str">
        <f>$A$23</f>
        <v>Education</v>
      </c>
      <c r="B81" s="18">
        <f t="shared" si="7"/>
        <v>2.0040973671456186</v>
      </c>
      <c r="C81" s="18">
        <f t="shared" si="8"/>
        <v>-0.28710247349827966</v>
      </c>
      <c r="D81" s="18">
        <f t="shared" si="9"/>
        <v>-0.25116623966220386</v>
      </c>
      <c r="E81" s="18">
        <f t="shared" si="10"/>
        <v>0.15313734281148239</v>
      </c>
      <c r="F81" s="18">
        <f t="shared" si="5"/>
        <v>1.8187728130381053E-2</v>
      </c>
    </row>
    <row r="82" spans="1:6" x14ac:dyDescent="0.2">
      <c r="A82" s="10" t="str">
        <f>$A$24</f>
        <v>Health and social work</v>
      </c>
      <c r="B82" s="18">
        <f t="shared" si="7"/>
        <v>-1.0508694109551131</v>
      </c>
      <c r="C82" s="18">
        <f t="shared" si="8"/>
        <v>-2.6038102783879524</v>
      </c>
      <c r="D82" s="18">
        <f t="shared" si="9"/>
        <v>1.2647465378376355</v>
      </c>
      <c r="E82" s="18">
        <f t="shared" si="10"/>
        <v>0.52992867884535944</v>
      </c>
      <c r="F82" s="18">
        <f t="shared" si="5"/>
        <v>0.77427358689705628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0.30993736773605729</v>
      </c>
      <c r="C83" s="18">
        <f t="shared" si="8"/>
        <v>-13.023941068139877</v>
      </c>
      <c r="D83" s="18">
        <f t="shared" si="9"/>
        <v>-1.4687903552650594</v>
      </c>
      <c r="E83" s="18">
        <f t="shared" si="10"/>
        <v>0.13416204018783517</v>
      </c>
      <c r="F83" s="18">
        <f t="shared" si="5"/>
        <v>-0.40303218127948348</v>
      </c>
    </row>
    <row r="84" spans="1:6" x14ac:dyDescent="0.2">
      <c r="A84" s="10" t="str">
        <f>$A$26</f>
        <v>Other services</v>
      </c>
      <c r="B84" s="18">
        <f t="shared" si="7"/>
        <v>3.0265250695260537</v>
      </c>
      <c r="C84" s="18">
        <f t="shared" si="8"/>
        <v>1.5007898894155547</v>
      </c>
      <c r="D84" s="18">
        <f t="shared" si="9"/>
        <v>-1.2650686402745581</v>
      </c>
      <c r="E84" s="18">
        <f t="shared" si="10"/>
        <v>-0.15800588101018143</v>
      </c>
      <c r="F84" s="18">
        <f t="shared" si="5"/>
        <v>-0.52839918470254377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1.3967270708886703</v>
      </c>
      <c r="C86" s="18">
        <f>IF(AND(D$3-C$3 &lt;&gt; 0,C28&lt;&gt;0,D28&lt;&gt;0),(EXP(LN(D28/C28)/(D$3-C$3))-1)*100,0)</f>
        <v>9.6033925935845588E-2</v>
      </c>
      <c r="D86" s="18">
        <f>IF(AND(E$3-D$3 &lt;&gt; 0,D28&lt;&gt;0,E28&lt;&gt;0),(EXP(LN(E28/D28)/(E$3-D$3))-1)*100,0)</f>
        <v>0.26332903761461246</v>
      </c>
      <c r="E86" s="18">
        <f>IF(AND(F$3-E$3 &lt;&gt; 0,E28&lt;&gt;0,F28&lt;&gt;0),(EXP(LN(F28/E28)/(F$3-E$3))-1)*100,0)</f>
        <v>0.25090954461179926</v>
      </c>
      <c r="F86" s="18">
        <f>IF(AND(F$3-D$3 &lt;&gt; 0,D28&lt;&gt;0,F28&lt;&gt;0),(EXP(LN(F28/D28)/(F$3-D$3))-1)*100,0)</f>
        <v>0.25504920467143144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0.36599999999998456</v>
      </c>
      <c r="C90" s="27">
        <f>D5-C5</f>
        <v>1.7850000000000223</v>
      </c>
      <c r="D90" s="27">
        <f t="shared" si="11"/>
        <v>-6.2999999999997058E-2</v>
      </c>
      <c r="E90" s="27">
        <f t="shared" si="11"/>
        <v>-0.18600000000003458</v>
      </c>
      <c r="F90" s="27">
        <f>F5-D5</f>
        <v>-0.24900000000003164</v>
      </c>
    </row>
    <row r="91" spans="1:6" x14ac:dyDescent="0.2">
      <c r="A91" t="str">
        <f>$A$6</f>
        <v>Mining and quarrying</v>
      </c>
      <c r="B91" s="27">
        <f t="shared" si="11"/>
        <v>-1.270999999999999</v>
      </c>
      <c r="C91" s="27">
        <f t="shared" ref="C91:C105" si="12">D6-C6</f>
        <v>1.4000000000002899E-2</v>
      </c>
      <c r="D91" s="27">
        <f t="shared" si="11"/>
        <v>-0.19800000000000262</v>
      </c>
      <c r="E91" s="27">
        <f t="shared" si="11"/>
        <v>-0.21899999999999564</v>
      </c>
      <c r="F91" s="27">
        <f t="shared" ref="F91:F111" si="13">F6-D6</f>
        <v>-0.41699999999999826</v>
      </c>
    </row>
    <row r="92" spans="1:6" x14ac:dyDescent="0.2">
      <c r="A92" t="str">
        <f>$A$7</f>
        <v>Food drink and tobacco</v>
      </c>
      <c r="B92" s="27">
        <f t="shared" si="11"/>
        <v>2.2999999999981924E-2</v>
      </c>
      <c r="C92" s="27">
        <f t="shared" si="12"/>
        <v>-0.44399999999997775</v>
      </c>
      <c r="D92" s="27">
        <f t="shared" si="11"/>
        <v>1.3660000000000174</v>
      </c>
      <c r="E92" s="27">
        <f t="shared" si="11"/>
        <v>1.6099999999999675</v>
      </c>
      <c r="F92" s="27">
        <f t="shared" si="13"/>
        <v>2.9759999999999849</v>
      </c>
    </row>
    <row r="93" spans="1:6" x14ac:dyDescent="0.2">
      <c r="A93" t="str">
        <f>$A$8</f>
        <v>Engineering</v>
      </c>
      <c r="B93" s="27">
        <f t="shared" si="11"/>
        <v>-2.5160000000000018</v>
      </c>
      <c r="C93" s="27">
        <f t="shared" si="12"/>
        <v>-0.39199999999999946</v>
      </c>
      <c r="D93" s="27">
        <f t="shared" si="11"/>
        <v>-0.18399999999999483</v>
      </c>
      <c r="E93" s="27">
        <f t="shared" si="11"/>
        <v>-1.3609999999999918</v>
      </c>
      <c r="F93" s="27">
        <f t="shared" si="13"/>
        <v>-1.5449999999999866</v>
      </c>
    </row>
    <row r="94" spans="1:6" x14ac:dyDescent="0.2">
      <c r="A94" t="str">
        <f>$A$9</f>
        <v>Rest of manufacturing</v>
      </c>
      <c r="B94" s="27">
        <f t="shared" si="11"/>
        <v>6.1169999999998694</v>
      </c>
      <c r="C94" s="27">
        <f t="shared" si="12"/>
        <v>-0.50100000000013267</v>
      </c>
      <c r="D94" s="27">
        <f t="shared" si="11"/>
        <v>-3.5549999999999002</v>
      </c>
      <c r="E94" s="27">
        <f t="shared" si="11"/>
        <v>-4.1449999999998326</v>
      </c>
      <c r="F94" s="27">
        <f t="shared" si="13"/>
        <v>-7.6999999999997328</v>
      </c>
    </row>
    <row r="95" spans="1:6" x14ac:dyDescent="0.2">
      <c r="A95" t="str">
        <f>$A$10</f>
        <v>Electricity and gas</v>
      </c>
      <c r="B95" s="27">
        <f t="shared" si="11"/>
        <v>-1.2820000000000249</v>
      </c>
      <c r="C95" s="27">
        <f t="shared" si="12"/>
        <v>-0.98699999999999388</v>
      </c>
      <c r="D95" s="27">
        <f t="shared" si="11"/>
        <v>-7.3000000000001286E-2</v>
      </c>
      <c r="E95" s="27">
        <f t="shared" si="11"/>
        <v>0.11199999999999388</v>
      </c>
      <c r="F95" s="27">
        <f t="shared" si="13"/>
        <v>3.8999999999992596E-2</v>
      </c>
    </row>
    <row r="96" spans="1:6" x14ac:dyDescent="0.2">
      <c r="A96" t="str">
        <f>$A$11</f>
        <v>Water and sewerage</v>
      </c>
      <c r="B96" s="27">
        <f t="shared" si="11"/>
        <v>1.5999999999996461E-2</v>
      </c>
      <c r="C96" s="27">
        <f t="shared" si="12"/>
        <v>-0.15899999999999048</v>
      </c>
      <c r="D96" s="27">
        <f t="shared" si="11"/>
        <v>8.3999999999998298E-2</v>
      </c>
      <c r="E96" s="27">
        <f t="shared" si="11"/>
        <v>0.12199999999999012</v>
      </c>
      <c r="F96" s="27">
        <f t="shared" si="13"/>
        <v>0.20599999999998841</v>
      </c>
    </row>
    <row r="97" spans="1:6" x14ac:dyDescent="0.2">
      <c r="A97" t="str">
        <f>$A$12</f>
        <v>Construction</v>
      </c>
      <c r="B97" s="27">
        <f t="shared" si="11"/>
        <v>2.0639999999999752</v>
      </c>
      <c r="C97" s="27">
        <f t="shared" si="12"/>
        <v>-1.5760000000000218</v>
      </c>
      <c r="D97" s="27">
        <f t="shared" si="11"/>
        <v>0.65200000000002944</v>
      </c>
      <c r="E97" s="27">
        <f t="shared" si="11"/>
        <v>1.4509999999999224</v>
      </c>
      <c r="F97" s="27">
        <f t="shared" si="13"/>
        <v>2.1029999999999518</v>
      </c>
    </row>
    <row r="98" spans="1:6" x14ac:dyDescent="0.2">
      <c r="A98" t="str">
        <f>$A$13</f>
        <v>Wholesale and retail trade</v>
      </c>
      <c r="B98" s="27">
        <f t="shared" si="11"/>
        <v>7.1730000000000729</v>
      </c>
      <c r="C98" s="27">
        <f t="shared" si="12"/>
        <v>-4.7789999999998685</v>
      </c>
      <c r="D98" s="27">
        <f t="shared" si="11"/>
        <v>1.5409999999998831</v>
      </c>
      <c r="E98" s="27">
        <f t="shared" si="11"/>
        <v>1.8970000000000624</v>
      </c>
      <c r="F98" s="27">
        <f t="shared" si="13"/>
        <v>3.4379999999999455</v>
      </c>
    </row>
    <row r="99" spans="1:6" x14ac:dyDescent="0.2">
      <c r="A99" t="str">
        <f>$A$14</f>
        <v>Transport and storage</v>
      </c>
      <c r="B99" s="27">
        <f t="shared" si="11"/>
        <v>2.0549999999999606</v>
      </c>
      <c r="C99" s="27">
        <f t="shared" si="12"/>
        <v>5.2070000000001926</v>
      </c>
      <c r="D99" s="27">
        <f t="shared" si="11"/>
        <v>1.6849999999997252</v>
      </c>
      <c r="E99" s="27">
        <f t="shared" si="11"/>
        <v>0.82500000000023732</v>
      </c>
      <c r="F99" s="27">
        <f t="shared" si="13"/>
        <v>2.5099999999999625</v>
      </c>
    </row>
    <row r="100" spans="1:6" x14ac:dyDescent="0.2">
      <c r="A100" t="str">
        <f>$A$15</f>
        <v>Accommodation and food</v>
      </c>
      <c r="B100" s="27">
        <f t="shared" si="11"/>
        <v>1.2610000000000099</v>
      </c>
      <c r="C100" s="27">
        <f t="shared" si="12"/>
        <v>-0.45200000000004081</v>
      </c>
      <c r="D100" s="27">
        <f t="shared" si="11"/>
        <v>-0.56899999999999196</v>
      </c>
      <c r="E100" s="27">
        <f t="shared" si="11"/>
        <v>2.0259999999999962</v>
      </c>
      <c r="F100" s="27">
        <f t="shared" si="13"/>
        <v>1.4570000000000043</v>
      </c>
    </row>
    <row r="101" spans="1:6" x14ac:dyDescent="0.2">
      <c r="A101" t="str">
        <f>$A$16</f>
        <v>Media</v>
      </c>
      <c r="B101" s="27">
        <f t="shared" si="11"/>
        <v>0.7009999999999974</v>
      </c>
      <c r="C101" s="27">
        <f t="shared" si="12"/>
        <v>-0.52599999999999647</v>
      </c>
      <c r="D101" s="27">
        <f t="shared" si="11"/>
        <v>-2.7000000000001023E-2</v>
      </c>
      <c r="E101" s="27">
        <f t="shared" si="11"/>
        <v>2.3999999999999799E-2</v>
      </c>
      <c r="F101" s="27">
        <f t="shared" si="13"/>
        <v>-3.0000000000012239E-3</v>
      </c>
    </row>
    <row r="102" spans="1:6" x14ac:dyDescent="0.2">
      <c r="A102" t="str">
        <f>$A$17</f>
        <v>Information technology</v>
      </c>
      <c r="B102" s="27">
        <f t="shared" si="11"/>
        <v>2.5589999999999513</v>
      </c>
      <c r="C102" s="27">
        <f t="shared" si="12"/>
        <v>-1.1939999999999831</v>
      </c>
      <c r="D102" s="27">
        <f t="shared" si="11"/>
        <v>0.8600000000000243</v>
      </c>
      <c r="E102" s="27">
        <f t="shared" si="11"/>
        <v>0.87999999999997236</v>
      </c>
      <c r="F102" s="27">
        <f t="shared" si="13"/>
        <v>1.7399999999999967</v>
      </c>
    </row>
    <row r="103" spans="1:6" x14ac:dyDescent="0.2">
      <c r="A103" t="str">
        <f>$A$18</f>
        <v>Finance and insurance</v>
      </c>
      <c r="B103" s="27">
        <f t="shared" si="11"/>
        <v>-0.41399999999998904</v>
      </c>
      <c r="C103" s="27">
        <f t="shared" si="12"/>
        <v>1.2619999999999987</v>
      </c>
      <c r="D103" s="27">
        <f t="shared" si="11"/>
        <v>-0.14000000000000057</v>
      </c>
      <c r="E103" s="27">
        <f t="shared" si="11"/>
        <v>-0.70500000000001428</v>
      </c>
      <c r="F103" s="27">
        <f t="shared" si="13"/>
        <v>-0.84500000000001485</v>
      </c>
    </row>
    <row r="104" spans="1:6" x14ac:dyDescent="0.2">
      <c r="A104" t="str">
        <f>$A$19</f>
        <v>Real estate</v>
      </c>
      <c r="B104" s="27">
        <f t="shared" si="11"/>
        <v>2.4339999999999939</v>
      </c>
      <c r="C104" s="27">
        <f t="shared" si="12"/>
        <v>0.42599999999999838</v>
      </c>
      <c r="D104" s="27">
        <f t="shared" si="11"/>
        <v>-0.45500000000001783</v>
      </c>
      <c r="E104" s="27">
        <f t="shared" si="11"/>
        <v>0.82000000000003581</v>
      </c>
      <c r="F104" s="27">
        <f t="shared" si="13"/>
        <v>0.36500000000001798</v>
      </c>
    </row>
    <row r="105" spans="1:6" x14ac:dyDescent="0.2">
      <c r="A105" t="str">
        <f>$A$20</f>
        <v>Professional services</v>
      </c>
      <c r="B105" s="27">
        <f t="shared" si="11"/>
        <v>7.2320000000000135</v>
      </c>
      <c r="C105" s="27">
        <f t="shared" si="12"/>
        <v>4.8629999999998077</v>
      </c>
      <c r="D105" s="27">
        <f t="shared" si="11"/>
        <v>1.7850000000000605</v>
      </c>
      <c r="E105" s="27">
        <f t="shared" si="11"/>
        <v>2.9449999999998369</v>
      </c>
      <c r="F105" s="27">
        <f t="shared" si="13"/>
        <v>4.7299999999998974</v>
      </c>
    </row>
    <row r="106" spans="1:6" x14ac:dyDescent="0.2">
      <c r="A106" s="10" t="str">
        <f>$A$21</f>
        <v>Support services</v>
      </c>
      <c r="B106" s="27">
        <f t="shared" ref="B106:B111" si="14">C21-B21</f>
        <v>-1.8719999999998791</v>
      </c>
      <c r="C106" s="27">
        <f t="shared" ref="C106:C111" si="15">D21-C21</f>
        <v>0.32199999999995299</v>
      </c>
      <c r="D106" s="27">
        <f t="shared" ref="D106:D111" si="16">E21-D21</f>
        <v>2.6160000000000991</v>
      </c>
      <c r="E106" s="27">
        <f t="shared" ref="E106:E111" si="17">F21-E21</f>
        <v>2.7629999999998986</v>
      </c>
      <c r="F106" s="27">
        <f t="shared" si="13"/>
        <v>5.3789999999999978</v>
      </c>
    </row>
    <row r="107" spans="1:6" x14ac:dyDescent="0.2">
      <c r="A107" s="10" t="str">
        <f>$A$22</f>
        <v>Public admin. and defence</v>
      </c>
      <c r="B107" s="27">
        <f t="shared" si="14"/>
        <v>1.4599999999999973</v>
      </c>
      <c r="C107" s="27">
        <f t="shared" si="15"/>
        <v>0.80199999999995697</v>
      </c>
      <c r="D107" s="27">
        <f t="shared" si="16"/>
        <v>0.93500000000008043</v>
      </c>
      <c r="E107" s="27">
        <f t="shared" si="17"/>
        <v>1.4459999999998736</v>
      </c>
      <c r="F107" s="27">
        <f t="shared" si="13"/>
        <v>2.380999999999954</v>
      </c>
    </row>
    <row r="108" spans="1:6" x14ac:dyDescent="0.2">
      <c r="A108" s="10" t="str">
        <f>$A$23</f>
        <v>Education</v>
      </c>
      <c r="B108" s="27">
        <f t="shared" si="14"/>
        <v>4.1459999999999582</v>
      </c>
      <c r="C108" s="27">
        <f t="shared" si="15"/>
        <v>-0.15600000000002723</v>
      </c>
      <c r="D108" s="27">
        <f t="shared" si="16"/>
        <v>-0.6769999999998717</v>
      </c>
      <c r="E108" s="27">
        <f t="shared" si="17"/>
        <v>0.82499999999999574</v>
      </c>
      <c r="F108" s="27">
        <f t="shared" si="13"/>
        <v>0.14800000000012403</v>
      </c>
    </row>
    <row r="109" spans="1:6" x14ac:dyDescent="0.2">
      <c r="A109" s="10" t="str">
        <f>$A$24</f>
        <v>Health and social work</v>
      </c>
      <c r="B109" s="27">
        <f t="shared" si="14"/>
        <v>-2.3969999999999487</v>
      </c>
      <c r="C109" s="27">
        <f t="shared" si="15"/>
        <v>-1.4459999999999624</v>
      </c>
      <c r="D109" s="27">
        <f t="shared" si="16"/>
        <v>3.5080000000000879</v>
      </c>
      <c r="E109" s="27">
        <f t="shared" si="17"/>
        <v>3.1260000000000119</v>
      </c>
      <c r="F109" s="27">
        <f t="shared" si="13"/>
        <v>6.6340000000000998</v>
      </c>
    </row>
    <row r="110" spans="1:6" x14ac:dyDescent="0.2">
      <c r="A110" s="10" t="str">
        <f>$A$25</f>
        <v>Arts and entertainment</v>
      </c>
      <c r="B110" s="27">
        <f t="shared" si="14"/>
        <v>0.16699999999999626</v>
      </c>
      <c r="C110" s="27">
        <f t="shared" si="15"/>
        <v>-1.7679999999999882</v>
      </c>
      <c r="D110" s="27">
        <f t="shared" si="16"/>
        <v>-0.8420000000000023</v>
      </c>
      <c r="E110" s="27">
        <f t="shared" si="17"/>
        <v>0.14799999999999436</v>
      </c>
      <c r="F110" s="27">
        <f t="shared" si="13"/>
        <v>-0.69400000000000794</v>
      </c>
    </row>
    <row r="111" spans="1:6" x14ac:dyDescent="0.2">
      <c r="A111" s="10" t="str">
        <f>$A$26</f>
        <v>Other services</v>
      </c>
      <c r="B111" s="27">
        <f t="shared" si="14"/>
        <v>1.7079999999999664</v>
      </c>
      <c r="C111" s="27">
        <f t="shared" si="15"/>
        <v>0.22800000000001219</v>
      </c>
      <c r="D111" s="27">
        <f t="shared" si="16"/>
        <v>-0.9509999999999863</v>
      </c>
      <c r="E111" s="27">
        <f t="shared" si="17"/>
        <v>-0.22700000000000387</v>
      </c>
      <c r="F111" s="27">
        <f t="shared" si="13"/>
        <v>-1.1779999999999902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29.729999999999791</v>
      </c>
      <c r="C113" s="29">
        <f>D28-C28</f>
        <v>0.52899999999988268</v>
      </c>
      <c r="D113" s="29">
        <f>E28-D28</f>
        <v>7.2980000000003429</v>
      </c>
      <c r="E113" s="29">
        <f>F28-E28</f>
        <v>14.177000000000021</v>
      </c>
      <c r="F113" s="29">
        <f>F28-D28</f>
        <v>21.475000000000364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Leicester and Leicestershire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17.498000000000015</v>
      </c>
      <c r="C7" s="31">
        <f>'Ind T1'!C7</f>
        <v>15.326999999999973</v>
      </c>
      <c r="D7" s="31">
        <f>'Ind T1'!D7</f>
        <v>15.980000000000013</v>
      </c>
      <c r="E7" s="31">
        <f>'Ind T1'!E7</f>
        <v>15.730000000000011</v>
      </c>
      <c r="F7" s="31">
        <f>'Ind T1'!F7</f>
        <v>15.558999999999966</v>
      </c>
      <c r="H7" s="31">
        <f>C7-B7</f>
        <v>-2.171000000000042</v>
      </c>
      <c r="I7" s="31">
        <f>D7-C7</f>
        <v>0.65300000000003955</v>
      </c>
      <c r="J7" s="31">
        <f>E7-D7</f>
        <v>-0.25000000000000178</v>
      </c>
      <c r="K7" s="31">
        <f>F7-E7</f>
        <v>-0.17100000000004556</v>
      </c>
      <c r="L7" s="31">
        <f>F7-D7</f>
        <v>-0.42100000000004734</v>
      </c>
    </row>
    <row r="8" spans="1:12" x14ac:dyDescent="0.2">
      <c r="A8" t="str">
        <f>'Ind T2'!A5</f>
        <v>Agriculture</v>
      </c>
      <c r="B8" s="32">
        <f>'Ind T2'!B5</f>
        <v>4.5470000000000024</v>
      </c>
      <c r="C8" s="32">
        <f>'Ind T2'!C5</f>
        <v>4.9129999999999869</v>
      </c>
      <c r="D8" s="32">
        <f>'Ind T2'!D5</f>
        <v>6.6980000000000093</v>
      </c>
      <c r="E8" s="32">
        <f>'Ind T2'!E5</f>
        <v>6.6350000000000122</v>
      </c>
      <c r="F8" s="32">
        <f>'Ind T2'!F5</f>
        <v>6.4489999999999776</v>
      </c>
      <c r="H8" s="11">
        <f t="shared" ref="H8:H40" si="0">C8-B8</f>
        <v>0.36599999999998456</v>
      </c>
      <c r="I8" s="31">
        <f t="shared" ref="I8:I38" si="1">D8-C8</f>
        <v>1.7850000000000223</v>
      </c>
      <c r="J8" s="11">
        <f t="shared" ref="J8:J38" si="2">E8-D8</f>
        <v>-6.2999999999997058E-2</v>
      </c>
      <c r="K8" s="11">
        <f t="shared" ref="K8:K38" si="3">F8-E8</f>
        <v>-0.18600000000003458</v>
      </c>
      <c r="L8" s="31">
        <f t="shared" ref="L8:L40" si="4">F8-D8</f>
        <v>-0.24900000000003164</v>
      </c>
    </row>
    <row r="9" spans="1:12" x14ac:dyDescent="0.2">
      <c r="A9" t="str">
        <f>'Ind T2'!A6</f>
        <v>Mining and quarrying</v>
      </c>
      <c r="B9" s="32">
        <f>'Ind T2'!B6</f>
        <v>2.860999999999998</v>
      </c>
      <c r="C9" s="32">
        <f>'Ind T2'!C6</f>
        <v>1.589999999999999</v>
      </c>
      <c r="D9" s="32">
        <f>'Ind T2'!D6</f>
        <v>1.6040000000000019</v>
      </c>
      <c r="E9" s="32">
        <f>'Ind T2'!E6</f>
        <v>1.4059999999999993</v>
      </c>
      <c r="F9" s="32">
        <f>'Ind T2'!F6</f>
        <v>1.1870000000000036</v>
      </c>
      <c r="H9" s="11">
        <f t="shared" si="0"/>
        <v>-1.270999999999999</v>
      </c>
      <c r="I9" s="31">
        <f t="shared" si="1"/>
        <v>1.4000000000002899E-2</v>
      </c>
      <c r="J9" s="11">
        <f t="shared" si="2"/>
        <v>-0.19800000000000262</v>
      </c>
      <c r="K9" s="11">
        <f t="shared" si="3"/>
        <v>-0.21899999999999564</v>
      </c>
      <c r="L9" s="31">
        <f t="shared" si="4"/>
        <v>-0.41699999999999826</v>
      </c>
    </row>
    <row r="10" spans="1:12" x14ac:dyDescent="0.2">
      <c r="A10" t="str">
        <f>'Ind T2'!A10</f>
        <v>Electricity and gas</v>
      </c>
      <c r="B10" s="32">
        <f>'Ind T2'!B10</f>
        <v>7.6120000000000188</v>
      </c>
      <c r="C10" s="32">
        <f>'Ind T2'!C10</f>
        <v>6.3299999999999939</v>
      </c>
      <c r="D10" s="32">
        <f>'Ind T2'!D10</f>
        <v>5.343</v>
      </c>
      <c r="E10" s="32">
        <f>'Ind T2'!E10</f>
        <v>5.2699999999999987</v>
      </c>
      <c r="F10" s="32">
        <f>'Ind T2'!F10</f>
        <v>5.3819999999999926</v>
      </c>
      <c r="H10" s="11">
        <f t="shared" si="0"/>
        <v>-1.2820000000000249</v>
      </c>
      <c r="I10" s="31">
        <f t="shared" si="1"/>
        <v>-0.98699999999999388</v>
      </c>
      <c r="J10" s="11">
        <f t="shared" si="2"/>
        <v>-7.3000000000001286E-2</v>
      </c>
      <c r="K10" s="11">
        <f t="shared" si="3"/>
        <v>0.11199999999999388</v>
      </c>
      <c r="L10" s="31">
        <f t="shared" si="4"/>
        <v>3.8999999999992596E-2</v>
      </c>
    </row>
    <row r="11" spans="1:12" x14ac:dyDescent="0.2">
      <c r="A11" t="str">
        <f>'Ind T2'!A11</f>
        <v>Water and sewerage</v>
      </c>
      <c r="B11" s="32">
        <f>'Ind T2'!B11</f>
        <v>2.4779999999999971</v>
      </c>
      <c r="C11" s="32">
        <f>'Ind T2'!C11</f>
        <v>2.4939999999999936</v>
      </c>
      <c r="D11" s="32">
        <f>'Ind T2'!D11</f>
        <v>2.3350000000000031</v>
      </c>
      <c r="E11" s="32">
        <f>'Ind T2'!E11</f>
        <v>2.4190000000000014</v>
      </c>
      <c r="F11" s="32">
        <f>'Ind T2'!F11</f>
        <v>2.5409999999999915</v>
      </c>
      <c r="H11" s="11">
        <f t="shared" ref="H11" si="5">C11-B11</f>
        <v>1.5999999999996461E-2</v>
      </c>
      <c r="I11" s="31">
        <f t="shared" ref="I11" si="6">D11-C11</f>
        <v>-0.15899999999999048</v>
      </c>
      <c r="J11" s="11">
        <f t="shared" ref="J11" si="7">E11-D11</f>
        <v>8.3999999999998298E-2</v>
      </c>
      <c r="K11" s="11">
        <f t="shared" ref="K11" si="8">F11-E11</f>
        <v>0.12199999999999012</v>
      </c>
      <c r="L11" s="31">
        <f t="shared" si="4"/>
        <v>0.20599999999998841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64.10400000000007</v>
      </c>
      <c r="C13" s="31">
        <f>'Ind T1'!C8</f>
        <v>67.727999999999923</v>
      </c>
      <c r="D13" s="31">
        <f>'Ind T1'!D8</f>
        <v>66.390999999999821</v>
      </c>
      <c r="E13" s="31">
        <f>'Ind T1'!E8</f>
        <v>64.017999999999944</v>
      </c>
      <c r="F13" s="31">
        <f>'Ind T1'!F8</f>
        <v>60.122000000000078</v>
      </c>
      <c r="H13" s="31">
        <f t="shared" si="0"/>
        <v>3.6239999999998531</v>
      </c>
      <c r="I13" s="31">
        <f t="shared" si="1"/>
        <v>-1.3370000000001028</v>
      </c>
      <c r="J13" s="31">
        <f t="shared" si="2"/>
        <v>-2.3729999999998768</v>
      </c>
      <c r="K13" s="31">
        <f t="shared" si="3"/>
        <v>-3.8959999999998658</v>
      </c>
      <c r="L13" s="31">
        <f t="shared" si="4"/>
        <v>-6.2689999999997426</v>
      </c>
    </row>
    <row r="14" spans="1:12" x14ac:dyDescent="0.2">
      <c r="A14" t="str">
        <f>'Ind T2'!A7</f>
        <v>Food drink and tobacco</v>
      </c>
      <c r="B14" s="32">
        <f>'Ind T2'!B7</f>
        <v>13.393000000000011</v>
      </c>
      <c r="C14" s="32">
        <f>'Ind T2'!C7</f>
        <v>13.415999999999993</v>
      </c>
      <c r="D14" s="32">
        <f>'Ind T2'!D7</f>
        <v>12.972000000000016</v>
      </c>
      <c r="E14" s="32">
        <f>'Ind T2'!E7</f>
        <v>14.338000000000033</v>
      </c>
      <c r="F14" s="32">
        <f>'Ind T2'!F7</f>
        <v>15.948</v>
      </c>
      <c r="H14" s="11">
        <f t="shared" si="0"/>
        <v>2.2999999999981924E-2</v>
      </c>
      <c r="I14" s="31">
        <f t="shared" si="1"/>
        <v>-0.44399999999997775</v>
      </c>
      <c r="J14" s="11">
        <f t="shared" si="2"/>
        <v>1.3660000000000174</v>
      </c>
      <c r="K14" s="11">
        <f t="shared" si="3"/>
        <v>1.6099999999999675</v>
      </c>
      <c r="L14" s="31">
        <f t="shared" si="4"/>
        <v>2.9759999999999849</v>
      </c>
    </row>
    <row r="15" spans="1:12" x14ac:dyDescent="0.2">
      <c r="A15" t="str">
        <f>'Ind T2'!A8</f>
        <v>Engineering</v>
      </c>
      <c r="B15" s="32">
        <f>'Ind T2'!B8</f>
        <v>10.844999999999985</v>
      </c>
      <c r="C15" s="32">
        <f>'Ind T2'!C8</f>
        <v>8.3289999999999829</v>
      </c>
      <c r="D15" s="32">
        <f>'Ind T2'!D8</f>
        <v>7.9369999999999834</v>
      </c>
      <c r="E15" s="32">
        <f>'Ind T2'!E8</f>
        <v>7.7529999999999886</v>
      </c>
      <c r="F15" s="32">
        <f>'Ind T2'!F8</f>
        <v>6.3919999999999968</v>
      </c>
      <c r="H15" s="11">
        <f t="shared" si="0"/>
        <v>-2.5160000000000018</v>
      </c>
      <c r="I15" s="31">
        <f t="shared" si="1"/>
        <v>-0.39199999999999946</v>
      </c>
      <c r="J15" s="11">
        <f t="shared" si="2"/>
        <v>-0.18399999999999483</v>
      </c>
      <c r="K15" s="11">
        <f t="shared" si="3"/>
        <v>-1.3609999999999918</v>
      </c>
      <c r="L15" s="31">
        <f t="shared" si="4"/>
        <v>-1.5449999999999866</v>
      </c>
    </row>
    <row r="16" spans="1:12" x14ac:dyDescent="0.2">
      <c r="A16" t="str">
        <f>'Ind T2'!A9</f>
        <v>Rest of manufacturing</v>
      </c>
      <c r="B16" s="32">
        <f>'Ind T2'!B9</f>
        <v>39.866000000000078</v>
      </c>
      <c r="C16" s="32">
        <f>'Ind T2'!C9</f>
        <v>45.982999999999947</v>
      </c>
      <c r="D16" s="32">
        <f>'Ind T2'!D9</f>
        <v>45.481999999999815</v>
      </c>
      <c r="E16" s="32">
        <f>'Ind T2'!E9</f>
        <v>41.926999999999914</v>
      </c>
      <c r="F16" s="32">
        <f>'Ind T2'!F9</f>
        <v>37.782000000000082</v>
      </c>
      <c r="H16" s="11">
        <f t="shared" si="0"/>
        <v>6.1169999999998694</v>
      </c>
      <c r="I16" s="31">
        <f t="shared" si="1"/>
        <v>-0.50100000000013267</v>
      </c>
      <c r="J16" s="11">
        <f t="shared" si="2"/>
        <v>-3.5549999999999002</v>
      </c>
      <c r="K16" s="11">
        <f t="shared" si="3"/>
        <v>-4.1449999999998326</v>
      </c>
      <c r="L16" s="31">
        <f t="shared" si="4"/>
        <v>-7.6999999999997328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31.268000000000075</v>
      </c>
      <c r="C18" s="31">
        <f>'Ind T1'!C9</f>
        <v>33.33200000000005</v>
      </c>
      <c r="D18" s="31">
        <f>'Ind T1'!D9</f>
        <v>31.756000000000029</v>
      </c>
      <c r="E18" s="31">
        <f>'Ind T1'!E9</f>
        <v>32.408000000000058</v>
      </c>
      <c r="F18" s="31">
        <f>'Ind T1'!F9</f>
        <v>33.85899999999998</v>
      </c>
      <c r="H18" s="31">
        <f t="shared" si="0"/>
        <v>2.0639999999999752</v>
      </c>
      <c r="I18" s="31">
        <f t="shared" si="1"/>
        <v>-1.5760000000000218</v>
      </c>
      <c r="J18" s="31">
        <f t="shared" si="2"/>
        <v>0.65200000000002944</v>
      </c>
      <c r="K18" s="31">
        <f t="shared" si="3"/>
        <v>1.4509999999999224</v>
      </c>
      <c r="L18" s="31">
        <f t="shared" si="4"/>
        <v>2.1029999999999518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136.4219999999998</v>
      </c>
      <c r="C20" s="31">
        <f>'Ind T1'!C10</f>
        <v>146.91099999999983</v>
      </c>
      <c r="D20" s="31">
        <f>'Ind T1'!D10</f>
        <v>146.88700000000011</v>
      </c>
      <c r="E20" s="31">
        <f>'Ind T1'!E10</f>
        <v>149.54399999999973</v>
      </c>
      <c r="F20" s="31">
        <f>'Ind T1'!F10</f>
        <v>154.292</v>
      </c>
      <c r="H20" s="31">
        <f t="shared" si="0"/>
        <v>10.489000000000033</v>
      </c>
      <c r="I20" s="31">
        <f t="shared" si="1"/>
        <v>-2.3999999999716692E-2</v>
      </c>
      <c r="J20" s="31">
        <f t="shared" si="2"/>
        <v>2.6569999999996128</v>
      </c>
      <c r="K20" s="31">
        <f t="shared" si="3"/>
        <v>4.7480000000002747</v>
      </c>
      <c r="L20" s="31">
        <f t="shared" si="4"/>
        <v>7.4049999999998875</v>
      </c>
    </row>
    <row r="21" spans="1:12" x14ac:dyDescent="0.2">
      <c r="A21" s="10" t="str">
        <f>'Ind T2'!A13</f>
        <v>Wholesale and retail trade</v>
      </c>
      <c r="B21" s="32">
        <f>'Ind T2'!B13</f>
        <v>79.107999999999819</v>
      </c>
      <c r="C21" s="32">
        <f>'Ind T2'!C13</f>
        <v>86.280999999999892</v>
      </c>
      <c r="D21" s="32">
        <f>'Ind T2'!D13</f>
        <v>81.502000000000024</v>
      </c>
      <c r="E21" s="32">
        <f>'Ind T2'!E13</f>
        <v>83.042999999999907</v>
      </c>
      <c r="F21" s="32">
        <f>'Ind T2'!F13</f>
        <v>84.939999999999969</v>
      </c>
      <c r="H21" s="11">
        <f t="shared" si="0"/>
        <v>7.1730000000000729</v>
      </c>
      <c r="I21" s="31">
        <f t="shared" si="1"/>
        <v>-4.7789999999998685</v>
      </c>
      <c r="J21" s="11">
        <f t="shared" si="2"/>
        <v>1.5409999999998831</v>
      </c>
      <c r="K21" s="11">
        <f t="shared" si="3"/>
        <v>1.8970000000000624</v>
      </c>
      <c r="L21" s="31">
        <f t="shared" si="4"/>
        <v>3.4379999999999455</v>
      </c>
    </row>
    <row r="22" spans="1:12" x14ac:dyDescent="0.2">
      <c r="A22" s="10" t="str">
        <f>'Ind T2'!A14</f>
        <v>Transport and storage</v>
      </c>
      <c r="B22" s="32">
        <f>'Ind T2'!B14</f>
        <v>29.151999999999983</v>
      </c>
      <c r="C22" s="32">
        <f>'Ind T2'!C14</f>
        <v>31.206999999999944</v>
      </c>
      <c r="D22" s="32">
        <f>'Ind T2'!D14</f>
        <v>36.414000000000136</v>
      </c>
      <c r="E22" s="32">
        <f>'Ind T2'!E14</f>
        <v>38.098999999999862</v>
      </c>
      <c r="F22" s="32">
        <f>'Ind T2'!F14</f>
        <v>38.924000000000099</v>
      </c>
      <c r="H22" s="11">
        <f t="shared" si="0"/>
        <v>2.0549999999999606</v>
      </c>
      <c r="I22" s="31">
        <f t="shared" si="1"/>
        <v>5.2070000000001926</v>
      </c>
      <c r="J22" s="11">
        <f t="shared" si="2"/>
        <v>1.6849999999997252</v>
      </c>
      <c r="K22" s="11">
        <f t="shared" si="3"/>
        <v>0.82500000000023732</v>
      </c>
      <c r="L22" s="31">
        <f t="shared" si="4"/>
        <v>2.5099999999999625</v>
      </c>
    </row>
    <row r="23" spans="1:12" x14ac:dyDescent="0.2">
      <c r="A23" s="10" t="str">
        <f>'Ind T2'!A15</f>
        <v>Accommodation and food</v>
      </c>
      <c r="B23" s="32">
        <f>'Ind T2'!B15</f>
        <v>28.161999999999978</v>
      </c>
      <c r="C23" s="32">
        <f>'Ind T2'!C15</f>
        <v>29.422999999999988</v>
      </c>
      <c r="D23" s="32">
        <f>'Ind T2'!D15</f>
        <v>28.970999999999947</v>
      </c>
      <c r="E23" s="32">
        <f>'Ind T2'!E15</f>
        <v>28.401999999999955</v>
      </c>
      <c r="F23" s="32">
        <f>'Ind T2'!F15</f>
        <v>30.427999999999951</v>
      </c>
      <c r="H23" s="11">
        <f t="shared" si="0"/>
        <v>1.2610000000000099</v>
      </c>
      <c r="I23" s="31">
        <f t="shared" si="1"/>
        <v>-0.45200000000004081</v>
      </c>
      <c r="J23" s="11">
        <f t="shared" si="2"/>
        <v>-0.56899999999999196</v>
      </c>
      <c r="K23" s="11">
        <f t="shared" si="3"/>
        <v>2.0259999999999962</v>
      </c>
      <c r="L23" s="31">
        <f t="shared" si="4"/>
        <v>1.4570000000000043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142.94600000000005</v>
      </c>
      <c r="C25" s="31">
        <f>'Ind T1'!C11</f>
        <v>155.46100000000013</v>
      </c>
      <c r="D25" s="31">
        <f>'Ind T1'!D11</f>
        <v>159.07399999999993</v>
      </c>
      <c r="E25" s="31">
        <f>'Ind T1'!E11</f>
        <v>161.9200000000001</v>
      </c>
      <c r="F25" s="31">
        <f>'Ind T1'!F11</f>
        <v>168.56799999999981</v>
      </c>
      <c r="H25" s="31">
        <f t="shared" si="0"/>
        <v>12.515000000000072</v>
      </c>
      <c r="I25" s="31">
        <f t="shared" si="1"/>
        <v>3.6129999999998006</v>
      </c>
      <c r="J25" s="31">
        <f t="shared" si="2"/>
        <v>2.8460000000001742</v>
      </c>
      <c r="K25" s="31">
        <f t="shared" si="3"/>
        <v>6.6479999999997119</v>
      </c>
      <c r="L25" s="31">
        <f t="shared" si="4"/>
        <v>9.4939999999998861</v>
      </c>
    </row>
    <row r="26" spans="1:12" x14ac:dyDescent="0.2">
      <c r="A26" s="10" t="str">
        <f>'Ind T2'!A16</f>
        <v>Media</v>
      </c>
      <c r="B26" s="11">
        <f>'Ind T2'!B16</f>
        <v>1.5760000000000018</v>
      </c>
      <c r="C26" s="11">
        <f>'Ind T2'!C16</f>
        <v>2.2769999999999992</v>
      </c>
      <c r="D26" s="11">
        <f>'Ind T2'!D16</f>
        <v>1.7510000000000028</v>
      </c>
      <c r="E26" s="11">
        <f>'Ind T2'!E16</f>
        <v>1.7240000000000018</v>
      </c>
      <c r="F26" s="11">
        <f>'Ind T2'!F16</f>
        <v>1.7480000000000016</v>
      </c>
      <c r="H26" s="11">
        <f t="shared" si="0"/>
        <v>0.7009999999999974</v>
      </c>
      <c r="I26" s="31">
        <f t="shared" si="1"/>
        <v>-0.52599999999999647</v>
      </c>
      <c r="J26" s="11">
        <f t="shared" si="2"/>
        <v>-2.7000000000001023E-2</v>
      </c>
      <c r="K26" s="11">
        <f t="shared" si="3"/>
        <v>2.3999999999999799E-2</v>
      </c>
      <c r="L26" s="31">
        <f t="shared" si="4"/>
        <v>-3.0000000000012239E-3</v>
      </c>
    </row>
    <row r="27" spans="1:12" x14ac:dyDescent="0.2">
      <c r="A27" s="10" t="str">
        <f>'Ind T2'!A17</f>
        <v>Information technology</v>
      </c>
      <c r="B27" s="11">
        <f>'Ind T2'!B17</f>
        <v>9.6040000000000312</v>
      </c>
      <c r="C27" s="11">
        <f>'Ind T2'!C17</f>
        <v>12.162999999999982</v>
      </c>
      <c r="D27" s="11">
        <f>'Ind T2'!D17</f>
        <v>10.968999999999999</v>
      </c>
      <c r="E27" s="11">
        <f>'Ind T2'!E17</f>
        <v>11.829000000000024</v>
      </c>
      <c r="F27" s="11">
        <f>'Ind T2'!F17</f>
        <v>12.708999999999996</v>
      </c>
      <c r="H27" s="11">
        <f t="shared" si="0"/>
        <v>2.5589999999999513</v>
      </c>
      <c r="I27" s="31">
        <f t="shared" si="1"/>
        <v>-1.1939999999999831</v>
      </c>
      <c r="J27" s="11">
        <f t="shared" si="2"/>
        <v>0.8600000000000243</v>
      </c>
      <c r="K27" s="11">
        <f t="shared" si="3"/>
        <v>0.87999999999997236</v>
      </c>
      <c r="L27" s="31">
        <f t="shared" si="4"/>
        <v>1.7399999999999967</v>
      </c>
    </row>
    <row r="28" spans="1:12" x14ac:dyDescent="0.2">
      <c r="A28" s="10" t="str">
        <f>'Ind T2'!A18</f>
        <v>Finance and insurance</v>
      </c>
      <c r="B28" s="11">
        <f>'Ind T2'!B18</f>
        <v>11.189999999999989</v>
      </c>
      <c r="C28" s="11">
        <f>'Ind T2'!C18</f>
        <v>10.776</v>
      </c>
      <c r="D28" s="11">
        <f>'Ind T2'!D18</f>
        <v>12.037999999999998</v>
      </c>
      <c r="E28" s="11">
        <f>'Ind T2'!E18</f>
        <v>11.897999999999998</v>
      </c>
      <c r="F28" s="11">
        <f>'Ind T2'!F18</f>
        <v>11.192999999999984</v>
      </c>
      <c r="H28" s="11">
        <f t="shared" si="0"/>
        <v>-0.41399999999998904</v>
      </c>
      <c r="I28" s="31">
        <f t="shared" si="1"/>
        <v>1.2619999999999987</v>
      </c>
      <c r="J28" s="11">
        <f t="shared" si="2"/>
        <v>-0.14000000000000057</v>
      </c>
      <c r="K28" s="11">
        <f t="shared" si="3"/>
        <v>-0.70500000000001428</v>
      </c>
      <c r="L28" s="31">
        <f t="shared" si="4"/>
        <v>-0.84500000000001485</v>
      </c>
    </row>
    <row r="29" spans="1:12" x14ac:dyDescent="0.2">
      <c r="A29" s="10" t="str">
        <f>'Ind T2'!A19</f>
        <v>Real estate</v>
      </c>
      <c r="B29" s="11">
        <f>'Ind T2'!B19</f>
        <v>5.6940000000000062</v>
      </c>
      <c r="C29" s="11">
        <f>'Ind T2'!C19</f>
        <v>8.1280000000000001</v>
      </c>
      <c r="D29" s="11">
        <f>'Ind T2'!D19</f>
        <v>8.5539999999999985</v>
      </c>
      <c r="E29" s="11">
        <f>'Ind T2'!E19</f>
        <v>8.0989999999999807</v>
      </c>
      <c r="F29" s="11">
        <f>'Ind T2'!F19</f>
        <v>8.9190000000000165</v>
      </c>
      <c r="H29" s="11">
        <f t="shared" ref="H29:H31" si="9">C29-B29</f>
        <v>2.4339999999999939</v>
      </c>
      <c r="I29" s="31">
        <f t="shared" ref="I29:I31" si="10">D29-C29</f>
        <v>0.42599999999999838</v>
      </c>
      <c r="J29" s="11">
        <f t="shared" ref="J29:J31" si="11">E29-D29</f>
        <v>-0.45500000000001783</v>
      </c>
      <c r="K29" s="11">
        <f t="shared" ref="K29:K31" si="12">F29-E29</f>
        <v>0.82000000000003581</v>
      </c>
      <c r="L29" s="31">
        <f t="shared" si="4"/>
        <v>0.36500000000001798</v>
      </c>
    </row>
    <row r="30" spans="1:12" x14ac:dyDescent="0.2">
      <c r="A30" s="10" t="str">
        <f>'Ind T2'!A20</f>
        <v>Professional services</v>
      </c>
      <c r="B30" s="11">
        <f>'Ind T2'!B20</f>
        <v>43.234000000000123</v>
      </c>
      <c r="C30" s="11">
        <f>'Ind T2'!C20</f>
        <v>50.466000000000136</v>
      </c>
      <c r="D30" s="11">
        <f>'Ind T2'!D20</f>
        <v>55.328999999999944</v>
      </c>
      <c r="E30" s="11">
        <f>'Ind T2'!E20</f>
        <v>57.114000000000004</v>
      </c>
      <c r="F30" s="11">
        <f>'Ind T2'!F20</f>
        <v>60.058999999999841</v>
      </c>
      <c r="H30" s="11">
        <f t="shared" si="9"/>
        <v>7.2320000000000135</v>
      </c>
      <c r="I30" s="31">
        <f t="shared" si="10"/>
        <v>4.8629999999998077</v>
      </c>
      <c r="J30" s="11">
        <f t="shared" si="11"/>
        <v>1.7850000000000605</v>
      </c>
      <c r="K30" s="11">
        <f t="shared" si="12"/>
        <v>2.9449999999998369</v>
      </c>
      <c r="L30" s="31">
        <f t="shared" si="4"/>
        <v>4.7299999999998974</v>
      </c>
    </row>
    <row r="31" spans="1:12" x14ac:dyDescent="0.2">
      <c r="A31" s="10" t="str">
        <f>'Ind T2'!A21</f>
        <v>Support services</v>
      </c>
      <c r="B31" s="11">
        <f>'Ind T2'!B21</f>
        <v>44.755999999999915</v>
      </c>
      <c r="C31" s="11">
        <f>'Ind T2'!C21</f>
        <v>42.884000000000036</v>
      </c>
      <c r="D31" s="11">
        <f>'Ind T2'!D21</f>
        <v>43.205999999999989</v>
      </c>
      <c r="E31" s="11">
        <f>'Ind T2'!E21</f>
        <v>45.822000000000088</v>
      </c>
      <c r="F31" s="11">
        <f>'Ind T2'!F21</f>
        <v>48.584999999999987</v>
      </c>
      <c r="H31" s="11">
        <f t="shared" si="9"/>
        <v>-1.8719999999998791</v>
      </c>
      <c r="I31" s="31">
        <f t="shared" si="10"/>
        <v>0.32199999999995299</v>
      </c>
      <c r="J31" s="11">
        <f t="shared" si="11"/>
        <v>2.6160000000000991</v>
      </c>
      <c r="K31" s="11">
        <f t="shared" si="12"/>
        <v>2.7629999999998986</v>
      </c>
      <c r="L31" s="31">
        <f t="shared" si="4"/>
        <v>5.3789999999999978</v>
      </c>
    </row>
    <row r="32" spans="1:12" x14ac:dyDescent="0.2">
      <c r="A32" s="10" t="str">
        <f>'Ind T2'!A25</f>
        <v>Arts and entertainment</v>
      </c>
      <c r="B32" s="11">
        <f>'Ind T2'!B25</f>
        <v>13.408000000000001</v>
      </c>
      <c r="C32" s="11">
        <f>'Ind T2'!C25</f>
        <v>13.574999999999998</v>
      </c>
      <c r="D32" s="11">
        <f>'Ind T2'!D25</f>
        <v>11.807000000000009</v>
      </c>
      <c r="E32" s="11">
        <f>'Ind T2'!E25</f>
        <v>10.965000000000007</v>
      </c>
      <c r="F32" s="11">
        <f>'Ind T2'!F25</f>
        <v>11.113000000000001</v>
      </c>
      <c r="H32" s="11">
        <f t="shared" ref="H32" si="13">C32-B32</f>
        <v>0.16699999999999626</v>
      </c>
      <c r="I32" s="31">
        <f t="shared" ref="I32:I33" si="14">D32-C32</f>
        <v>-1.7679999999999882</v>
      </c>
      <c r="J32" s="11">
        <f t="shared" ref="J32:J33" si="15">E32-D32</f>
        <v>-0.8420000000000023</v>
      </c>
      <c r="K32" s="11">
        <f t="shared" ref="K32:K33" si="16">F32-E32</f>
        <v>0.14799999999999436</v>
      </c>
      <c r="L32" s="31">
        <f t="shared" si="4"/>
        <v>-0.69400000000000794</v>
      </c>
    </row>
    <row r="33" spans="1:12" x14ac:dyDescent="0.2">
      <c r="A33" s="10" t="str">
        <f>'Ind T2'!A26</f>
        <v>Other services</v>
      </c>
      <c r="B33" s="11">
        <f>'Ind T2'!B26</f>
        <v>13.484000000000005</v>
      </c>
      <c r="C33" s="11">
        <f>'Ind T2'!C26</f>
        <v>15.191999999999972</v>
      </c>
      <c r="D33" s="11">
        <f>'Ind T2'!D26</f>
        <v>15.419999999999984</v>
      </c>
      <c r="E33" s="11">
        <f>'Ind T2'!E26</f>
        <v>14.468999999999998</v>
      </c>
      <c r="F33" s="11">
        <f>'Ind T2'!F26</f>
        <v>14.241999999999994</v>
      </c>
      <c r="H33" s="11">
        <f>C33-B33</f>
        <v>1.7079999999999664</v>
      </c>
      <c r="I33" s="31">
        <f t="shared" si="14"/>
        <v>0.22800000000001219</v>
      </c>
      <c r="J33" s="11">
        <f t="shared" si="15"/>
        <v>-0.9509999999999863</v>
      </c>
      <c r="K33" s="11">
        <f t="shared" si="16"/>
        <v>-0.22700000000000387</v>
      </c>
      <c r="L33" s="31">
        <f t="shared" si="4"/>
        <v>-1.1779999999999902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128.87899999999996</v>
      </c>
      <c r="C35" s="31">
        <f>'Ind T1'!C12</f>
        <v>132.08799999999997</v>
      </c>
      <c r="D35" s="31">
        <f>'Ind T1'!D12</f>
        <v>131.28799999999995</v>
      </c>
      <c r="E35" s="31">
        <f>'Ind T1'!E12</f>
        <v>135.05400000000026</v>
      </c>
      <c r="F35" s="31">
        <f>'Ind T1'!F12</f>
        <v>140.45100000000014</v>
      </c>
      <c r="H35" s="31">
        <f t="shared" si="0"/>
        <v>3.2090000000000032</v>
      </c>
      <c r="I35" s="31">
        <f t="shared" si="1"/>
        <v>-0.80000000000001137</v>
      </c>
      <c r="J35" s="31">
        <f t="shared" si="2"/>
        <v>3.7660000000003038</v>
      </c>
      <c r="K35" s="31">
        <f t="shared" si="3"/>
        <v>5.3969999999998777</v>
      </c>
      <c r="L35" s="31">
        <f t="shared" si="4"/>
        <v>9.1630000000001814</v>
      </c>
    </row>
    <row r="36" spans="1:12" x14ac:dyDescent="0.2">
      <c r="A36" s="10" t="str">
        <f>'Ind T2'!A22</f>
        <v>Public admin. and defence</v>
      </c>
      <c r="B36" s="32">
        <f>'Ind T2'!B22</f>
        <v>20.758000000000035</v>
      </c>
      <c r="C36" s="32">
        <f>'Ind T2'!C22</f>
        <v>22.218000000000032</v>
      </c>
      <c r="D36" s="32">
        <f>'Ind T2'!D22</f>
        <v>23.019999999999989</v>
      </c>
      <c r="E36" s="32">
        <f>'Ind T2'!E22</f>
        <v>23.955000000000069</v>
      </c>
      <c r="F36" s="32">
        <f>'Ind T2'!F22</f>
        <v>25.400999999999943</v>
      </c>
      <c r="H36" s="11">
        <f t="shared" si="0"/>
        <v>1.4599999999999973</v>
      </c>
      <c r="I36" s="31">
        <f t="shared" si="1"/>
        <v>0.80199999999995697</v>
      </c>
      <c r="J36" s="11">
        <f t="shared" si="2"/>
        <v>0.93500000000008043</v>
      </c>
      <c r="K36" s="11">
        <f t="shared" si="3"/>
        <v>1.4459999999998736</v>
      </c>
      <c r="L36" s="31">
        <f t="shared" si="4"/>
        <v>2.380999999999954</v>
      </c>
    </row>
    <row r="37" spans="1:12" x14ac:dyDescent="0.2">
      <c r="A37" s="10" t="str">
        <f>'Ind T2'!A23</f>
        <v>Education</v>
      </c>
      <c r="B37" s="32">
        <f>'Ind T2'!B23</f>
        <v>50.190000000000026</v>
      </c>
      <c r="C37" s="32">
        <f>'Ind T2'!C23</f>
        <v>54.335999999999984</v>
      </c>
      <c r="D37" s="32">
        <f>'Ind T2'!D23</f>
        <v>54.179999999999957</v>
      </c>
      <c r="E37" s="32">
        <f>'Ind T2'!E23</f>
        <v>53.503000000000085</v>
      </c>
      <c r="F37" s="32">
        <f>'Ind T2'!F23</f>
        <v>54.328000000000081</v>
      </c>
      <c r="H37" s="11">
        <f t="shared" si="0"/>
        <v>4.1459999999999582</v>
      </c>
      <c r="I37" s="31">
        <f t="shared" si="1"/>
        <v>-0.15600000000002723</v>
      </c>
      <c r="J37" s="11">
        <f t="shared" si="2"/>
        <v>-0.6769999999998717</v>
      </c>
      <c r="K37" s="11">
        <f t="shared" si="3"/>
        <v>0.82499999999999574</v>
      </c>
      <c r="L37" s="31">
        <f t="shared" si="4"/>
        <v>0.14800000000012403</v>
      </c>
    </row>
    <row r="38" spans="1:12" x14ac:dyDescent="0.2">
      <c r="A38" s="10" t="str">
        <f>'Ind T2'!A24</f>
        <v>Health and social work</v>
      </c>
      <c r="B38" s="32">
        <f>'Ind T2'!B24</f>
        <v>57.930999999999912</v>
      </c>
      <c r="C38" s="32">
        <f>'Ind T2'!C24</f>
        <v>55.533999999999963</v>
      </c>
      <c r="D38" s="32">
        <f>'Ind T2'!D24</f>
        <v>54.088000000000001</v>
      </c>
      <c r="E38" s="32">
        <f>'Ind T2'!E24</f>
        <v>57.596000000000089</v>
      </c>
      <c r="F38" s="32">
        <f>'Ind T2'!F24</f>
        <v>60.722000000000101</v>
      </c>
      <c r="H38" s="11">
        <f t="shared" si="0"/>
        <v>-2.3969999999999487</v>
      </c>
      <c r="I38" s="31">
        <f t="shared" si="1"/>
        <v>-1.4459999999999624</v>
      </c>
      <c r="J38" s="11">
        <f t="shared" si="2"/>
        <v>3.5080000000000879</v>
      </c>
      <c r="K38" s="11">
        <f t="shared" si="3"/>
        <v>3.1260000000000119</v>
      </c>
      <c r="L38" s="31">
        <f t="shared" si="4"/>
        <v>6.6340000000000998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521.11699999999996</v>
      </c>
      <c r="C40" s="33">
        <f>'Ind T1'!C14</f>
        <v>550.84699999999987</v>
      </c>
      <c r="D40" s="33">
        <f>'Ind T1'!D14</f>
        <v>551.37599999999998</v>
      </c>
      <c r="E40" s="33">
        <f>'Ind T1'!E14</f>
        <v>558.67400000000021</v>
      </c>
      <c r="F40" s="33">
        <f>'Ind T1'!F14</f>
        <v>572.85099999999989</v>
      </c>
      <c r="G40" s="24"/>
      <c r="H40" s="34">
        <f t="shared" si="0"/>
        <v>29.729999999999905</v>
      </c>
      <c r="I40" s="34">
        <f>D40-C40</f>
        <v>0.52900000000011005</v>
      </c>
      <c r="J40" s="34">
        <f>E40-D40</f>
        <v>7.2980000000002292</v>
      </c>
      <c r="K40" s="34">
        <f>F40-E40</f>
        <v>14.17699999999968</v>
      </c>
      <c r="L40" s="205">
        <f t="shared" si="4"/>
        <v>21.474999999999909</v>
      </c>
    </row>
    <row r="44" spans="1:12" ht="15.75" x14ac:dyDescent="0.25">
      <c r="A44" s="19" t="str">
        <f>CONCATENATE(A1," (Continued)")</f>
        <v>Industry Table 4  Employment by Industry Group in Sector (SIC 2007), 2015-2035, Leicester and Leicestershire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-3.2575266964760319</v>
      </c>
      <c r="C50" s="44">
        <f t="shared" ref="B50:E54" si="17">IF(AND(D$5-C$5 &lt;&gt; 0,C7&lt;&gt;0,D7&lt;&gt;0),(EXP(LN(D7/C7)/(D$5-C$5))-1)*100,0)</f>
        <v>4.2604554054938459</v>
      </c>
      <c r="D50" s="44">
        <f t="shared" si="17"/>
        <v>-0.31486771395846658</v>
      </c>
      <c r="E50" s="44">
        <f t="shared" si="17"/>
        <v>-0.10924496157053154</v>
      </c>
      <c r="F50" s="44">
        <f>IF(AND(F$5-D$5 &lt;&gt; 0,D7&lt;&gt;0,F7&lt;&gt;0),(EXP(LN(F7/D7)/(F$5-D$5))-1)*100,0)</f>
        <v>-0.17783296284196171</v>
      </c>
      <c r="H50" s="44">
        <f>(B7/B$40)*100</f>
        <v>3.3577872147713501</v>
      </c>
      <c r="I50" s="44">
        <f>(C7/C$40)*100</f>
        <v>2.7824423115674546</v>
      </c>
      <c r="J50" s="44">
        <f>(D7/D$40)*100</f>
        <v>2.8982037665767124</v>
      </c>
      <c r="K50" s="44">
        <f>(E7/E$40)*100</f>
        <v>2.8155954993430883</v>
      </c>
      <c r="L50" s="44">
        <f>(F7/F$40)*100</f>
        <v>2.7160640375944127</v>
      </c>
    </row>
    <row r="51" spans="1:12" x14ac:dyDescent="0.2">
      <c r="A51" t="str">
        <f>A8</f>
        <v>Agriculture</v>
      </c>
      <c r="B51" s="40">
        <f t="shared" si="17"/>
        <v>1.9542777642767462</v>
      </c>
      <c r="C51" s="44">
        <f t="shared" si="17"/>
        <v>36.332179930796407</v>
      </c>
      <c r="D51" s="40">
        <f t="shared" si="17"/>
        <v>-0.18882762764657057</v>
      </c>
      <c r="E51" s="40">
        <f t="shared" si="17"/>
        <v>-0.28393202595869971</v>
      </c>
      <c r="F51" s="44">
        <f t="shared" ref="F51:F83" si="18">IF(AND(F$5-D$5 &lt;&gt; 0,D8&lt;&gt;0,F8&lt;&gt;0),(EXP(LN(F8/D8)/(F$5-D$5))-1)*100,0)</f>
        <v>-0.25224063296332977</v>
      </c>
      <c r="H51" s="40">
        <f t="shared" ref="H51:L54" si="19">(B8/B$7)*100</f>
        <v>25.985826951651607</v>
      </c>
      <c r="I51" s="40">
        <f t="shared" si="19"/>
        <v>32.054544268284694</v>
      </c>
      <c r="J51" s="40">
        <f t="shared" si="19"/>
        <v>41.914893617021299</v>
      </c>
      <c r="K51" s="40">
        <f t="shared" si="19"/>
        <v>42.180546726001317</v>
      </c>
      <c r="L51" s="40">
        <f t="shared" si="19"/>
        <v>41.448679221029579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-13.658454810841825</v>
      </c>
      <c r="C52" s="44">
        <f t="shared" si="17"/>
        <v>0.88050314465426549</v>
      </c>
      <c r="D52" s="40">
        <f t="shared" si="17"/>
        <v>-2.6006202287159774</v>
      </c>
      <c r="E52" s="40">
        <f t="shared" si="17"/>
        <v>-1.6789427638570831</v>
      </c>
      <c r="F52" s="44">
        <f t="shared" si="18"/>
        <v>-1.9871336112813442</v>
      </c>
      <c r="H52" s="40">
        <f t="shared" si="19"/>
        <v>16.350440050291436</v>
      </c>
      <c r="I52" s="40">
        <f t="shared" si="19"/>
        <v>10.373850068506568</v>
      </c>
      <c r="J52" s="40">
        <f t="shared" si="19"/>
        <v>10.037546933667088</v>
      </c>
      <c r="K52" s="40">
        <f t="shared" si="19"/>
        <v>8.9383343928798364</v>
      </c>
      <c r="L52" s="40">
        <f t="shared" si="19"/>
        <v>7.6290250016068279</v>
      </c>
    </row>
    <row r="53" spans="1:12" x14ac:dyDescent="0.2">
      <c r="A53" t="str">
        <f>A10</f>
        <v>Electricity and gas</v>
      </c>
      <c r="B53" s="40">
        <f t="shared" si="17"/>
        <v>-4.5059675911648611</v>
      </c>
      <c r="C53" s="44">
        <f t="shared" si="17"/>
        <v>-15.592417061611297</v>
      </c>
      <c r="D53" s="40">
        <f t="shared" si="17"/>
        <v>-0.27476044907829289</v>
      </c>
      <c r="E53" s="40">
        <f t="shared" si="17"/>
        <v>0.21051817652706362</v>
      </c>
      <c r="F53" s="44">
        <f t="shared" si="18"/>
        <v>4.8496818100018935E-2</v>
      </c>
      <c r="H53" s="40">
        <f t="shared" si="19"/>
        <v>43.502114527374623</v>
      </c>
      <c r="I53" s="40">
        <f t="shared" si="19"/>
        <v>41.299667253865756</v>
      </c>
      <c r="J53" s="40">
        <f t="shared" si="19"/>
        <v>33.435544430538144</v>
      </c>
      <c r="K53" s="40">
        <f t="shared" si="19"/>
        <v>33.502860775588019</v>
      </c>
      <c r="L53" s="40">
        <f t="shared" si="19"/>
        <v>34.590912012340155</v>
      </c>
    </row>
    <row r="54" spans="1:12" x14ac:dyDescent="0.2">
      <c r="A54" t="str">
        <f>A11</f>
        <v>Water and sewerage</v>
      </c>
      <c r="B54" s="40">
        <f t="shared" si="17"/>
        <v>0.16103111735394915</v>
      </c>
      <c r="C54" s="44">
        <f t="shared" si="17"/>
        <v>-6.3753007217317919</v>
      </c>
      <c r="D54" s="40">
        <f t="shared" si="17"/>
        <v>0.70935086868131325</v>
      </c>
      <c r="E54" s="40">
        <f t="shared" si="17"/>
        <v>0.49324720575438796</v>
      </c>
      <c r="F54" s="44">
        <f t="shared" si="18"/>
        <v>0.56523018658107826</v>
      </c>
      <c r="H54" s="40">
        <f t="shared" si="19"/>
        <v>14.161618470682335</v>
      </c>
      <c r="I54" s="40">
        <f t="shared" si="19"/>
        <v>16.271938409342976</v>
      </c>
      <c r="J54" s="40">
        <f t="shared" si="19"/>
        <v>14.612015018773475</v>
      </c>
      <c r="K54" s="40">
        <f t="shared" si="19"/>
        <v>15.378258105530831</v>
      </c>
      <c r="L54" s="40">
        <f t="shared" si="19"/>
        <v>16.331383765023443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1.3843171330978343</v>
      </c>
      <c r="C56" s="44">
        <f t="shared" si="20"/>
        <v>-1.9740727616349263</v>
      </c>
      <c r="D56" s="44">
        <f t="shared" si="20"/>
        <v>-0.7253011295441647</v>
      </c>
      <c r="E56" s="44">
        <f t="shared" si="20"/>
        <v>-0.62591755047136655</v>
      </c>
      <c r="F56" s="44">
        <f t="shared" si="18"/>
        <v>-0.65905645997753615</v>
      </c>
      <c r="H56" s="44">
        <f>(B13/B$40)*100</f>
        <v>12.301268237267269</v>
      </c>
      <c r="I56" s="44">
        <f>(C13/C$40)*100</f>
        <v>12.29524713758992</v>
      </c>
      <c r="J56" s="44">
        <f>(D13/D$40)*100</f>
        <v>12.04096659992452</v>
      </c>
      <c r="K56" s="44">
        <f>(E13/E$40)*100</f>
        <v>11.458918797008618</v>
      </c>
      <c r="L56" s="44">
        <f>(F13/F$40)*100</f>
        <v>10.495224761761799</v>
      </c>
    </row>
    <row r="57" spans="1:12" x14ac:dyDescent="0.2">
      <c r="A57" t="str">
        <f>A14</f>
        <v>Food drink and tobacco</v>
      </c>
      <c r="B57" s="40">
        <f t="shared" si="20"/>
        <v>4.2905254570468898E-2</v>
      </c>
      <c r="C57" s="44">
        <f t="shared" si="20"/>
        <v>-3.3094812164577991</v>
      </c>
      <c r="D57" s="40">
        <f t="shared" si="20"/>
        <v>2.0225859225343701</v>
      </c>
      <c r="E57" s="40">
        <f t="shared" si="20"/>
        <v>1.069883497725499</v>
      </c>
      <c r="F57" s="44">
        <f t="shared" si="18"/>
        <v>1.3864583498276017</v>
      </c>
      <c r="H57" s="40">
        <f t="shared" ref="H57:L59" si="21">(B14/B$13)*100</f>
        <v>20.89261200549107</v>
      </c>
      <c r="I57" s="40">
        <f t="shared" si="21"/>
        <v>19.808646350106322</v>
      </c>
      <c r="J57" s="40">
        <f t="shared" si="21"/>
        <v>19.538792908677458</v>
      </c>
      <c r="K57" s="40">
        <f t="shared" si="21"/>
        <v>22.396825892717747</v>
      </c>
      <c r="L57" s="40">
        <f t="shared" si="21"/>
        <v>26.526063670536544</v>
      </c>
    </row>
    <row r="58" spans="1:12" x14ac:dyDescent="0.2">
      <c r="A58" t="str">
        <f>A15</f>
        <v>Engineering</v>
      </c>
      <c r="B58" s="40">
        <f t="shared" si="20"/>
        <v>-6.3859948317172233</v>
      </c>
      <c r="C58" s="44">
        <f t="shared" si="20"/>
        <v>-4.7064473526233659</v>
      </c>
      <c r="D58" s="40">
        <f t="shared" si="20"/>
        <v>-0.46801149457772473</v>
      </c>
      <c r="E58" s="40">
        <f t="shared" si="20"/>
        <v>-1.9118150666015299</v>
      </c>
      <c r="F58" s="44">
        <f t="shared" si="18"/>
        <v>-1.4328894188081476</v>
      </c>
      <c r="H58" s="40">
        <f t="shared" si="21"/>
        <v>16.917821040808644</v>
      </c>
      <c r="I58" s="40">
        <f t="shared" si="21"/>
        <v>12.29772029293644</v>
      </c>
      <c r="J58" s="40">
        <f t="shared" si="21"/>
        <v>11.954933650645426</v>
      </c>
      <c r="K58" s="40">
        <f t="shared" si="21"/>
        <v>12.11065637789371</v>
      </c>
      <c r="L58" s="40">
        <f t="shared" si="21"/>
        <v>10.631715511792668</v>
      </c>
    </row>
    <row r="59" spans="1:12" x14ac:dyDescent="0.2">
      <c r="A59" t="str">
        <f>A16</f>
        <v>Rest of manufacturing</v>
      </c>
      <c r="B59" s="40">
        <f t="shared" si="20"/>
        <v>3.6331406540417444</v>
      </c>
      <c r="C59" s="44">
        <f t="shared" si="20"/>
        <v>-1.0895330883155419</v>
      </c>
      <c r="D59" s="40">
        <f t="shared" si="20"/>
        <v>-1.6145566685684565</v>
      </c>
      <c r="E59" s="40">
        <f t="shared" si="20"/>
        <v>-1.0355727574548945</v>
      </c>
      <c r="F59" s="44">
        <f t="shared" si="18"/>
        <v>-1.2289449894173243</v>
      </c>
      <c r="H59" s="40">
        <f t="shared" si="21"/>
        <v>62.189566953700293</v>
      </c>
      <c r="I59" s="40">
        <f t="shared" si="21"/>
        <v>67.893633356957238</v>
      </c>
      <c r="J59" s="40">
        <f t="shared" si="21"/>
        <v>68.506273440677106</v>
      </c>
      <c r="K59" s="40">
        <f t="shared" si="21"/>
        <v>65.492517729388538</v>
      </c>
      <c r="L59" s="40">
        <f t="shared" si="21"/>
        <v>62.842220817670793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1.6109045393726706</v>
      </c>
      <c r="C61" s="44">
        <f>IF(AND(D$5-C$5 &lt;&gt; 0,C18&lt;&gt;0,D18&lt;&gt;0),(EXP(LN(D18/C18)/(D$5-C$5))-1)*100,0)</f>
        <v>-4.7281891275651633</v>
      </c>
      <c r="D61" s="44">
        <f>IF(AND(E$5-D$5 &lt;&gt; 0,D18&lt;&gt;0,E18&lt;&gt;0),(EXP(LN(E18/D18)/(E$5-D$5))-1)*100,0)</f>
        <v>0.40729966040280452</v>
      </c>
      <c r="E61" s="44">
        <f>IF(AND(F$5-E$5 &lt;&gt; 0,E18&lt;&gt;0,F18&lt;&gt;0),(EXP(LN(F18/E18)/(F$5-E$5))-1)*100,0)</f>
        <v>0.43895597162977307</v>
      </c>
      <c r="F61" s="44">
        <f t="shared" si="18"/>
        <v>0.42840275909064029</v>
      </c>
      <c r="H61" s="44">
        <f>(B18/B$40)*100</f>
        <v>6.0001880575763371</v>
      </c>
      <c r="I61" s="44">
        <f>(C18/C$40)*100</f>
        <v>6.0510450270220328</v>
      </c>
      <c r="J61" s="44">
        <f>(D18/D$40)*100</f>
        <v>5.7594091871971269</v>
      </c>
      <c r="K61" s="44">
        <f>(E18/E$40)*100</f>
        <v>5.8008785087546668</v>
      </c>
      <c r="L61" s="44">
        <f>(F18/F$40)*100</f>
        <v>5.9106120090564538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1.8691015122469734</v>
      </c>
      <c r="C63" s="44">
        <f t="shared" si="22"/>
        <v>-1.6336421370566345E-2</v>
      </c>
      <c r="D63" s="44">
        <f t="shared" si="22"/>
        <v>0.35918513371506755</v>
      </c>
      <c r="E63" s="44">
        <f t="shared" si="22"/>
        <v>0.31305145645741383</v>
      </c>
      <c r="F63" s="44">
        <f t="shared" si="18"/>
        <v>0.32842699206292458</v>
      </c>
      <c r="H63" s="44">
        <f>(B20/B$40)*100</f>
        <v>26.178765996887421</v>
      </c>
      <c r="I63" s="44">
        <f>(C20/C$40)*100</f>
        <v>26.670019079708133</v>
      </c>
      <c r="J63" s="44">
        <f>(D20/D$40)*100</f>
        <v>26.640078639621624</v>
      </c>
      <c r="K63" s="44">
        <f>(E20/E$40)*100</f>
        <v>26.767667727511874</v>
      </c>
      <c r="L63" s="44">
        <f>(F20/F$40)*100</f>
        <v>26.934054405072178</v>
      </c>
    </row>
    <row r="64" spans="1:12" x14ac:dyDescent="0.2">
      <c r="A64" t="str">
        <f>A21</f>
        <v>Wholesale and retail trade</v>
      </c>
      <c r="B64" s="40">
        <f t="shared" si="22"/>
        <v>2.1935983168643203</v>
      </c>
      <c r="C64" s="44">
        <f t="shared" si="22"/>
        <v>-5.5388787798007382</v>
      </c>
      <c r="D64" s="40">
        <f t="shared" si="22"/>
        <v>0.37532229893000313</v>
      </c>
      <c r="E64" s="40">
        <f t="shared" si="22"/>
        <v>0.22612105845147834</v>
      </c>
      <c r="F64" s="44">
        <f t="shared" si="18"/>
        <v>0.27583014701519915</v>
      </c>
      <c r="H64" s="40">
        <f t="shared" ref="H64:L66" si="23">(B21/B$20)*100</f>
        <v>57.987714591488128</v>
      </c>
      <c r="I64" s="40">
        <f t="shared" si="23"/>
        <v>58.730115512112768</v>
      </c>
      <c r="J64" s="40">
        <f t="shared" si="23"/>
        <v>55.486190064471295</v>
      </c>
      <c r="K64" s="40">
        <f t="shared" si="23"/>
        <v>55.530813673567678</v>
      </c>
      <c r="L64" s="40">
        <f t="shared" si="23"/>
        <v>55.05146086640913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1.7175559338606039</v>
      </c>
      <c r="C65" s="44">
        <f t="shared" si="22"/>
        <v>16.685359054059035</v>
      </c>
      <c r="D65" s="40">
        <f t="shared" si="22"/>
        <v>0.90879910842769362</v>
      </c>
      <c r="E65" s="40">
        <f t="shared" si="22"/>
        <v>0.21445955515171367</v>
      </c>
      <c r="F65" s="44">
        <f t="shared" si="18"/>
        <v>0.44537359239689156</v>
      </c>
      <c r="H65" s="40">
        <f t="shared" si="23"/>
        <v>21.368987406723274</v>
      </c>
      <c r="I65" s="40">
        <f t="shared" si="23"/>
        <v>21.242112571556916</v>
      </c>
      <c r="J65" s="40">
        <f t="shared" si="23"/>
        <v>24.790485202911157</v>
      </c>
      <c r="K65" s="40">
        <f t="shared" si="23"/>
        <v>25.47678275290211</v>
      </c>
      <c r="L65" s="40">
        <f t="shared" si="23"/>
        <v>25.227490731859138</v>
      </c>
    </row>
    <row r="66" spans="1:12" x14ac:dyDescent="0.2">
      <c r="A66" t="str">
        <f>A23</f>
        <v>Accommodation and food</v>
      </c>
      <c r="B66" s="40">
        <f t="shared" si="22"/>
        <v>1.1010961769828409</v>
      </c>
      <c r="C66" s="44">
        <f t="shared" si="22"/>
        <v>-1.5362131665705103</v>
      </c>
      <c r="D66" s="40">
        <f t="shared" si="22"/>
        <v>-0.39592941307325935</v>
      </c>
      <c r="E66" s="40">
        <f t="shared" si="22"/>
        <v>0.69141603877989066</v>
      </c>
      <c r="F66" s="44">
        <f t="shared" si="18"/>
        <v>0.32765500254778868</v>
      </c>
      <c r="H66" s="40">
        <f t="shared" si="23"/>
        <v>20.643298001788583</v>
      </c>
      <c r="I66" s="40">
        <f t="shared" si="23"/>
        <v>20.027771916330309</v>
      </c>
      <c r="J66" s="40">
        <f t="shared" si="23"/>
        <v>19.723324732617538</v>
      </c>
      <c r="K66" s="40">
        <f t="shared" si="23"/>
        <v>18.992403573530204</v>
      </c>
      <c r="L66" s="40">
        <f t="shared" si="23"/>
        <v>19.72104840173175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2.1203659527422314</v>
      </c>
      <c r="C68" s="44">
        <f t="shared" si="24"/>
        <v>2.3240555509097538</v>
      </c>
      <c r="D68" s="44">
        <f t="shared" si="24"/>
        <v>0.35528732131435703</v>
      </c>
      <c r="E68" s="44">
        <f t="shared" si="24"/>
        <v>0.4031790197455587</v>
      </c>
      <c r="F68" s="44">
        <f t="shared" si="18"/>
        <v>0.38721258136837911</v>
      </c>
      <c r="H68" s="44">
        <f>(B25/B$40)*100</f>
        <v>27.430692147828616</v>
      </c>
      <c r="I68" s="44">
        <f>(C25/C$40)*100</f>
        <v>28.222174215344765</v>
      </c>
      <c r="J68" s="44">
        <f>(D25/D$40)*100</f>
        <v>28.850367081628498</v>
      </c>
      <c r="K68" s="44">
        <f>(E25/E$40)*100</f>
        <v>28.982913112119064</v>
      </c>
      <c r="L68" s="44">
        <f>(F25/F$40)*100</f>
        <v>29.426150953738379</v>
      </c>
    </row>
    <row r="69" spans="1:12" x14ac:dyDescent="0.2">
      <c r="A69" t="str">
        <f>A26</f>
        <v>Media</v>
      </c>
      <c r="B69" s="40">
        <f t="shared" si="24"/>
        <v>9.6356269275148509</v>
      </c>
      <c r="C69" s="44">
        <f t="shared" si="24"/>
        <v>-23.100570926657738</v>
      </c>
      <c r="D69" s="40">
        <f t="shared" si="24"/>
        <v>-0.3103151454080022</v>
      </c>
      <c r="E69" s="40">
        <f t="shared" si="24"/>
        <v>0.13834666073835322</v>
      </c>
      <c r="F69" s="44">
        <f t="shared" si="18"/>
        <v>-1.1431187059163239E-2</v>
      </c>
      <c r="H69" s="40">
        <f t="shared" ref="H69:L71" si="25">(B26/B$25)*100</f>
        <v>1.1025142361451186</v>
      </c>
      <c r="I69" s="40">
        <f t="shared" si="25"/>
        <v>1.4646760280713473</v>
      </c>
      <c r="J69" s="40">
        <f t="shared" si="25"/>
        <v>1.100745564957192</v>
      </c>
      <c r="K69" s="40">
        <f t="shared" si="25"/>
        <v>1.0647233201581032</v>
      </c>
      <c r="L69" s="40">
        <f t="shared" si="25"/>
        <v>1.0369702434625809</v>
      </c>
    </row>
    <row r="70" spans="1:12" x14ac:dyDescent="0.2">
      <c r="A70" t="str">
        <f>A27</f>
        <v>Information technology</v>
      </c>
      <c r="B70" s="40">
        <f t="shared" si="24"/>
        <v>6.0833287492611854</v>
      </c>
      <c r="C70" s="44">
        <f t="shared" si="24"/>
        <v>-9.8166570747347244</v>
      </c>
      <c r="D70" s="40">
        <f t="shared" si="24"/>
        <v>1.521072951143343</v>
      </c>
      <c r="E70" s="40">
        <f t="shared" si="24"/>
        <v>0.72014325271081425</v>
      </c>
      <c r="F70" s="44">
        <f t="shared" si="18"/>
        <v>0.98641526007146041</v>
      </c>
      <c r="H70" s="40">
        <f t="shared" si="25"/>
        <v>6.7186210177269929</v>
      </c>
      <c r="I70" s="40">
        <f t="shared" si="25"/>
        <v>7.8238271978180842</v>
      </c>
      <c r="J70" s="40">
        <f t="shared" si="25"/>
        <v>6.8955328966393035</v>
      </c>
      <c r="K70" s="40">
        <f t="shared" si="25"/>
        <v>7.3054594861660176</v>
      </c>
      <c r="L70" s="40">
        <f t="shared" si="25"/>
        <v>7.5393906316738697</v>
      </c>
    </row>
    <row r="71" spans="1:12" x14ac:dyDescent="0.2">
      <c r="A71" t="str">
        <f>A28</f>
        <v>Finance and insurance</v>
      </c>
      <c r="B71" s="40">
        <f t="shared" si="24"/>
        <v>-0.93804968513803155</v>
      </c>
      <c r="C71" s="44">
        <f t="shared" si="24"/>
        <v>11.711210096510749</v>
      </c>
      <c r="D71" s="40">
        <f t="shared" si="24"/>
        <v>-0.23368641436702919</v>
      </c>
      <c r="E71" s="40">
        <f t="shared" si="24"/>
        <v>-0.60895566180910743</v>
      </c>
      <c r="F71" s="44">
        <f t="shared" si="18"/>
        <v>-0.48402301641000678</v>
      </c>
      <c r="H71" s="40">
        <f t="shared" si="25"/>
        <v>7.828130902578585</v>
      </c>
      <c r="I71" s="40">
        <f t="shared" si="25"/>
        <v>6.9316420195418722</v>
      </c>
      <c r="J71" s="40">
        <f t="shared" si="25"/>
        <v>7.5675471793002016</v>
      </c>
      <c r="K71" s="40">
        <f t="shared" si="25"/>
        <v>7.3480731225296383</v>
      </c>
      <c r="L71" s="40">
        <f t="shared" si="25"/>
        <v>6.6400503061079181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9.3053849393099686</v>
      </c>
      <c r="C72" s="44">
        <f t="shared" si="27"/>
        <v>5.2411417322834497</v>
      </c>
      <c r="D72" s="40">
        <f t="shared" si="27"/>
        <v>-1.0872148798363401</v>
      </c>
      <c r="E72" s="40">
        <f t="shared" si="27"/>
        <v>0.96909798990560958</v>
      </c>
      <c r="F72" s="44">
        <f t="shared" si="18"/>
        <v>0.27895384003511214</v>
      </c>
      <c r="H72" s="40">
        <f t="shared" ref="H72:L72" si="28">(B29/B$25)*100</f>
        <v>3.9833223734836958</v>
      </c>
      <c r="I72" s="40">
        <f t="shared" si="28"/>
        <v>5.2283209293649175</v>
      </c>
      <c r="J72" s="40">
        <f t="shared" si="28"/>
        <v>5.3773715377748736</v>
      </c>
      <c r="K72" s="40">
        <f t="shared" si="28"/>
        <v>5.0018527667984038</v>
      </c>
      <c r="L72" s="40">
        <f t="shared" si="28"/>
        <v>5.291039817759021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3.942549812093965</v>
      </c>
      <c r="C73" s="44">
        <f t="shared" si="29"/>
        <v>9.6361907026508931</v>
      </c>
      <c r="D73" s="40">
        <f t="shared" si="29"/>
        <v>0.6370624077341569</v>
      </c>
      <c r="E73" s="40">
        <f t="shared" si="29"/>
        <v>0.50404748576367009</v>
      </c>
      <c r="F73" s="44">
        <f t="shared" si="18"/>
        <v>0.54836624719452054</v>
      </c>
      <c r="H73" s="40">
        <f t="shared" ref="H73:L73" si="30">(B30/B$25)*100</f>
        <v>30.244987617701863</v>
      </c>
      <c r="I73" s="40">
        <f t="shared" si="30"/>
        <v>32.462160927821188</v>
      </c>
      <c r="J73" s="40">
        <f t="shared" si="30"/>
        <v>34.7819253932132</v>
      </c>
      <c r="K73" s="40">
        <f t="shared" si="30"/>
        <v>35.272974308300377</v>
      </c>
      <c r="L73" s="40">
        <f t="shared" si="30"/>
        <v>35.628944995491381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-1.0624832935121842</v>
      </c>
      <c r="C74" s="44">
        <f t="shared" si="31"/>
        <v>0.75086279264982014</v>
      </c>
      <c r="D74" s="40">
        <f t="shared" si="31"/>
        <v>1.1826375189544214</v>
      </c>
      <c r="E74" s="40">
        <f t="shared" si="31"/>
        <v>0.58722259328980453</v>
      </c>
      <c r="F74" s="44">
        <f t="shared" si="18"/>
        <v>0.78530390764559588</v>
      </c>
      <c r="H74" s="40">
        <f>(B31/B$25)*100</f>
        <v>31.309725350831712</v>
      </c>
      <c r="I74" s="40">
        <f t="shared" ref="I74:L74" si="32">(C31/C$25)*100</f>
        <v>27.585053486083329</v>
      </c>
      <c r="J74" s="40">
        <f t="shared" si="32"/>
        <v>27.160943963186952</v>
      </c>
      <c r="K74" s="40">
        <f t="shared" si="32"/>
        <v>28.299160079051422</v>
      </c>
      <c r="L74" s="40">
        <f t="shared" si="32"/>
        <v>28.822196383655285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0.30993736773605729</v>
      </c>
      <c r="C75" s="44">
        <f t="shared" si="33"/>
        <v>-13.023941068139877</v>
      </c>
      <c r="D75" s="40">
        <f t="shared" si="33"/>
        <v>-1.4687903552650594</v>
      </c>
      <c r="E75" s="40">
        <f t="shared" si="33"/>
        <v>0.13416204018783517</v>
      </c>
      <c r="F75" s="44">
        <f t="shared" si="18"/>
        <v>-0.40303218127948348</v>
      </c>
      <c r="H75" s="40">
        <f t="shared" ref="H75:L75" si="34">(B32/B$25)*100</f>
        <v>9.3797657856813021</v>
      </c>
      <c r="I75" s="40">
        <f t="shared" si="34"/>
        <v>8.7320935797402477</v>
      </c>
      <c r="J75" s="40">
        <f t="shared" si="34"/>
        <v>7.4223317449740467</v>
      </c>
      <c r="K75" s="40">
        <f t="shared" si="34"/>
        <v>6.7718626482213438</v>
      </c>
      <c r="L75" s="40">
        <f t="shared" si="34"/>
        <v>6.592591713729778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3.0265250695260537</v>
      </c>
      <c r="C76" s="44">
        <f t="shared" si="35"/>
        <v>1.5007898894155547</v>
      </c>
      <c r="D76" s="40">
        <f t="shared" si="35"/>
        <v>-1.2650686402745581</v>
      </c>
      <c r="E76" s="40">
        <f t="shared" si="35"/>
        <v>-0.15800588101018143</v>
      </c>
      <c r="F76" s="44">
        <f t="shared" si="18"/>
        <v>-0.52839918470254377</v>
      </c>
      <c r="H76" s="40">
        <f t="shared" ref="H76:L76" si="36">(B33/B$25)*100</f>
        <v>9.4329327158507414</v>
      </c>
      <c r="I76" s="40">
        <f t="shared" si="36"/>
        <v>9.7722258315590143</v>
      </c>
      <c r="J76" s="40">
        <f t="shared" si="36"/>
        <v>9.6936017199542306</v>
      </c>
      <c r="K76" s="40">
        <f t="shared" si="36"/>
        <v>8.9358942687746961</v>
      </c>
      <c r="L76" s="40">
        <f t="shared" si="36"/>
        <v>8.4488159081201708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0.61675382845216564</v>
      </c>
      <c r="C78" s="44">
        <f t="shared" ref="C78:C83" si="38">IF(AND(D$5-C$5 &lt;&gt; 0,C35&lt;&gt;0,D35&lt;&gt;0),(EXP(LN(D35/C35)/(D$5-C$5))-1)*100,0)</f>
        <v>-0.60565683483738697</v>
      </c>
      <c r="D78" s="44">
        <f t="shared" si="37"/>
        <v>0.56722898752699091</v>
      </c>
      <c r="E78" s="44">
        <f t="shared" si="37"/>
        <v>0.39260844600694789</v>
      </c>
      <c r="F78" s="44">
        <f t="shared" si="18"/>
        <v>0.45078157788021045</v>
      </c>
      <c r="H78" s="44">
        <f>(B35/B$40)*100</f>
        <v>24.731298345669011</v>
      </c>
      <c r="I78" s="44">
        <f>(C35/C$40)*100</f>
        <v>23.979072228767699</v>
      </c>
      <c r="J78" s="44">
        <f>(D35/D$40)*100</f>
        <v>23.810974725051501</v>
      </c>
      <c r="K78" s="44">
        <f>(E35/E$40)*100</f>
        <v>24.174026355262676</v>
      </c>
      <c r="L78" s="44">
        <f>(F35/F$40)*100</f>
        <v>24.517893832776789</v>
      </c>
    </row>
    <row r="79" spans="1:12" x14ac:dyDescent="0.2">
      <c r="A79" t="str">
        <f>A36</f>
        <v>Public admin. and defence</v>
      </c>
      <c r="B79" s="40">
        <f t="shared" si="37"/>
        <v>1.713796244506649</v>
      </c>
      <c r="C79" s="44">
        <f t="shared" si="38"/>
        <v>3.6096858403094512</v>
      </c>
      <c r="D79" s="40">
        <f t="shared" si="37"/>
        <v>0.79945202840607799</v>
      </c>
      <c r="E79" s="40">
        <f t="shared" si="37"/>
        <v>0.58783574304233088</v>
      </c>
      <c r="F79" s="44">
        <f t="shared" si="18"/>
        <v>0.65832509617635981</v>
      </c>
      <c r="H79" s="40">
        <f>(B36/B$35)*100</f>
        <v>16.106580591097106</v>
      </c>
      <c r="I79" s="40">
        <f t="shared" ref="I79:L81" si="39">(C36/C$35)*100</f>
        <v>16.820604445521194</v>
      </c>
      <c r="J79" s="40">
        <f t="shared" si="39"/>
        <v>17.53397111693376</v>
      </c>
      <c r="K79" s="40">
        <f t="shared" si="39"/>
        <v>17.737349504642605</v>
      </c>
      <c r="L79" s="40">
        <f t="shared" si="39"/>
        <v>18.085310891342829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2.0040973671456186</v>
      </c>
      <c r="C80" s="44">
        <f t="shared" si="38"/>
        <v>-0.28710247349827966</v>
      </c>
      <c r="D80" s="40">
        <f t="shared" si="40"/>
        <v>-0.25116623966220386</v>
      </c>
      <c r="E80" s="40">
        <f t="shared" si="40"/>
        <v>0.15313734281148239</v>
      </c>
      <c r="F80" s="44">
        <f t="shared" si="18"/>
        <v>1.8187728130381053E-2</v>
      </c>
      <c r="H80" s="40">
        <f>(B37/B$35)*100</f>
        <v>38.943505148239851</v>
      </c>
      <c r="I80" s="40">
        <f t="shared" si="39"/>
        <v>41.136212222154924</v>
      </c>
      <c r="J80" s="40">
        <f t="shared" si="39"/>
        <v>41.268051916397518</v>
      </c>
      <c r="K80" s="40">
        <f t="shared" si="39"/>
        <v>39.616005449671974</v>
      </c>
      <c r="L80" s="40">
        <f t="shared" si="39"/>
        <v>38.68110586610279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-1.0508694109551131</v>
      </c>
      <c r="C81" s="44">
        <f t="shared" si="38"/>
        <v>-2.6038102783879524</v>
      </c>
      <c r="D81" s="40">
        <f t="shared" si="40"/>
        <v>1.2647465378376355</v>
      </c>
      <c r="E81" s="40">
        <f t="shared" si="40"/>
        <v>0.52992867884535944</v>
      </c>
      <c r="F81" s="44">
        <f t="shared" si="18"/>
        <v>0.77427358689705628</v>
      </c>
      <c r="H81" s="40">
        <f>(B38/B$35)*100</f>
        <v>44.94991426066305</v>
      </c>
      <c r="I81" s="40">
        <f t="shared" si="39"/>
        <v>42.043183332323892</v>
      </c>
      <c r="J81" s="40">
        <f t="shared" si="39"/>
        <v>41.197976966668712</v>
      </c>
      <c r="K81" s="40">
        <f t="shared" si="39"/>
        <v>42.646645045685418</v>
      </c>
      <c r="L81" s="40">
        <f t="shared" si="39"/>
        <v>43.233583242554374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1.3967270708886703</v>
      </c>
      <c r="C83" s="206">
        <f t="shared" si="38"/>
        <v>9.6033925935889997E-2</v>
      </c>
      <c r="D83" s="43">
        <f>IF(AND(E$5-D$5 &lt;&gt; 0,D40&lt;&gt;0,E40&lt;&gt;0),(EXP(LN(E40/D40)/(E$5-D$5))-1)*100,0)</f>
        <v>0.26332903761459026</v>
      </c>
      <c r="E83" s="43">
        <f>IF(AND(F$5-E$5 &lt;&gt; 0,E40&lt;&gt;0,F40&lt;&gt;0),(EXP(LN(F40/E40)/(F$5-E$5))-1)*100,0)</f>
        <v>0.25090954461179926</v>
      </c>
      <c r="F83" s="206">
        <f t="shared" si="18"/>
        <v>0.25504920467143144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-1.7986015279192635</v>
      </c>
      <c r="C89" s="44">
        <f>IF(AND(F$5-D$5 &lt;&gt; 0,D7&lt;&gt;0,F7&lt;&gt;0),(EXP(LN(F7/D7)/(F$5-D$5))-1)*100,0)</f>
        <v>-0.17783296284196171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8.0547935221042763</v>
      </c>
      <c r="C90" s="44">
        <f t="shared" ref="C90:C122" si="43">IF(AND(F$5-D$5 &lt;&gt; 0,D8&lt;&gt;0,F8&lt;&gt;0),(EXP(LN(F8/D8)/(F$5-D$5))-1)*100,0)</f>
        <v>-0.25224063296332977</v>
      </c>
    </row>
    <row r="91" spans="1:12" x14ac:dyDescent="0.2">
      <c r="A91" s="30" t="str">
        <f t="shared" si="41"/>
        <v>Mining and quarrying</v>
      </c>
      <c r="B91" s="44">
        <f t="shared" si="42"/>
        <v>-10.928800431046049</v>
      </c>
      <c r="C91" s="44">
        <f t="shared" si="43"/>
        <v>-1.9871336112813442</v>
      </c>
    </row>
    <row r="92" spans="1:12" x14ac:dyDescent="0.2">
      <c r="A92" s="30" t="str">
        <f t="shared" si="41"/>
        <v>Electricity and gas</v>
      </c>
      <c r="B92" s="44">
        <f t="shared" si="42"/>
        <v>-6.8340366673300679</v>
      </c>
      <c r="C92" s="44">
        <f t="shared" si="43"/>
        <v>4.8496818100018935E-2</v>
      </c>
    </row>
    <row r="93" spans="1:12" x14ac:dyDescent="0.2">
      <c r="A93" s="30" t="str">
        <f t="shared" si="41"/>
        <v>Water and sewerage</v>
      </c>
      <c r="B93" s="44">
        <f t="shared" si="42"/>
        <v>-1.1817595581086082</v>
      </c>
      <c r="C93" s="44">
        <f t="shared" si="43"/>
        <v>0.56523018658107826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0.70355823632224368</v>
      </c>
      <c r="C95" s="44">
        <f t="shared" si="43"/>
        <v>-0.65905645997753615</v>
      </c>
    </row>
    <row r="96" spans="1:12" x14ac:dyDescent="0.2">
      <c r="A96" s="30" t="str">
        <f t="shared" si="41"/>
        <v>Food drink and tobacco</v>
      </c>
      <c r="B96" s="44">
        <f t="shared" si="42"/>
        <v>-0.63674401772562117</v>
      </c>
      <c r="C96" s="44">
        <f t="shared" si="43"/>
        <v>1.3864583498276017</v>
      </c>
    </row>
    <row r="97" spans="1:3" x14ac:dyDescent="0.2">
      <c r="A97" s="30" t="str">
        <f t="shared" si="41"/>
        <v>Engineering</v>
      </c>
      <c r="B97" s="44">
        <f t="shared" si="42"/>
        <v>-6.0524703550938312</v>
      </c>
      <c r="C97" s="44">
        <f t="shared" si="43"/>
        <v>-1.4328894188081476</v>
      </c>
    </row>
    <row r="98" spans="1:3" x14ac:dyDescent="0.2">
      <c r="A98" s="30" t="str">
        <f t="shared" si="41"/>
        <v>Rest of manufacturing</v>
      </c>
      <c r="B98" s="44">
        <f t="shared" si="42"/>
        <v>2.6709021934829824</v>
      </c>
      <c r="C98" s="44">
        <f t="shared" si="43"/>
        <v>-1.2289449894173243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0.31020962742045466</v>
      </c>
      <c r="C100" s="44">
        <f t="shared" si="43"/>
        <v>0.42840275909064029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1.4891907950269179</v>
      </c>
      <c r="C102" s="44">
        <f t="shared" si="43"/>
        <v>0.32842699206292458</v>
      </c>
    </row>
    <row r="103" spans="1:3" x14ac:dyDescent="0.2">
      <c r="A103" s="30" t="str">
        <f t="shared" si="41"/>
        <v>Wholesale and retail trade</v>
      </c>
      <c r="B103" s="44">
        <f t="shared" si="42"/>
        <v>0.59805228164233615</v>
      </c>
      <c r="C103" s="44">
        <f t="shared" si="43"/>
        <v>0.27583014701519915</v>
      </c>
    </row>
    <row r="104" spans="1:3" x14ac:dyDescent="0.2">
      <c r="A104" s="30" t="str">
        <f t="shared" si="41"/>
        <v>Transport and storage</v>
      </c>
      <c r="B104" s="44">
        <f t="shared" si="42"/>
        <v>4.5490296879022063</v>
      </c>
      <c r="C104" s="44">
        <f t="shared" si="43"/>
        <v>0.44537359239689156</v>
      </c>
    </row>
    <row r="105" spans="1:3" x14ac:dyDescent="0.2">
      <c r="A105" s="30" t="str">
        <f t="shared" si="41"/>
        <v>Accommodation and food</v>
      </c>
      <c r="B105" s="44">
        <f t="shared" si="42"/>
        <v>0.56804284269269534</v>
      </c>
      <c r="C105" s="44">
        <f t="shared" si="43"/>
        <v>0.32765500254778868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2.1610714088268645</v>
      </c>
      <c r="C107" s="44">
        <f t="shared" si="43"/>
        <v>0.38721258136837911</v>
      </c>
    </row>
    <row r="108" spans="1:3" x14ac:dyDescent="0.2">
      <c r="A108" s="30" t="str">
        <f t="shared" si="41"/>
        <v>Media</v>
      </c>
      <c r="B108" s="44">
        <f t="shared" si="42"/>
        <v>2.1282726666000729</v>
      </c>
      <c r="C108" s="44">
        <f t="shared" si="43"/>
        <v>-1.1431187059163239E-2</v>
      </c>
    </row>
    <row r="109" spans="1:3" x14ac:dyDescent="0.2">
      <c r="A109" s="30" t="str">
        <f t="shared" si="41"/>
        <v>Information technology</v>
      </c>
      <c r="B109" s="44">
        <f t="shared" si="42"/>
        <v>2.6935050329906174</v>
      </c>
      <c r="C109" s="44">
        <f t="shared" si="43"/>
        <v>0.98641526007146041</v>
      </c>
    </row>
    <row r="110" spans="1:3" x14ac:dyDescent="0.2">
      <c r="A110" s="30" t="str">
        <f t="shared" si="41"/>
        <v>Finance and insurance</v>
      </c>
      <c r="B110" s="44">
        <f t="shared" si="42"/>
        <v>1.4716799367617162</v>
      </c>
      <c r="C110" s="44">
        <f t="shared" si="43"/>
        <v>-0.48402301641000678</v>
      </c>
    </row>
    <row r="111" spans="1:3" x14ac:dyDescent="0.2">
      <c r="A111" s="30" t="str">
        <f t="shared" si="41"/>
        <v>Real estate</v>
      </c>
      <c r="B111" s="44">
        <f t="shared" si="42"/>
        <v>8.4801698782704058</v>
      </c>
      <c r="C111" s="44">
        <f t="shared" si="43"/>
        <v>0.27895384003511214</v>
      </c>
    </row>
    <row r="112" spans="1:3" x14ac:dyDescent="0.2">
      <c r="A112" s="30" t="str">
        <f t="shared" si="41"/>
        <v>Professional services</v>
      </c>
      <c r="B112" s="44">
        <f t="shared" si="42"/>
        <v>5.0571174651303119</v>
      </c>
      <c r="C112" s="44">
        <f t="shared" si="43"/>
        <v>0.54836624719452054</v>
      </c>
    </row>
    <row r="113" spans="1:3" x14ac:dyDescent="0.2">
      <c r="A113" s="30" t="str">
        <f t="shared" si="41"/>
        <v>Support services</v>
      </c>
      <c r="B113" s="44">
        <f t="shared" si="42"/>
        <v>-0.7024440361725004</v>
      </c>
      <c r="C113" s="44">
        <f t="shared" si="43"/>
        <v>0.78530390764559588</v>
      </c>
    </row>
    <row r="114" spans="1:3" x14ac:dyDescent="0.2">
      <c r="A114" s="30" t="str">
        <f t="shared" si="41"/>
        <v>Arts and entertainment</v>
      </c>
      <c r="B114" s="44">
        <f t="shared" si="42"/>
        <v>-2.5111129605487892</v>
      </c>
      <c r="C114" s="44">
        <f t="shared" si="43"/>
        <v>-0.40303218127948348</v>
      </c>
    </row>
    <row r="115" spans="1:3" x14ac:dyDescent="0.2">
      <c r="A115" s="30" t="str">
        <f t="shared" si="41"/>
        <v>Other services</v>
      </c>
      <c r="B115" s="44">
        <f t="shared" si="42"/>
        <v>2.7195542166202902</v>
      </c>
      <c r="C115" s="44">
        <f t="shared" si="43"/>
        <v>-0.52839918470254377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0.37107485817726715</v>
      </c>
      <c r="C117" s="44">
        <f t="shared" si="43"/>
        <v>0.45078157788021045</v>
      </c>
    </row>
    <row r="118" spans="1:3" x14ac:dyDescent="0.2">
      <c r="A118" s="30" t="str">
        <f t="shared" si="41"/>
        <v>Public admin. and defence</v>
      </c>
      <c r="B118" s="44">
        <f t="shared" si="42"/>
        <v>2.0901783061899382</v>
      </c>
      <c r="C118" s="44">
        <f t="shared" si="43"/>
        <v>0.65832509617635981</v>
      </c>
    </row>
    <row r="119" spans="1:3" x14ac:dyDescent="0.2">
      <c r="A119" s="30" t="str">
        <f t="shared" si="41"/>
        <v>Education</v>
      </c>
      <c r="B119" s="44">
        <f t="shared" si="42"/>
        <v>1.541683858571119</v>
      </c>
      <c r="C119" s="44">
        <f t="shared" si="43"/>
        <v>1.8187728130381053E-2</v>
      </c>
    </row>
    <row r="120" spans="1:3" x14ac:dyDescent="0.2">
      <c r="A120" s="30" t="str">
        <f t="shared" si="41"/>
        <v>Health and social work</v>
      </c>
      <c r="B120" s="44">
        <f t="shared" si="42"/>
        <v>-1.3634259389985859</v>
      </c>
      <c r="C120" s="44">
        <f t="shared" si="43"/>
        <v>0.77427358689705628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1.1352432766193132</v>
      </c>
      <c r="C122" s="206">
        <f t="shared" si="43"/>
        <v>0.25504920467143144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Leicester and Leicestershire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207.21993264420126</v>
      </c>
      <c r="C9" s="299" t="str">
        <f>CONCATENATE("(",ROUND((B9/$H11)*100,1),")")</f>
        <v>(37.6)</v>
      </c>
      <c r="D9" s="249">
        <f>SUM(D30,D51,D72,D93,D114,D135,D156,D177,D198,D219,D240,D261,D282,D303,D324,D345,D366,D387,D408,D429,D450,D471)</f>
        <v>43.745196266959105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39.181462583921842</v>
      </c>
      <c r="G9" s="299" t="str">
        <f>CONCATENATE("(",ROUND((F9/$H11)*100,1),")")</f>
        <v>(7.1)</v>
      </c>
      <c r="H9" s="249">
        <f>SUM(H30,H51,H72,H93,H114,H135,H156,H177,H198,H219,H240,H261,H282,H303,H324,H345,H366,H387,H408,H429,H450,H471)</f>
        <v>290.1465914950823</v>
      </c>
      <c r="I9" s="299" t="str">
        <f>CONCATENATE("(",ROUND((H9/$H11)*100,1),")")</f>
        <v>(52.6)</v>
      </c>
      <c r="K9" s="249">
        <f>B14-B9</f>
        <v>1.4386080686055038</v>
      </c>
      <c r="L9" s="249">
        <f>D14-D9</f>
        <v>0.69761678719846287</v>
      </c>
      <c r="M9" s="249">
        <f>F14-F9</f>
        <v>0.42034643751116363</v>
      </c>
      <c r="N9" s="249">
        <f>SUM(K9:M9)</f>
        <v>2.5565712933151303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121.93032318116774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111.57554246395573</v>
      </c>
      <c r="E10" s="299" t="str">
        <f>CONCATENATE("(",ROUND((D10/$H11)*100,1),")")</f>
        <v>(20.2)</v>
      </c>
      <c r="F10" s="249">
        <f t="shared" ref="F10" si="2">SUM(F31,F52,F73,F94,F115,F136,F157,F178,F199,F220,F241,F262,F283,F304,F325,F346,F367,F388,F409,F430,F451,F472)</f>
        <v>27.723542859794115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261.22940850491761</v>
      </c>
      <c r="I10" s="299" t="str">
        <f>CONCATENATE("(",ROUND((H10/$H11)*100,1),")")</f>
        <v>(47.4)</v>
      </c>
      <c r="K10" s="249">
        <f t="shared" ref="K10:K11" si="4">B15-B10</f>
        <v>4.423485661085067</v>
      </c>
      <c r="L10" s="249">
        <f t="shared" ref="L10:L11" si="5">D15-D10</f>
        <v>-8.1987316679473565E-2</v>
      </c>
      <c r="M10" s="249">
        <f t="shared" ref="M10:M11" si="6">F15-F10</f>
        <v>0.39993036227946988</v>
      </c>
      <c r="N10" s="249">
        <f t="shared" ref="N10:N11" si="7">SUM(K10:M10)</f>
        <v>4.7414287066850633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329.15025582536902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155.32073873091483</v>
      </c>
      <c r="E11" s="299" t="str">
        <f>CONCATENATE("(",ROUND((D11/$H11)*100,1),")")</f>
        <v>(28.2)</v>
      </c>
      <c r="F11" s="249">
        <f t="shared" ref="F11" si="9">SUM(F32,F53,F74,F95,F116,F137,F158,F179,F200,F221,F242,F263,F284,F305,F326,F347,F368,F389,F410,F431,F452,F473)</f>
        <v>66.905005443715964</v>
      </c>
      <c r="G11" s="299" t="str">
        <f>CONCATENATE("(",ROUND((F11/$H11)*100,1),")")</f>
        <v>(12.1)</v>
      </c>
      <c r="H11" s="249">
        <f t="shared" ref="H11" si="10">SUM(H32,H53,H74,H95,H116,H137,H158,H179,H200,H221,H242,H263,H284,H305,H326,H347,H368,H389,H410,H431,H452,H473)</f>
        <v>551.37599999999986</v>
      </c>
      <c r="I11" s="299" t="str">
        <f>CONCATENATE("(",ROUND((H11/$H11)*100,1),")")</f>
        <v>(100)</v>
      </c>
      <c r="K11" s="249">
        <f t="shared" si="4"/>
        <v>5.862093729690514</v>
      </c>
      <c r="L11" s="249">
        <f t="shared" si="5"/>
        <v>0.61562947051899641</v>
      </c>
      <c r="M11" s="249">
        <f t="shared" si="6"/>
        <v>0.82027679979061929</v>
      </c>
      <c r="N11" s="249">
        <f t="shared" si="7"/>
        <v>7.2980000000001297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208.65854071280677</v>
      </c>
      <c r="C14" s="299" t="str">
        <f>CONCATENATE("(",ROUND((B14/$H16)*100,1),")")</f>
        <v>(37.3)</v>
      </c>
      <c r="D14" s="249">
        <f t="shared" ref="D14" si="11">SUM(D35,D56,D77,D98,D119,D140,D161,D182,D203,D224,D245,D266,D287,D308,D329,D350,D371,D392,D413,D434,D455,D476)</f>
        <v>44.442813054157568</v>
      </c>
      <c r="E14" s="299" t="str">
        <f>CONCATENATE("(",ROUND((D14/$H16)*100,1),")")</f>
        <v>(8)</v>
      </c>
      <c r="F14" s="249">
        <f t="shared" ref="F14" si="12">SUM(F35,F56,F77,F98,F119,F140,F161,F182,F203,F224,F245,F266,F287,F308,F329,F350,F371,F392,F413,F434,F455,F476)</f>
        <v>39.601809021433006</v>
      </c>
      <c r="G14" s="299" t="str">
        <f>CONCATENATE("(",ROUND((F14/$H16)*100,1),")")</f>
        <v>(7.1)</v>
      </c>
      <c r="H14" s="249">
        <f t="shared" ref="H14" si="13">SUM(H35,H56,H77,H98,H119,H140,H161,H182,H203,H224,H245,H266,H287,H308,H329,H350,H371,H392,H413,H434,H455,H476)</f>
        <v>292.70316278839726</v>
      </c>
      <c r="I14" s="299" t="str">
        <f>CONCATENATE("(",ROUND((H14/$H16)*100,1),")")</f>
        <v>(52.4)</v>
      </c>
      <c r="K14" s="249">
        <f>B19-B14</f>
        <v>0.87779536169367134</v>
      </c>
      <c r="L14" s="249">
        <f>D19-D14</f>
        <v>1.9830792057142475</v>
      </c>
      <c r="M14" s="249">
        <f>F19-F14</f>
        <v>1.6040288728933945</v>
      </c>
      <c r="N14" s="249">
        <f>SUM(K14:M14)</f>
        <v>4.4649034403013133</v>
      </c>
    </row>
    <row r="15" spans="1:17" x14ac:dyDescent="0.2">
      <c r="A15" s="282" t="s">
        <v>365</v>
      </c>
      <c r="B15" s="249">
        <f t="shared" si="0"/>
        <v>126.3538088422528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111.49355514727625</v>
      </c>
      <c r="E15" s="299" t="str">
        <f>CONCATENATE("(",ROUND((D15/$H16)*100,1),")")</f>
        <v>(20)</v>
      </c>
      <c r="F15" s="249">
        <f t="shared" ref="F15" si="15">SUM(F36,F57,F78,F99,F120,F141,F162,F183,F204,F225,F246,F267,F288,F309,F330,F351,F372,F393,F414,F435,F456,F477)</f>
        <v>28.123473222073585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265.97083721160266</v>
      </c>
      <c r="I15" s="299" t="str">
        <f>CONCATENATE("(",ROUND((H15/$H16)*100,1),")")</f>
        <v>(47.6)</v>
      </c>
      <c r="K15" s="249">
        <f t="shared" ref="K15:K16" si="17">B20-B15</f>
        <v>8.2071043012661988</v>
      </c>
      <c r="L15" s="249">
        <f t="shared" ref="L15:L16" si="18">D20-D15</f>
        <v>-2.4101807004456077E-2</v>
      </c>
      <c r="M15" s="249">
        <f t="shared" ref="M15:M16" si="19">F20-F15</f>
        <v>1.5290940654368868</v>
      </c>
      <c r="N15" s="249">
        <f t="shared" ref="N15:N16" si="20">SUM(K15:M15)</f>
        <v>9.7120965596986295</v>
      </c>
    </row>
    <row r="16" spans="1:17" x14ac:dyDescent="0.2">
      <c r="A16" s="282" t="s">
        <v>363</v>
      </c>
      <c r="B16" s="249">
        <f t="shared" si="0"/>
        <v>335.01234955505953</v>
      </c>
      <c r="C16" s="299" t="str">
        <f>CONCATENATE("(",ROUND((B16/$H16)*100,1),")")</f>
        <v>(60)</v>
      </c>
      <c r="D16" s="249">
        <f t="shared" ref="D16" si="21">SUM(D37,D58,D79,D100,D121,D142,D163,D184,D205,D226,D247,D268,D289,D310,D331,D352,D373,D394,D415,D436,D457,D478)</f>
        <v>155.93636820143382</v>
      </c>
      <c r="E16" s="299" t="str">
        <f>CONCATENATE("(",ROUND((D16/$H16)*100,1),")")</f>
        <v>(27.9)</v>
      </c>
      <c r="F16" s="249">
        <f t="shared" ref="F16" si="22">SUM(F37,F58,F79,F100,F121,F142,F163,F184,F205,F226,F247,F268,F289,F310,F331,F352,F373,F394,F415,F436,F457,F478)</f>
        <v>67.725282243506584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558.67400000000009</v>
      </c>
      <c r="I16" s="299" t="str">
        <f>CONCATENATE("(",ROUND((H16/$H16)*100,1),")")</f>
        <v>(100)</v>
      </c>
      <c r="K16" s="249">
        <f t="shared" si="17"/>
        <v>9.0848996629599128</v>
      </c>
      <c r="L16" s="249">
        <f t="shared" si="18"/>
        <v>1.9589773987098056</v>
      </c>
      <c r="M16" s="249">
        <f t="shared" si="19"/>
        <v>3.1331229383302883</v>
      </c>
      <c r="N16" s="249">
        <f t="shared" si="20"/>
        <v>14.177000000000007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209.53633607450044</v>
      </c>
      <c r="C19" s="299" t="str">
        <f>CONCATENATE("(",ROUND((B19/$H21)*100,1),")")</f>
        <v>(36.6)</v>
      </c>
      <c r="D19" s="249">
        <f t="shared" ref="D19" si="24">SUM(D40,D61,D82,D103,D124,D145,D166,D187,D208,D229,D250,D271,D292,D313,D334,D355,D376,D397,D418,D439,D460,D481)</f>
        <v>46.425892259871816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41.2058378943264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297.16806622869865</v>
      </c>
      <c r="I19" s="299" t="str">
        <f>CONCATENATE("(",ROUND((H19/$H21)*100,1),")")</f>
        <v>(51.9)</v>
      </c>
      <c r="K19" s="249">
        <f>B19-B9</f>
        <v>2.3164034302991752</v>
      </c>
      <c r="L19" s="249">
        <f>D19-D9</f>
        <v>2.6806959929127103</v>
      </c>
      <c r="M19" s="249">
        <f>F19-F9</f>
        <v>2.0243753104045581</v>
      </c>
      <c r="N19" s="249">
        <f>SUM(K19:M19)</f>
        <v>7.0214747336164436</v>
      </c>
    </row>
    <row r="20" spans="1:14" x14ac:dyDescent="0.2">
      <c r="A20" s="282" t="s">
        <v>365</v>
      </c>
      <c r="B20" s="249">
        <f t="shared" si="0"/>
        <v>134.560913143519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111.4694533402718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29.652567287510472</v>
      </c>
      <c r="G20" s="299" t="str">
        <f>CONCATENATE("(",ROUND((F20/$H21)*100,1),")")</f>
        <v>(5.2)</v>
      </c>
      <c r="H20" s="249">
        <f t="shared" ref="H20" si="29">SUM(H41,H62,H83,H104,H125,H146,H167,H188,H209,H230,H251,H272,H293,H314,H335,H356,H377,H398,H419,H440,H461,H482)</f>
        <v>275.68293377130129</v>
      </c>
      <c r="I20" s="299" t="str">
        <f>CONCATENATE("(",ROUND((H20/$H21)*100,1),")")</f>
        <v>(48.1)</v>
      </c>
      <c r="K20" s="249">
        <f t="shared" ref="K20:K21" si="30">B20-B10</f>
        <v>12.630589962351266</v>
      </c>
      <c r="L20" s="249">
        <f t="shared" ref="L20:L21" si="31">D20-D10</f>
        <v>-0.10608912368392964</v>
      </c>
      <c r="M20" s="249">
        <f t="shared" ref="M20:M21" si="32">F20-F10</f>
        <v>1.9290244277163566</v>
      </c>
      <c r="N20" s="249">
        <f t="shared" ref="N20:N21" si="33">SUM(K20:M20)</f>
        <v>14.453525266383693</v>
      </c>
    </row>
    <row r="21" spans="1:14" x14ac:dyDescent="0.2">
      <c r="A21" s="282" t="s">
        <v>363</v>
      </c>
      <c r="B21" s="249">
        <f t="shared" si="0"/>
        <v>344.09724921801944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157.89534560014363</v>
      </c>
      <c r="E21" s="299" t="str">
        <f>CONCATENATE("(",ROUND((D21/$H21)*100,1),")")</f>
        <v>(27.6)</v>
      </c>
      <c r="F21" s="249">
        <f>SUM(F42,F63,F84,F105,F126,F147,F168,F189,F210,F231,F252,F273,F294,F315,F336,F357,F378,F399,F420,F441,F462,F483)</f>
        <v>70.858405181836872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572.85099999999989</v>
      </c>
      <c r="I21" s="299" t="str">
        <f>CONCATENATE("(",ROUND((H21/$H21)*100,1),")")</f>
        <v>(100)</v>
      </c>
      <c r="K21" s="249">
        <f t="shared" si="30"/>
        <v>14.946993392650427</v>
      </c>
      <c r="L21" s="249">
        <f t="shared" si="31"/>
        <v>2.574606869228802</v>
      </c>
      <c r="M21" s="249">
        <f t="shared" si="32"/>
        <v>3.9533997381209076</v>
      </c>
      <c r="N21" s="249">
        <f t="shared" si="33"/>
        <v>21.475000000000136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2.9926498784118531</v>
      </c>
      <c r="C30" s="299" t="str">
        <f>CONCATENATE("(",ROUND((B30/$H32)*100,1),")")</f>
        <v>(44.7)</v>
      </c>
      <c r="D30" s="302">
        <f>'Ind T6'!M9</f>
        <v>0.36860968479302081</v>
      </c>
      <c r="E30" s="299" t="str">
        <f>CONCATENATE("(",ROUND((D30/$H32)*100,1),")")</f>
        <v>(5.5)</v>
      </c>
      <c r="F30" s="302">
        <f>'Ind T6'!N9</f>
        <v>1.4533753285791571</v>
      </c>
      <c r="G30" s="299" t="str">
        <f>CONCATENATE("(",ROUND((F30/$H32)*100,1),")")</f>
        <v>(21.7)</v>
      </c>
      <c r="H30" s="302">
        <f>SUM(B30,D30,F30)</f>
        <v>4.8146348917840314</v>
      </c>
      <c r="I30" s="299" t="str">
        <f>CONCATENATE("(",ROUND((H30/$H32)*100,1),")")</f>
        <v>(71.9)</v>
      </c>
      <c r="K30" s="302">
        <f>B35-B30</f>
        <v>4.4010536942219236E-2</v>
      </c>
      <c r="L30" s="302">
        <f>D35-D30</f>
        <v>-4.2104349515514339E-3</v>
      </c>
      <c r="M30" s="302">
        <f>F35-F30</f>
        <v>-6.9284464708103899E-2</v>
      </c>
      <c r="N30" s="302">
        <f>SUM(K30:M30)</f>
        <v>-2.9484362717436097E-2</v>
      </c>
    </row>
    <row r="31" spans="1:14" x14ac:dyDescent="0.2">
      <c r="A31" s="282" t="s">
        <v>365</v>
      </c>
      <c r="B31" s="302">
        <f>'Ind T6'!L8</f>
        <v>1.0901960543447624</v>
      </c>
      <c r="C31" s="299" t="str">
        <f>CONCATENATE("(",ROUND((B31/$H32)*100,1),")")</f>
        <v>(16.3)</v>
      </c>
      <c r="D31" s="302">
        <f>'Ind T6'!M8</f>
        <v>0.23054561089210007</v>
      </c>
      <c r="E31" s="299" t="str">
        <f>CONCATENATE("(",ROUND((D31/$H32)*100,1),")")</f>
        <v>(3.4)</v>
      </c>
      <c r="F31" s="302">
        <f>'Ind T6'!N8</f>
        <v>0.56262344297911049</v>
      </c>
      <c r="G31" s="299" t="str">
        <f>CONCATENATE("(",ROUND((F31/$H32)*100,1),")")</f>
        <v>(8.4)</v>
      </c>
      <c r="H31" s="302">
        <f t="shared" ref="H31" si="36">SUM(B31,D31,F31)</f>
        <v>1.883365108215973</v>
      </c>
      <c r="I31" s="299" t="str">
        <f>CONCATENATE("(",ROUND((H31/$H32)*100,1),")")</f>
        <v>(28.1)</v>
      </c>
      <c r="K31" s="302">
        <f t="shared" ref="K31:K32" si="37">B36-B31</f>
        <v>-1.9907167643457901E-2</v>
      </c>
      <c r="L31" s="302">
        <f t="shared" ref="L31:L32" si="38">D36-D31</f>
        <v>-1.1180888350007079E-2</v>
      </c>
      <c r="M31" s="302">
        <f t="shared" ref="M31:M32" si="39">F36-F31</f>
        <v>-2.4275812890969251E-3</v>
      </c>
      <c r="N31" s="302">
        <f t="shared" ref="N31:N32" si="40">SUM(K31:M31)</f>
        <v>-3.3515637282561905E-2</v>
      </c>
    </row>
    <row r="32" spans="1:14" x14ac:dyDescent="0.2">
      <c r="A32" s="282" t="s">
        <v>363</v>
      </c>
      <c r="B32" s="302">
        <f>SUM(B30:B31)</f>
        <v>4.0828459327566158</v>
      </c>
      <c r="C32" s="299" t="str">
        <f>CONCATENATE("(",ROUND((B32/$H32)*100,1),")")</f>
        <v>(61)</v>
      </c>
      <c r="D32" s="302">
        <f>SUM(D30:D31)</f>
        <v>0.59915529568512094</v>
      </c>
      <c r="E32" s="299" t="str">
        <f>CONCATENATE("(",ROUND((D32/$H32)*100,1),")")</f>
        <v>(8.9)</v>
      </c>
      <c r="F32" s="302">
        <f>SUM(F30:F31)</f>
        <v>2.0159987715582677</v>
      </c>
      <c r="G32" s="299" t="str">
        <f>CONCATENATE("(",ROUND((F32/$H32)*100,1),")")</f>
        <v>(30.1)</v>
      </c>
      <c r="H32" s="302">
        <f>SUM(H30:H31)</f>
        <v>6.698000000000004</v>
      </c>
      <c r="I32" s="299" t="str">
        <f>CONCATENATE("(",ROUND((H32/$H32)*100,1),")")</f>
        <v>(100)</v>
      </c>
      <c r="K32" s="302">
        <f t="shared" si="37"/>
        <v>2.4103369298760668E-2</v>
      </c>
      <c r="L32" s="302">
        <f t="shared" si="38"/>
        <v>-1.5391323301558568E-2</v>
      </c>
      <c r="M32" s="302">
        <f t="shared" si="39"/>
        <v>-7.1712045997200935E-2</v>
      </c>
      <c r="N32" s="302">
        <f t="shared" si="40"/>
        <v>-6.2999999999998835E-2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3.0366604153540724</v>
      </c>
      <c r="C35" s="299" t="str">
        <f>CONCATENATE("(",ROUND((B35/$H37)*100,1),")")</f>
        <v>(45.8)</v>
      </c>
      <c r="D35" s="302">
        <f>'Ind T6'!R9</f>
        <v>0.36439924984146937</v>
      </c>
      <c r="E35" s="299" t="str">
        <f>CONCATENATE("(",ROUND((D35/$H37)*100,1),")")</f>
        <v>(5.5)</v>
      </c>
      <c r="F35" s="302">
        <f>'Ind T6'!S9</f>
        <v>1.3840908638710532</v>
      </c>
      <c r="G35" s="299" t="str">
        <f>CONCATENATE("(",ROUND((F35/$H37)*100,1),")")</f>
        <v>(20.9)</v>
      </c>
      <c r="H35" s="302">
        <f>SUM(B35,D35,F35)</f>
        <v>4.7851505290665948</v>
      </c>
      <c r="I35" s="299" t="str">
        <f>CONCATENATE("(",ROUND((H35/$H37)*100,1),")")</f>
        <v>(72.1)</v>
      </c>
      <c r="K35" s="302">
        <f>B40-B35</f>
        <v>9.0293077232080687E-2</v>
      </c>
      <c r="L35" s="302">
        <f>D40-D35</f>
        <v>-1.6279116298696161E-2</v>
      </c>
      <c r="M35" s="302">
        <f>F40-F35</f>
        <v>-0.16732653417592469</v>
      </c>
      <c r="N35" s="302">
        <f>SUM(K35:M35)</f>
        <v>-9.3312573242540164E-2</v>
      </c>
    </row>
    <row r="36" spans="1:14" x14ac:dyDescent="0.2">
      <c r="A36" s="282" t="s">
        <v>365</v>
      </c>
      <c r="B36" s="302">
        <f>'Ind T6'!Q8</f>
        <v>1.0702888867013045</v>
      </c>
      <c r="C36" s="299" t="str">
        <f>CONCATENATE("(",ROUND((B36/$H37)*100,1),")")</f>
        <v>(16.1)</v>
      </c>
      <c r="D36" s="302">
        <f>'Ind T6'!R8</f>
        <v>0.21936472254209299</v>
      </c>
      <c r="E36" s="299" t="str">
        <f>CONCATENATE("(",ROUND((D36/$H37)*100,1),")")</f>
        <v>(3.3)</v>
      </c>
      <c r="F36" s="302">
        <f>'Ind T6'!S8</f>
        <v>0.56019586169001356</v>
      </c>
      <c r="G36" s="299" t="str">
        <f>CONCATENATE("(",ROUND((F36/$H37)*100,1),")")</f>
        <v>(8.4)</v>
      </c>
      <c r="H36" s="302">
        <f t="shared" ref="H36" si="41">SUM(B36,D36,F36)</f>
        <v>1.849849470933411</v>
      </c>
      <c r="I36" s="299" t="str">
        <f>CONCATENATE("(",ROUND((H36/$H37)*100,1),")")</f>
        <v>(27.9)</v>
      </c>
      <c r="K36" s="302">
        <f t="shared" ref="K36:K37" si="42">B41-B36</f>
        <v>-5.4745281147345448E-2</v>
      </c>
      <c r="L36" s="302">
        <f t="shared" ref="L36:L37" si="43">D41-D36</f>
        <v>-2.576223152961607E-2</v>
      </c>
      <c r="M36" s="302">
        <f t="shared" ref="M36:M37" si="44">F41-F36</f>
        <v>-1.2179914080523324E-2</v>
      </c>
      <c r="N36" s="302">
        <f t="shared" ref="N36:N37" si="45">SUM(K36:M36)</f>
        <v>-9.2687426757484842E-2</v>
      </c>
    </row>
    <row r="37" spans="1:14" x14ac:dyDescent="0.2">
      <c r="A37" s="282" t="s">
        <v>363</v>
      </c>
      <c r="B37" s="302">
        <f>SUM(B35:B36)</f>
        <v>4.1069493020553764</v>
      </c>
      <c r="C37" s="299" t="str">
        <f>CONCATENATE("(",ROUND((B37/$H37)*100,1),")")</f>
        <v>(61.9)</v>
      </c>
      <c r="D37" s="302">
        <f>SUM(D35:D36)</f>
        <v>0.58376397238356237</v>
      </c>
      <c r="E37" s="299" t="str">
        <f>CONCATENATE("(",ROUND((D37/$H37)*100,1),")")</f>
        <v>(8.8)</v>
      </c>
      <c r="F37" s="302">
        <f>SUM(F35:F36)</f>
        <v>1.9442867255610667</v>
      </c>
      <c r="G37" s="299" t="str">
        <f>CONCATENATE("(",ROUND((F37/$H37)*100,1),")")</f>
        <v>(29.3)</v>
      </c>
      <c r="H37" s="302">
        <f>SUM(H35:H36)</f>
        <v>6.635000000000006</v>
      </c>
      <c r="I37" s="299" t="str">
        <f>CONCATENATE("(",ROUND((H37/$H37)*100,1),")")</f>
        <v>(100)</v>
      </c>
      <c r="K37" s="302">
        <f t="shared" si="42"/>
        <v>3.5547796084735239E-2</v>
      </c>
      <c r="L37" s="302">
        <f t="shared" si="43"/>
        <v>-4.2041347828312259E-2</v>
      </c>
      <c r="M37" s="302">
        <f t="shared" si="44"/>
        <v>-0.1795064482564479</v>
      </c>
      <c r="N37" s="302">
        <f t="shared" si="45"/>
        <v>-0.18600000000002492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3.1269534925861531</v>
      </c>
      <c r="C40" s="299" t="str">
        <f>CONCATENATE("(",ROUND((B40/$H42)*100,1),")")</f>
        <v>(48.5)</v>
      </c>
      <c r="D40" s="302">
        <f>'Ind T6'!W9</f>
        <v>0.34812013354277321</v>
      </c>
      <c r="E40" s="299" t="str">
        <f>CONCATENATE("(",ROUND((D40/$H42)*100,1),")")</f>
        <v>(5.4)</v>
      </c>
      <c r="F40" s="302">
        <f>'Ind T6'!X9</f>
        <v>1.2167643296951285</v>
      </c>
      <c r="G40" s="299" t="str">
        <f>CONCATENATE("(",ROUND((F40/$H42)*100,1),")")</f>
        <v>(18.9)</v>
      </c>
      <c r="H40" s="302">
        <f>SUM(B40,D40,F40)</f>
        <v>4.6918379558240542</v>
      </c>
      <c r="I40" s="299" t="str">
        <f>CONCATENATE("(",ROUND((H40/$H42)*100,1),")")</f>
        <v>(72.8)</v>
      </c>
      <c r="K40" s="302">
        <f>B40-B30</f>
        <v>0.13430361417429992</v>
      </c>
      <c r="L40" s="302">
        <f>D40-D30</f>
        <v>-2.0489551250247595E-2</v>
      </c>
      <c r="M40" s="302">
        <f>F40-F30</f>
        <v>-0.23661099888402859</v>
      </c>
      <c r="N40" s="302">
        <f>SUM(K40:M40)</f>
        <v>-0.12279693595997626</v>
      </c>
    </row>
    <row r="41" spans="1:14" x14ac:dyDescent="0.2">
      <c r="A41" s="282" t="s">
        <v>365</v>
      </c>
      <c r="B41" s="302">
        <f>'Ind T6'!V8</f>
        <v>1.0155436055539591</v>
      </c>
      <c r="C41" s="299" t="str">
        <f>CONCATENATE("(",ROUND((B41/$H42)*100,1),")")</f>
        <v>(15.7)</v>
      </c>
      <c r="D41" s="302">
        <f>'Ind T6'!W8</f>
        <v>0.19360249101247692</v>
      </c>
      <c r="E41" s="299" t="str">
        <f>CONCATENATE("(",ROUND((D41/$H42)*100,1),")")</f>
        <v>(3)</v>
      </c>
      <c r="F41" s="302">
        <f>'Ind T6'!X8</f>
        <v>0.54801594760949024</v>
      </c>
      <c r="G41" s="299" t="str">
        <f>CONCATENATE("(",ROUND((F41/$H42)*100,1),")")</f>
        <v>(8.5)</v>
      </c>
      <c r="H41" s="302">
        <f t="shared" ref="H41" si="46">SUM(B41,D41,F41)</f>
        <v>1.7571620441759261</v>
      </c>
      <c r="I41" s="299" t="str">
        <f>CONCATENATE("(",ROUND((H41/$H42)*100,1),")")</f>
        <v>(27.2)</v>
      </c>
      <c r="K41" s="302">
        <f t="shared" ref="K41:K42" si="47">B41-B31</f>
        <v>-7.465244879080335E-2</v>
      </c>
      <c r="L41" s="302">
        <f t="shared" ref="L41:L42" si="48">D41-D31</f>
        <v>-3.6943119879623149E-2</v>
      </c>
      <c r="M41" s="302">
        <f t="shared" ref="M41:M42" si="49">F41-F31</f>
        <v>-1.4607495369620249E-2</v>
      </c>
      <c r="N41" s="302">
        <f t="shared" ref="N41:N42" si="50">SUM(K41:M41)</f>
        <v>-0.12620306404004675</v>
      </c>
    </row>
    <row r="42" spans="1:14" x14ac:dyDescent="0.2">
      <c r="A42" s="282" t="s">
        <v>363</v>
      </c>
      <c r="B42" s="302">
        <f>SUM(B40:B41)</f>
        <v>4.1424970981401117</v>
      </c>
      <c r="C42" s="299" t="str">
        <f>CONCATENATE("(",ROUND((B42/$H42)*100,1),")")</f>
        <v>(64.2)</v>
      </c>
      <c r="D42" s="302">
        <f>SUM(D40:D41)</f>
        <v>0.54172262455525011</v>
      </c>
      <c r="E42" s="299" t="str">
        <f>CONCATENATE("(",ROUND((D42/$H42)*100,1),")")</f>
        <v>(8.4)</v>
      </c>
      <c r="F42" s="302">
        <f>SUM(F40:F41)</f>
        <v>1.7647802773046188</v>
      </c>
      <c r="G42" s="299" t="str">
        <f>CONCATENATE("(",ROUND((F42/$H42)*100,1),")")</f>
        <v>(27.4)</v>
      </c>
      <c r="H42" s="302">
        <f>SUM(H40:H41)</f>
        <v>6.4489999999999803</v>
      </c>
      <c r="I42" s="299" t="str">
        <f>CONCATENATE("(",ROUND((H42/$H42)*100,1),")")</f>
        <v>(100)</v>
      </c>
      <c r="K42" s="302">
        <f t="shared" si="47"/>
        <v>5.9651165383495908E-2</v>
      </c>
      <c r="L42" s="302">
        <f t="shared" si="48"/>
        <v>-5.7432671129870827E-2</v>
      </c>
      <c r="M42" s="302">
        <f t="shared" si="49"/>
        <v>-0.25121849425364884</v>
      </c>
      <c r="N42" s="302">
        <f t="shared" si="50"/>
        <v>-0.24900000000002376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1.2982881063791842</v>
      </c>
      <c r="C51" s="299" t="str">
        <f>CONCATENATE("(",ROUND((B51/$H53)*100,1),")")</f>
        <v>(80.9)</v>
      </c>
      <c r="D51" s="302">
        <f>'Ind T6'!M18</f>
        <v>9.1239596158104591E-2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1.3895277025372887</v>
      </c>
      <c r="I51" s="299" t="str">
        <f>CONCATENATE("(",ROUND((H51/$H53)*100,1),")")</f>
        <v>(86.6)</v>
      </c>
      <c r="K51" s="302">
        <f>B56-B51</f>
        <v>-0.16288478812750284</v>
      </c>
      <c r="L51" s="302">
        <f>D56-D51</f>
        <v>-8.1095810757154385E-3</v>
      </c>
      <c r="M51" s="302">
        <f>F56-F51</f>
        <v>0</v>
      </c>
      <c r="N51" s="302">
        <f>SUM(K51:M51)</f>
        <v>-0.17099436920321828</v>
      </c>
    </row>
    <row r="52" spans="1:14" x14ac:dyDescent="0.2">
      <c r="A52" s="282" t="s">
        <v>365</v>
      </c>
      <c r="B52" s="302">
        <f>'Ind T6'!L17</f>
        <v>0.16628515143979039</v>
      </c>
      <c r="C52" s="299" t="str">
        <f>CONCATENATE("(",ROUND((B52/$H53)*100,1),")")</f>
        <v>(10.4)</v>
      </c>
      <c r="D52" s="302">
        <f>'Ind T6'!M17</f>
        <v>4.8187146022923198E-2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0.2144722974627136</v>
      </c>
      <c r="I52" s="299" t="str">
        <f>CONCATENATE("(",ROUND((H52/$H53)*100,1),")")</f>
        <v>(13.4)</v>
      </c>
      <c r="K52" s="302">
        <f t="shared" ref="K52:K53" si="52">B57-B52</f>
        <v>-2.1655890504763464E-2</v>
      </c>
      <c r="L52" s="302">
        <f t="shared" ref="L52:L53" si="53">D57-D52</f>
        <v>-5.3497402920201151E-3</v>
      </c>
      <c r="M52" s="302">
        <f t="shared" ref="M52:M53" si="54">F57-F52</f>
        <v>0</v>
      </c>
      <c r="N52" s="302">
        <f t="shared" ref="N52:N53" si="55">SUM(K52:M52)</f>
        <v>-2.7005630796783579E-2</v>
      </c>
    </row>
    <row r="53" spans="1:14" x14ac:dyDescent="0.2">
      <c r="A53" s="282" t="s">
        <v>363</v>
      </c>
      <c r="B53" s="302">
        <f>SUM(B51:B52)</f>
        <v>1.4645732578189747</v>
      </c>
      <c r="C53" s="299" t="str">
        <f>CONCATENATE("(",ROUND((B53/$H53)*100,1),")")</f>
        <v>(91.3)</v>
      </c>
      <c r="D53" s="302">
        <f>SUM(D51:D52)</f>
        <v>0.1394267421810278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1.6040000000000023</v>
      </c>
      <c r="I53" s="299" t="str">
        <f>CONCATENATE("(",ROUND((H53/$H53)*100,1),")")</f>
        <v>(100)</v>
      </c>
      <c r="K53" s="302">
        <f t="shared" si="52"/>
        <v>-0.18454067863226653</v>
      </c>
      <c r="L53" s="302">
        <f t="shared" si="53"/>
        <v>-1.3459321367735561E-2</v>
      </c>
      <c r="M53" s="302">
        <f t="shared" si="54"/>
        <v>0</v>
      </c>
      <c r="N53" s="302">
        <f t="shared" si="55"/>
        <v>-0.19800000000000209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1.1354033182516814</v>
      </c>
      <c r="C56" s="299" t="str">
        <f>CONCATENATE("(",ROUND((B56/$H58)*100,1),")")</f>
        <v>(80.8)</v>
      </c>
      <c r="D56" s="302">
        <f>'Ind T6'!R18</f>
        <v>8.3130015082389153E-2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1.2185333333340704</v>
      </c>
      <c r="I56" s="299" t="str">
        <f>CONCATENATE("(",ROUND((H56/$H58)*100,1),")")</f>
        <v>(86.7)</v>
      </c>
      <c r="K56" s="302">
        <f>B61-B56</f>
        <v>-0.17840531585179731</v>
      </c>
      <c r="L56" s="302">
        <f>D61-D56</f>
        <v>-8.6757601886717911E-3</v>
      </c>
      <c r="M56" s="302">
        <f>F61-F56</f>
        <v>0</v>
      </c>
      <c r="N56" s="302">
        <f>SUM(K56:M56)</f>
        <v>-0.18708107604046909</v>
      </c>
    </row>
    <row r="57" spans="1:14" x14ac:dyDescent="0.2">
      <c r="A57" s="282" t="s">
        <v>365</v>
      </c>
      <c r="B57" s="302">
        <f>'Ind T6'!Q17</f>
        <v>0.14462926093502693</v>
      </c>
      <c r="C57" s="299" t="str">
        <f>CONCATENATE("(",ROUND((B57/$H58)*100,1),")")</f>
        <v>(10.3)</v>
      </c>
      <c r="D57" s="302">
        <f>'Ind T6'!R17</f>
        <v>4.2837405730903083E-2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0.18746666666593001</v>
      </c>
      <c r="I57" s="299" t="str">
        <f>CONCATENATE("(",ROUND((H57/$H58)*100,1),")")</f>
        <v>(13.3)</v>
      </c>
      <c r="K57" s="302">
        <f t="shared" ref="K57:K58" si="57">B62-B57</f>
        <v>-2.6545761136705037E-2</v>
      </c>
      <c r="L57" s="302">
        <f t="shared" ref="L57:L58" si="58">D62-D57</f>
        <v>-5.3731628228233311E-3</v>
      </c>
      <c r="M57" s="302">
        <f t="shared" ref="M57:M58" si="59">F62-F57</f>
        <v>0</v>
      </c>
      <c r="N57" s="302">
        <f t="shared" ref="N57:N58" si="60">SUM(K57:M57)</f>
        <v>-3.1918923959528368E-2</v>
      </c>
    </row>
    <row r="58" spans="1:14" x14ac:dyDescent="0.2">
      <c r="A58" s="282" t="s">
        <v>363</v>
      </c>
      <c r="B58" s="302">
        <f>SUM(B56:B57)</f>
        <v>1.2800325791867082</v>
      </c>
      <c r="C58" s="299" t="str">
        <f>CONCATENATE("(",ROUND((B58/$H58)*100,1),")")</f>
        <v>(91)</v>
      </c>
      <c r="D58" s="302">
        <f>SUM(D56:D57)</f>
        <v>0.12596742081329224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1.4060000000000004</v>
      </c>
      <c r="I58" s="299" t="str">
        <f>CONCATENATE("(",ROUND((H58/$H58)*100,1),")")</f>
        <v>(100)</v>
      </c>
      <c r="K58" s="302">
        <f t="shared" si="57"/>
        <v>-0.20495107698850212</v>
      </c>
      <c r="L58" s="302">
        <f t="shared" si="58"/>
        <v>-1.4048923011495129E-2</v>
      </c>
      <c r="M58" s="302">
        <f t="shared" si="59"/>
        <v>0</v>
      </c>
      <c r="N58" s="302">
        <f t="shared" si="60"/>
        <v>-0.21899999999999725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0.95699800239988408</v>
      </c>
      <c r="C61" s="299" t="str">
        <f>CONCATENATE("(",ROUND((B61/$H63)*100,1),")")</f>
        <v>(80.6)</v>
      </c>
      <c r="D61" s="302">
        <f>'Ind T6'!W18</f>
        <v>7.4454254893717361E-2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1.0314522572936013</v>
      </c>
      <c r="I61" s="299" t="str">
        <f>CONCATENATE("(",ROUND((H61/$H63)*100,1),")")</f>
        <v>(86.9)</v>
      </c>
      <c r="K61" s="302">
        <f>B61-B51</f>
        <v>-0.34129010397930015</v>
      </c>
      <c r="L61" s="302">
        <f>D61-D51</f>
        <v>-1.678534126438723E-2</v>
      </c>
      <c r="M61" s="302">
        <f>F61-F51</f>
        <v>0</v>
      </c>
      <c r="N61" s="302">
        <f>SUM(K61:M61)</f>
        <v>-0.3580754452436874</v>
      </c>
    </row>
    <row r="62" spans="1:14" x14ac:dyDescent="0.2">
      <c r="A62" s="282" t="s">
        <v>365</v>
      </c>
      <c r="B62" s="302">
        <f>'Ind T6'!V17</f>
        <v>0.11808349979832189</v>
      </c>
      <c r="C62" s="299" t="str">
        <f>CONCATENATE("(",ROUND((B62/$H63)*100,1),")")</f>
        <v>(9.9)</v>
      </c>
      <c r="D62" s="302">
        <f>'Ind T6'!W17</f>
        <v>3.7464242908079752E-2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0.15554774270640165</v>
      </c>
      <c r="I62" s="299" t="str">
        <f>CONCATENATE("(",ROUND((H62/$H63)*100,1),")")</f>
        <v>(13.1)</v>
      </c>
      <c r="K62" s="302">
        <f t="shared" ref="K62:K63" si="62">B62-B52</f>
        <v>-4.8201651641468501E-2</v>
      </c>
      <c r="L62" s="302">
        <f t="shared" ref="L62:L63" si="63">D62-D52</f>
        <v>-1.0722903114843446E-2</v>
      </c>
      <c r="M62" s="302">
        <f t="shared" ref="M62:M63" si="64">F62-F52</f>
        <v>0</v>
      </c>
      <c r="N62" s="302">
        <f t="shared" ref="N62:N63" si="65">SUM(K62:M62)</f>
        <v>-5.8924554756311948E-2</v>
      </c>
    </row>
    <row r="63" spans="1:14" x14ac:dyDescent="0.2">
      <c r="A63" s="282" t="s">
        <v>363</v>
      </c>
      <c r="B63" s="302">
        <f>SUM(B61:B62)</f>
        <v>1.0750815021982061</v>
      </c>
      <c r="C63" s="299" t="str">
        <f>CONCATENATE("(",ROUND((B63/$H63)*100,1),")")</f>
        <v>(90.6)</v>
      </c>
      <c r="D63" s="302">
        <f>SUM(D61:D62)</f>
        <v>0.11191849780179711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1.1870000000000029</v>
      </c>
      <c r="I63" s="299" t="str">
        <f>CONCATENATE("(",ROUND((H63/$H63)*100,1),")")</f>
        <v>(100)</v>
      </c>
      <c r="K63" s="302">
        <f t="shared" si="62"/>
        <v>-0.38949175562076865</v>
      </c>
      <c r="L63" s="302">
        <f t="shared" si="63"/>
        <v>-2.750824437923069E-2</v>
      </c>
      <c r="M63" s="302">
        <f t="shared" si="64"/>
        <v>0</v>
      </c>
      <c r="N63" s="302">
        <f t="shared" si="65"/>
        <v>-0.41699999999999937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7.7610489187566225</v>
      </c>
      <c r="C72" s="299" t="str">
        <f>CONCATENATE("(",ROUND((B72/$H74)*100,1),")")</f>
        <v>(59.8)</v>
      </c>
      <c r="D72" s="302">
        <f>'Ind T6'!M27</f>
        <v>0.71945622506575035</v>
      </c>
      <c r="E72" s="299" t="str">
        <f>CONCATENATE("(",ROUND((D72/$H74)*100,1),")")</f>
        <v>(5.5)</v>
      </c>
      <c r="F72" s="302">
        <f>'Ind T6'!N27</f>
        <v>0.10099622086770192</v>
      </c>
      <c r="G72" s="299" t="str">
        <f>CONCATENATE("(",ROUND((F72/$H74)*100,1),")")</f>
        <v>(0.8)</v>
      </c>
      <c r="H72" s="302">
        <f>SUM(B72,D72,F72)</f>
        <v>8.5815013646900749</v>
      </c>
      <c r="I72" s="299" t="str">
        <f>CONCATENATE("(",ROUND((H72/$H74)*100,1),")")</f>
        <v>(66.2)</v>
      </c>
      <c r="K72" s="302">
        <f>B77-B72</f>
        <v>0.69699674374840281</v>
      </c>
      <c r="L72" s="302">
        <f>D77-D72</f>
        <v>7.3147438848814694E-2</v>
      </c>
      <c r="M72" s="302">
        <f>F77-F72</f>
        <v>1.1344931611439374E-2</v>
      </c>
      <c r="N72" s="302">
        <f>SUM(K72:M72)</f>
        <v>0.78148911420865685</v>
      </c>
    </row>
    <row r="73" spans="1:14" x14ac:dyDescent="0.2">
      <c r="A73" s="282" t="s">
        <v>365</v>
      </c>
      <c r="B73" s="302">
        <f>'Ind T6'!L26</f>
        <v>3.3630606760212842</v>
      </c>
      <c r="C73" s="299" t="str">
        <f>CONCATENATE("(",ROUND((B73/$H74)*100,1),")")</f>
        <v>(25.9)</v>
      </c>
      <c r="D73" s="302">
        <f>'Ind T6'!M26</f>
        <v>0.96842893136649044</v>
      </c>
      <c r="E73" s="299" t="str">
        <f>CONCATENATE("(",ROUND((D73/$H74)*100,1),")")</f>
        <v>(7.5)</v>
      </c>
      <c r="F73" s="302">
        <f>'Ind T6'!N26</f>
        <v>5.9009027922160749E-2</v>
      </c>
      <c r="G73" s="299" t="str">
        <f>CONCATENATE("(",ROUND((F73/$H74)*100,1),")")</f>
        <v>(0.5)</v>
      </c>
      <c r="H73" s="302">
        <f t="shared" ref="H73" si="66">SUM(B73,D73,F73)</f>
        <v>4.3904986353099362</v>
      </c>
      <c r="I73" s="299" t="str">
        <f>CONCATENATE("(",ROUND((H73/$H74)*100,1),")")</f>
        <v>(33.8)</v>
      </c>
      <c r="K73" s="302">
        <f t="shared" ref="K73:K74" si="67">B78-B73</f>
        <v>0.48048006546647404</v>
      </c>
      <c r="L73" s="302">
        <f t="shared" ref="L73:L74" si="68">D78-D73</f>
        <v>9.6279737142206834E-2</v>
      </c>
      <c r="M73" s="302">
        <f t="shared" ref="M73:M74" si="69">F78-F73</f>
        <v>7.7510831826731255E-3</v>
      </c>
      <c r="N73" s="302">
        <f t="shared" ref="N73:N74" si="70">SUM(K73:M73)</f>
        <v>0.58451088579135402</v>
      </c>
    </row>
    <row r="74" spans="1:14" x14ac:dyDescent="0.2">
      <c r="A74" s="282" t="s">
        <v>363</v>
      </c>
      <c r="B74" s="302">
        <f>SUM(B72:B73)</f>
        <v>11.124109594777906</v>
      </c>
      <c r="C74" s="299" t="str">
        <f>CONCATENATE("(",ROUND((B74/$H74)*100,1),")")</f>
        <v>(85.8)</v>
      </c>
      <c r="D74" s="302">
        <f>SUM(D72:D73)</f>
        <v>1.6878851564322408</v>
      </c>
      <c r="E74" s="299" t="str">
        <f>CONCATENATE("(",ROUND((D74/$H74)*100,1),")")</f>
        <v>(13)</v>
      </c>
      <c r="F74" s="302">
        <f>SUM(F72:F73)</f>
        <v>0.16000524878986266</v>
      </c>
      <c r="G74" s="299" t="str">
        <f>CONCATENATE("(",ROUND((F74/$H74)*100,1),")")</f>
        <v>(1.2)</v>
      </c>
      <c r="H74" s="302">
        <f>SUM(H72:H73)</f>
        <v>12.972000000000012</v>
      </c>
      <c r="I74" s="299" t="str">
        <f>CONCATENATE("(",ROUND((H74/$H74)*100,1),")")</f>
        <v>(100)</v>
      </c>
      <c r="K74" s="302">
        <f t="shared" si="67"/>
        <v>1.1774768092148769</v>
      </c>
      <c r="L74" s="302">
        <f t="shared" si="68"/>
        <v>0.16942717599102153</v>
      </c>
      <c r="M74" s="302">
        <f t="shared" si="69"/>
        <v>1.9096014794112492E-2</v>
      </c>
      <c r="N74" s="302">
        <f t="shared" si="70"/>
        <v>1.3660000000000108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8.4580456625050253</v>
      </c>
      <c r="C77" s="299" t="str">
        <f>CONCATENATE("(",ROUND((B77/$H79)*100,1),")")</f>
        <v>(59)</v>
      </c>
      <c r="D77" s="302">
        <f>'Ind T6'!R27</f>
        <v>0.79260366391456505</v>
      </c>
      <c r="E77" s="299" t="str">
        <f>CONCATENATE("(",ROUND((D77/$H79)*100,1),")")</f>
        <v>(5.5)</v>
      </c>
      <c r="F77" s="302">
        <f>'Ind T6'!S27</f>
        <v>0.1123411524791413</v>
      </c>
      <c r="G77" s="299" t="str">
        <f>CONCATENATE("(",ROUND((F77/$H79)*100,1),")")</f>
        <v>(0.8)</v>
      </c>
      <c r="H77" s="302">
        <f>SUM(B77,D77,F77)</f>
        <v>9.3629904788987321</v>
      </c>
      <c r="I77" s="299" t="str">
        <f>CONCATENATE("(",ROUND((H77/$H79)*100,1),")")</f>
        <v>(65.3)</v>
      </c>
      <c r="K77" s="302">
        <f>B82-B77</f>
        <v>0.69609607950231656</v>
      </c>
      <c r="L77" s="302">
        <f>D82-D77</f>
        <v>8.4459400730856449E-2</v>
      </c>
      <c r="M77" s="302">
        <f>F82-F77</f>
        <v>1.5884441765568955E-2</v>
      </c>
      <c r="N77" s="302">
        <f>SUM(K77:M77)</f>
        <v>0.79643992199874192</v>
      </c>
    </row>
    <row r="78" spans="1:14" x14ac:dyDescent="0.2">
      <c r="A78" s="282" t="s">
        <v>365</v>
      </c>
      <c r="B78" s="302">
        <f>'Ind T6'!Q26</f>
        <v>3.8435407414877583</v>
      </c>
      <c r="C78" s="299" t="str">
        <f>CONCATENATE("(",ROUND((B78/$H79)*100,1),")")</f>
        <v>(26.8)</v>
      </c>
      <c r="D78" s="302">
        <f>'Ind T6'!R26</f>
        <v>1.0647086685086973</v>
      </c>
      <c r="E78" s="299" t="str">
        <f>CONCATENATE("(",ROUND((D78/$H79)*100,1),")")</f>
        <v>(7.4)</v>
      </c>
      <c r="F78" s="302">
        <f>'Ind T6'!S26</f>
        <v>6.6760111104833875E-2</v>
      </c>
      <c r="G78" s="299" t="str">
        <f>CONCATENATE("(",ROUND((F78/$H79)*100,1),")")</f>
        <v>(0.5)</v>
      </c>
      <c r="H78" s="302">
        <f t="shared" ref="H78" si="71">SUM(B78,D78,F78)</f>
        <v>4.9750095211012901</v>
      </c>
      <c r="I78" s="299" t="str">
        <f>CONCATENATE("(",ROUND((H78/$H79)*100,1),")")</f>
        <v>(34.7)</v>
      </c>
      <c r="K78" s="302">
        <f t="shared" ref="K78:K79" si="72">B83-B78</f>
        <v>0.69867608155890881</v>
      </c>
      <c r="L78" s="302">
        <f t="shared" ref="L78:L79" si="73">D83-D78</f>
        <v>0.10470875099990429</v>
      </c>
      <c r="M78" s="302">
        <f t="shared" ref="M78:M79" si="74">F83-F78</f>
        <v>1.0175245442429801E-2</v>
      </c>
      <c r="N78" s="302">
        <f t="shared" ref="N78:N79" si="75">SUM(K78:M78)</f>
        <v>0.81356007800124286</v>
      </c>
    </row>
    <row r="79" spans="1:14" x14ac:dyDescent="0.2">
      <c r="A79" s="282" t="s">
        <v>363</v>
      </c>
      <c r="B79" s="302">
        <f>SUM(B77:B78)</f>
        <v>12.301586403992783</v>
      </c>
      <c r="C79" s="299" t="str">
        <f>CONCATENATE("(",ROUND((B79/$H79)*100,1),")")</f>
        <v>(85.8)</v>
      </c>
      <c r="D79" s="302">
        <f>SUM(D77:D78)</f>
        <v>1.8573123324232623</v>
      </c>
      <c r="E79" s="299" t="str">
        <f>CONCATENATE("(",ROUND((D79/$H79)*100,1),")")</f>
        <v>(13)</v>
      </c>
      <c r="F79" s="302">
        <f>SUM(F77:F78)</f>
        <v>0.17910126358397516</v>
      </c>
      <c r="G79" s="299" t="str">
        <f>CONCATENATE("(",ROUND((F79/$H79)*100,1),")")</f>
        <v>(1.2)</v>
      </c>
      <c r="H79" s="302">
        <f>SUM(H77:H78)</f>
        <v>14.338000000000022</v>
      </c>
      <c r="I79" s="299" t="str">
        <f>CONCATENATE("(",ROUND((H79/$H79)*100,1),")")</f>
        <v>(100)</v>
      </c>
      <c r="K79" s="302">
        <f t="shared" si="72"/>
        <v>1.3947721610612263</v>
      </c>
      <c r="L79" s="302">
        <f t="shared" si="73"/>
        <v>0.18916815173076063</v>
      </c>
      <c r="M79" s="302">
        <f t="shared" si="74"/>
        <v>2.6059687207998783E-2</v>
      </c>
      <c r="N79" s="302">
        <f t="shared" si="75"/>
        <v>1.6099999999999857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9.1541417420073419</v>
      </c>
      <c r="C82" s="299" t="str">
        <f>CONCATENATE("(",ROUND((B82/$H84)*100,1),")")</f>
        <v>(57.4)</v>
      </c>
      <c r="D82" s="302">
        <f>'Ind T6'!W27</f>
        <v>0.8770630646454215</v>
      </c>
      <c r="E82" s="299" t="str">
        <f>CONCATENATE("(",ROUND((D82/$H84)*100,1),")")</f>
        <v>(5.5)</v>
      </c>
      <c r="F82" s="302">
        <f>'Ind T6'!X27</f>
        <v>0.12822559424471025</v>
      </c>
      <c r="G82" s="299" t="str">
        <f>CONCATENATE("(",ROUND((F82/$H84)*100,1),")")</f>
        <v>(0.8)</v>
      </c>
      <c r="H82" s="302">
        <f>SUM(B82,D82,F82)</f>
        <v>10.159430400897474</v>
      </c>
      <c r="I82" s="299" t="str">
        <f>CONCATENATE("(",ROUND((H82/$H84)*100,1),")")</f>
        <v>(63.7)</v>
      </c>
      <c r="K82" s="302">
        <f>B82-B72</f>
        <v>1.3930928232507194</v>
      </c>
      <c r="L82" s="302">
        <f>D82-D72</f>
        <v>0.15760683957967114</v>
      </c>
      <c r="M82" s="302">
        <f>F82-F72</f>
        <v>2.7229373377008328E-2</v>
      </c>
      <c r="N82" s="302">
        <f>SUM(K82:M82)</f>
        <v>1.5779290362073988</v>
      </c>
    </row>
    <row r="83" spans="1:14" x14ac:dyDescent="0.2">
      <c r="A83" s="282" t="s">
        <v>365</v>
      </c>
      <c r="B83" s="302">
        <f>'Ind T6'!V26</f>
        <v>4.5422168230466671</v>
      </c>
      <c r="C83" s="299" t="str">
        <f>CONCATENATE("(",ROUND((B83/$H84)*100,1),")")</f>
        <v>(28.5)</v>
      </c>
      <c r="D83" s="302">
        <f>'Ind T6'!W26</f>
        <v>1.1694174195086016</v>
      </c>
      <c r="E83" s="299" t="str">
        <f>CONCATENATE("(",ROUND((D83/$H84)*100,1),")")</f>
        <v>(7.3)</v>
      </c>
      <c r="F83" s="302">
        <f>'Ind T6'!X26</f>
        <v>7.6935356547263675E-2</v>
      </c>
      <c r="G83" s="299" t="str">
        <f>CONCATENATE("(",ROUND((F83/$H84)*100,1),")")</f>
        <v>(0.5)</v>
      </c>
      <c r="H83" s="302">
        <f t="shared" ref="H83" si="76">SUM(B83,D83,F83)</f>
        <v>5.7885695991025319</v>
      </c>
      <c r="I83" s="299" t="str">
        <f>CONCATENATE("(",ROUND((H83/$H84)*100,1),")")</f>
        <v>(36.3)</v>
      </c>
      <c r="K83" s="302">
        <f t="shared" ref="K83:K84" si="77">B83-B73</f>
        <v>1.1791561470253829</v>
      </c>
      <c r="L83" s="302">
        <f t="shared" ref="L83:L84" si="78">D83-D73</f>
        <v>0.20098848814211112</v>
      </c>
      <c r="M83" s="302">
        <f t="shared" ref="M83:M84" si="79">F83-F73</f>
        <v>1.7926328625102926E-2</v>
      </c>
      <c r="N83" s="302">
        <f t="shared" ref="N83:N84" si="80">SUM(K83:M83)</f>
        <v>1.398070963792597</v>
      </c>
    </row>
    <row r="84" spans="1:14" x14ac:dyDescent="0.2">
      <c r="A84" s="282" t="s">
        <v>363</v>
      </c>
      <c r="B84" s="302">
        <f>SUM(B82:B83)</f>
        <v>13.696358565054009</v>
      </c>
      <c r="C84" s="299" t="str">
        <f>CONCATENATE("(",ROUND((B84/$H84)*100,1),")")</f>
        <v>(85.9)</v>
      </c>
      <c r="D84" s="302">
        <f>SUM(D82:D83)</f>
        <v>2.0464804841540229</v>
      </c>
      <c r="E84" s="299" t="str">
        <f>CONCATENATE("(",ROUND((D84/$H84)*100,1),")")</f>
        <v>(12.8)</v>
      </c>
      <c r="F84" s="302">
        <f>SUM(F82:F83)</f>
        <v>0.20516095079197394</v>
      </c>
      <c r="G84" s="299" t="str">
        <f>CONCATENATE("(",ROUND((F84/$H84)*100,1),")")</f>
        <v>(1.3)</v>
      </c>
      <c r="H84" s="302">
        <f>SUM(H82:H83)</f>
        <v>15.948000000000006</v>
      </c>
      <c r="I84" s="299" t="str">
        <f>CONCATENATE("(",ROUND((H84/$H84)*100,1),")")</f>
        <v>(100)</v>
      </c>
      <c r="K84" s="302">
        <f t="shared" si="77"/>
        <v>2.5722489702761031</v>
      </c>
      <c r="L84" s="302">
        <f t="shared" si="78"/>
        <v>0.35859532772178215</v>
      </c>
      <c r="M84" s="302">
        <f t="shared" si="79"/>
        <v>4.5155702002111275E-2</v>
      </c>
      <c r="N84" s="302">
        <f t="shared" si="80"/>
        <v>2.9759999999999969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5.7669030757463107</v>
      </c>
      <c r="C93" s="299" t="str">
        <f>CONCATENATE("(",ROUND((B93/$H95)*100,1),")")</f>
        <v>(72.7)</v>
      </c>
      <c r="D93" s="302">
        <f>'Ind T6'!M36</f>
        <v>0.41660570714433082</v>
      </c>
      <c r="E93" s="299" t="str">
        <f>CONCATENATE("(",ROUND((D93/$H95)*100,1),")")</f>
        <v>(5.2)</v>
      </c>
      <c r="F93" s="302">
        <f>'Ind T6'!N36</f>
        <v>0.21464010969929082</v>
      </c>
      <c r="G93" s="299" t="str">
        <f>CONCATENATE("(",ROUND((F93/$H95)*100,1),")")</f>
        <v>(2.7)</v>
      </c>
      <c r="H93" s="302">
        <f>SUM(B93,D93,F93)</f>
        <v>6.3981488925899326</v>
      </c>
      <c r="I93" s="299" t="str">
        <f>CONCATENATE("(",ROUND((H93/$H95)*100,1),")")</f>
        <v>(80.6)</v>
      </c>
      <c r="K93" s="302">
        <f>B98-B93</f>
        <v>-0.11794749187149822</v>
      </c>
      <c r="L93" s="302">
        <f>D98-D93</f>
        <v>-6.8909761584418638E-3</v>
      </c>
      <c r="M93" s="302">
        <f>F98-F93</f>
        <v>2.5746035757014674E-3</v>
      </c>
      <c r="N93" s="302">
        <f>SUM(K93:M93)</f>
        <v>-0.12226386445423862</v>
      </c>
    </row>
    <row r="94" spans="1:14" x14ac:dyDescent="0.2">
      <c r="A94" s="282" t="s">
        <v>365</v>
      </c>
      <c r="B94" s="302">
        <f>'Ind T6'!L35</f>
        <v>1.0941410469978814</v>
      </c>
      <c r="C94" s="299" t="str">
        <f>CONCATENATE("(",ROUND((B94/$H95)*100,1),")")</f>
        <v>(13.8)</v>
      </c>
      <c r="D94" s="302">
        <f>'Ind T6'!M35</f>
        <v>0.40200246477278317</v>
      </c>
      <c r="E94" s="299" t="str">
        <f>CONCATENATE("(",ROUND((D94/$H95)*100,1),")")</f>
        <v>(5.1)</v>
      </c>
      <c r="F94" s="302">
        <f>'Ind T6'!N35</f>
        <v>4.2707595639401845E-2</v>
      </c>
      <c r="G94" s="299" t="str">
        <f>CONCATENATE("(",ROUND((F94/$H95)*100,1),")")</f>
        <v>(0.5)</v>
      </c>
      <c r="H94" s="302">
        <f t="shared" ref="H94" si="81">SUM(B94,D94,F94)</f>
        <v>1.5388511074100664</v>
      </c>
      <c r="I94" s="299" t="str">
        <f>CONCATENATE("(",ROUND((H94/$H95)*100,1),")")</f>
        <v>(19.4)</v>
      </c>
      <c r="K94" s="302">
        <f t="shared" ref="K94:K95" si="82">B99-B94</f>
        <v>-4.870942440558701E-2</v>
      </c>
      <c r="L94" s="302">
        <f t="shared" ref="L94:L95" si="83">D99-D94</f>
        <v>-1.2883313424890241E-2</v>
      </c>
      <c r="M94" s="302">
        <f t="shared" ref="M94:M95" si="84">F99-F94</f>
        <v>-1.4339771528165679E-4</v>
      </c>
      <c r="N94" s="302">
        <f t="shared" ref="N94:N95" si="85">SUM(K94:M94)</f>
        <v>-6.1736135545758908E-2</v>
      </c>
    </row>
    <row r="95" spans="1:14" x14ac:dyDescent="0.2">
      <c r="A95" s="282" t="s">
        <v>363</v>
      </c>
      <c r="B95" s="302">
        <f>SUM(B93:B94)</f>
        <v>6.8610441227441923</v>
      </c>
      <c r="C95" s="299" t="str">
        <f>CONCATENATE("(",ROUND((B95/$H95)*100,1),")")</f>
        <v>(86.4)</v>
      </c>
      <c r="D95" s="302">
        <f>SUM(D93:D94)</f>
        <v>0.81860817191711399</v>
      </c>
      <c r="E95" s="299" t="str">
        <f>CONCATENATE("(",ROUND((D95/$H95)*100,1),")")</f>
        <v>(10.3)</v>
      </c>
      <c r="F95" s="302">
        <f>SUM(F93:F94)</f>
        <v>0.25734770533869267</v>
      </c>
      <c r="G95" s="299" t="str">
        <f>CONCATENATE("(",ROUND((F95/$H95)*100,1),")")</f>
        <v>(3.2)</v>
      </c>
      <c r="H95" s="302">
        <f>SUM(H93:H94)</f>
        <v>7.9369999999999994</v>
      </c>
      <c r="I95" s="299" t="str">
        <f>CONCATENATE("(",ROUND((H95/$H95)*100,1),")")</f>
        <v>(100)</v>
      </c>
      <c r="K95" s="302">
        <f t="shared" si="82"/>
        <v>-0.16665691627708501</v>
      </c>
      <c r="L95" s="302">
        <f t="shared" si="83"/>
        <v>-1.977428958333205E-2</v>
      </c>
      <c r="M95" s="302">
        <f t="shared" si="84"/>
        <v>2.4312058604197828E-3</v>
      </c>
      <c r="N95" s="302">
        <f t="shared" si="85"/>
        <v>-0.18399999999999728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5.6489555838748124</v>
      </c>
      <c r="C98" s="299" t="str">
        <f>CONCATENATE("(",ROUND((B98/$H100)*100,1),")")</f>
        <v>(72.9)</v>
      </c>
      <c r="D98" s="302">
        <f>'Ind T6'!R36</f>
        <v>0.40971473098588895</v>
      </c>
      <c r="E98" s="299" t="str">
        <f>CONCATENATE("(",ROUND((D98/$H100)*100,1),")")</f>
        <v>(5.3)</v>
      </c>
      <c r="F98" s="302">
        <f>'Ind T6'!S36</f>
        <v>0.21721471327499228</v>
      </c>
      <c r="G98" s="299" t="str">
        <f>CONCATENATE("(",ROUND((F98/$H100)*100,1),")")</f>
        <v>(2.8)</v>
      </c>
      <c r="H98" s="302">
        <f>SUM(B98,D98,F98)</f>
        <v>6.2758850281356935</v>
      </c>
      <c r="I98" s="299" t="str">
        <f>CONCATENATE("(",ROUND((H98/$H100)*100,1),")")</f>
        <v>(80.9)</v>
      </c>
      <c r="K98" s="302">
        <f>B103-B98</f>
        <v>-0.99271303626762641</v>
      </c>
      <c r="L98" s="302">
        <f>D103-D98</f>
        <v>-5.790130606288113E-2</v>
      </c>
      <c r="M98" s="302">
        <f>F103-F98</f>
        <v>-2.8026908501996822E-2</v>
      </c>
      <c r="N98" s="302">
        <f>SUM(K98:M98)</f>
        <v>-1.0786412508325043</v>
      </c>
    </row>
    <row r="99" spans="1:14" x14ac:dyDescent="0.2">
      <c r="A99" s="282" t="s">
        <v>365</v>
      </c>
      <c r="B99" s="302">
        <f>'Ind T6'!Q35</f>
        <v>1.0454316225922944</v>
      </c>
      <c r="C99" s="299" t="str">
        <f>CONCATENATE("(",ROUND((B99/$H100)*100,1),")")</f>
        <v>(13.5)</v>
      </c>
      <c r="D99" s="302">
        <f>'Ind T6'!R35</f>
        <v>0.38911915134789293</v>
      </c>
      <c r="E99" s="299" t="str">
        <f>CONCATENATE("(",ROUND((D99/$H100)*100,1),")")</f>
        <v>(5)</v>
      </c>
      <c r="F99" s="302">
        <f>'Ind T6'!S35</f>
        <v>4.2564197924120188E-2</v>
      </c>
      <c r="G99" s="299" t="str">
        <f>CONCATENATE("(",ROUND((F99/$H100)*100,1),")")</f>
        <v>(0.5)</v>
      </c>
      <c r="H99" s="302">
        <f t="shared" ref="H99" si="86">SUM(B99,D99,F99)</f>
        <v>1.4771149718643075</v>
      </c>
      <c r="I99" s="299" t="str">
        <f>CONCATENATE("(",ROUND((H99/$H100)*100,1),")")</f>
        <v>(19.1)</v>
      </c>
      <c r="K99" s="302">
        <f t="shared" ref="K99:K100" si="87">B104-B99</f>
        <v>-0.21278844742504244</v>
      </c>
      <c r="L99" s="302">
        <f t="shared" ref="L99:L100" si="88">D104-D99</f>
        <v>-6.3867911052155335E-2</v>
      </c>
      <c r="M99" s="302">
        <f t="shared" ref="M99:M100" si="89">F104-F99</f>
        <v>-5.7023906903032398E-3</v>
      </c>
      <c r="N99" s="302">
        <f t="shared" ref="N99:N100" si="90">SUM(K99:M99)</f>
        <v>-0.28235874916750103</v>
      </c>
    </row>
    <row r="100" spans="1:14" x14ac:dyDescent="0.2">
      <c r="A100" s="282" t="s">
        <v>363</v>
      </c>
      <c r="B100" s="302">
        <f>SUM(B98:B99)</f>
        <v>6.6943872064671073</v>
      </c>
      <c r="C100" s="299" t="str">
        <f>CONCATENATE("(",ROUND((B100/$H100)*100,1),")")</f>
        <v>(86.3)</v>
      </c>
      <c r="D100" s="302">
        <f>SUM(D98:D99)</f>
        <v>0.79883388233378194</v>
      </c>
      <c r="E100" s="299" t="str">
        <f>CONCATENATE("(",ROUND((D100/$H100)*100,1),")")</f>
        <v>(10.3)</v>
      </c>
      <c r="F100" s="302">
        <f>SUM(F98:F99)</f>
        <v>0.25977891119911245</v>
      </c>
      <c r="G100" s="299" t="str">
        <f>CONCATENATE("(",ROUND((F100/$H100)*100,1),")")</f>
        <v>(3.4)</v>
      </c>
      <c r="H100" s="302">
        <f>SUM(H98:H99)</f>
        <v>7.753000000000001</v>
      </c>
      <c r="I100" s="299" t="str">
        <f>CONCATENATE("(",ROUND((H100/$H100)*100,1),")")</f>
        <v>(100)</v>
      </c>
      <c r="K100" s="302">
        <f t="shared" si="87"/>
        <v>-1.205501483692669</v>
      </c>
      <c r="L100" s="302">
        <f t="shared" si="88"/>
        <v>-0.12176921711503652</v>
      </c>
      <c r="M100" s="302">
        <f t="shared" si="89"/>
        <v>-3.3729299192300055E-2</v>
      </c>
      <c r="N100" s="302">
        <f t="shared" si="90"/>
        <v>-1.3610000000000055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4.656242547607186</v>
      </c>
      <c r="C103" s="299" t="str">
        <f>CONCATENATE("(",ROUND((B103/$H105)*100,1),")")</f>
        <v>(72.8)</v>
      </c>
      <c r="D103" s="302">
        <f>'Ind T6'!W36</f>
        <v>0.35181342492300782</v>
      </c>
      <c r="E103" s="299" t="str">
        <f>CONCATENATE("(",ROUND((D103/$H105)*100,1),")")</f>
        <v>(5.5)</v>
      </c>
      <c r="F103" s="302">
        <f>'Ind T6'!X36</f>
        <v>0.18918780477299546</v>
      </c>
      <c r="G103" s="299" t="str">
        <f>CONCATENATE("(",ROUND((F103/$H105)*100,1),")")</f>
        <v>(3)</v>
      </c>
      <c r="H103" s="302">
        <f>SUM(B103,D103,F103)</f>
        <v>5.1972437773031892</v>
      </c>
      <c r="I103" s="299" t="str">
        <f>CONCATENATE("(",ROUND((H103/$H105)*100,1),")")</f>
        <v>(81.3)</v>
      </c>
      <c r="K103" s="302">
        <f>B103-B93</f>
        <v>-1.1106605281391246</v>
      </c>
      <c r="L103" s="302">
        <f>D103-D93</f>
        <v>-6.4792282221322994E-2</v>
      </c>
      <c r="M103" s="302">
        <f>F103-F93</f>
        <v>-2.5452304926295355E-2</v>
      </c>
      <c r="N103" s="302">
        <f>SUM(K103:M103)</f>
        <v>-1.2009051152867429</v>
      </c>
    </row>
    <row r="104" spans="1:14" x14ac:dyDescent="0.2">
      <c r="A104" s="282" t="s">
        <v>365</v>
      </c>
      <c r="B104" s="302">
        <f>'Ind T6'!V35</f>
        <v>0.83264317516725195</v>
      </c>
      <c r="C104" s="299" t="str">
        <f>CONCATENATE("(",ROUND((B104/$H105)*100,1),")")</f>
        <v>(13)</v>
      </c>
      <c r="D104" s="302">
        <f>'Ind T6'!W35</f>
        <v>0.3252512402957376</v>
      </c>
      <c r="E104" s="299" t="str">
        <f>CONCATENATE("(",ROUND((D104/$H105)*100,1),")")</f>
        <v>(5.1)</v>
      </c>
      <c r="F104" s="302">
        <f>'Ind T6'!X35</f>
        <v>3.6861807233816948E-2</v>
      </c>
      <c r="G104" s="299" t="str">
        <f>CONCATENATE("(",ROUND((F104/$H105)*100,1),")")</f>
        <v>(0.6)</v>
      </c>
      <c r="H104" s="302">
        <f t="shared" ref="H104" si="91">SUM(B104,D104,F104)</f>
        <v>1.1947562226968065</v>
      </c>
      <c r="I104" s="299" t="str">
        <f>CONCATENATE("(",ROUND((H104/$H105)*100,1),")")</f>
        <v>(18.7)</v>
      </c>
      <c r="K104" s="302">
        <f t="shared" ref="K104:K105" si="92">B104-B94</f>
        <v>-0.26149787183062945</v>
      </c>
      <c r="L104" s="302">
        <f t="shared" ref="L104:L105" si="93">D104-D94</f>
        <v>-7.6751224477045576E-2</v>
      </c>
      <c r="M104" s="302">
        <f t="shared" ref="M104:M105" si="94">F104-F94</f>
        <v>-5.8457884055848966E-3</v>
      </c>
      <c r="N104" s="302">
        <f t="shared" ref="N104:N105" si="95">SUM(K104:M104)</f>
        <v>-0.34409488471325994</v>
      </c>
    </row>
    <row r="105" spans="1:14" x14ac:dyDescent="0.2">
      <c r="A105" s="282" t="s">
        <v>363</v>
      </c>
      <c r="B105" s="302">
        <f>SUM(B103:B104)</f>
        <v>5.4888857227744383</v>
      </c>
      <c r="C105" s="299" t="str">
        <f>CONCATENATE("(",ROUND((B105/$H105)*100,1),")")</f>
        <v>(85.9)</v>
      </c>
      <c r="D105" s="302">
        <f>SUM(D103:D104)</f>
        <v>0.67706466521874542</v>
      </c>
      <c r="E105" s="299" t="str">
        <f>CONCATENATE("(",ROUND((D105/$H105)*100,1),")")</f>
        <v>(10.6)</v>
      </c>
      <c r="F105" s="302">
        <f>SUM(F103:F104)</f>
        <v>0.22604961200681239</v>
      </c>
      <c r="G105" s="299" t="str">
        <f>CONCATENATE("(",ROUND((F105/$H105)*100,1),")")</f>
        <v>(3.5)</v>
      </c>
      <c r="H105" s="302">
        <f>SUM(H103:H104)</f>
        <v>6.3919999999999959</v>
      </c>
      <c r="I105" s="299" t="str">
        <f>CONCATENATE("(",ROUND((H105/$H105)*100,1),")")</f>
        <v>(100)</v>
      </c>
      <c r="K105" s="302">
        <f t="shared" si="92"/>
        <v>-1.372158399969754</v>
      </c>
      <c r="L105" s="302">
        <f t="shared" si="93"/>
        <v>-0.14154350669836857</v>
      </c>
      <c r="M105" s="302">
        <f t="shared" si="94"/>
        <v>-3.1298093331880272E-2</v>
      </c>
      <c r="N105" s="302">
        <f t="shared" si="95"/>
        <v>-1.5450000000000028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30.511681728675459</v>
      </c>
      <c r="C114" s="299" t="str">
        <f>CONCATENATE("(",ROUND((B114/$H116)*100,1),")")</f>
        <v>(67.1)</v>
      </c>
      <c r="D114" s="302">
        <f>'Ind T6'!M45</f>
        <v>2.2598356883485136</v>
      </c>
      <c r="E114" s="299" t="str">
        <f>CONCATENATE("(",ROUND((D114/$H116)*100,1),")")</f>
        <v>(5)</v>
      </c>
      <c r="F114" s="302">
        <f>'Ind T6'!N45</f>
        <v>2.7205008652490181</v>
      </c>
      <c r="G114" s="299" t="str">
        <f>CONCATENATE("(",ROUND((F114/$H116)*100,1),")")</f>
        <v>(6)</v>
      </c>
      <c r="H114" s="302">
        <f>SUM(B114,D114,F114)</f>
        <v>35.492018282272987</v>
      </c>
      <c r="I114" s="299" t="str">
        <f>CONCATENATE("(",ROUND((H114/$H116)*100,1),")")</f>
        <v>(78)</v>
      </c>
      <c r="K114" s="302">
        <f>B119-B114</f>
        <v>-2.3152417516530015</v>
      </c>
      <c r="L114" s="302">
        <f>D119-D114</f>
        <v>-0.20294614722771165</v>
      </c>
      <c r="M114" s="302">
        <f>F119-F114</f>
        <v>-0.22853147907849758</v>
      </c>
      <c r="N114" s="302">
        <f>SUM(K114:M114)</f>
        <v>-2.7467193779592107</v>
      </c>
    </row>
    <row r="115" spans="1:14" x14ac:dyDescent="0.2">
      <c r="A115" s="282" t="s">
        <v>365</v>
      </c>
      <c r="B115" s="302">
        <f>'Ind T6'!L44</f>
        <v>6.8913052325716553</v>
      </c>
      <c r="C115" s="299" t="str">
        <f>CONCATENATE("(",ROUND((B115/$H116)*100,1),")")</f>
        <v>(15.2)</v>
      </c>
      <c r="D115" s="302">
        <f>'Ind T6'!M44</f>
        <v>2.5723032942965749</v>
      </c>
      <c r="E115" s="299" t="str">
        <f>CONCATENATE("(",ROUND((D115/$H116)*100,1),")")</f>
        <v>(5.7)</v>
      </c>
      <c r="F115" s="302">
        <f>'Ind T6'!N44</f>
        <v>0.52637319085865719</v>
      </c>
      <c r="G115" s="299" t="str">
        <f>CONCATENATE("(",ROUND((F115/$H116)*100,1),")")</f>
        <v>(1.2)</v>
      </c>
      <c r="H115" s="302">
        <f t="shared" ref="H115" si="96">SUM(B115,D115,F115)</f>
        <v>9.9899817177268861</v>
      </c>
      <c r="I115" s="299" t="str">
        <f>CONCATENATE("(",ROUND((H115/$H116)*100,1),")")</f>
        <v>(22)</v>
      </c>
      <c r="K115" s="302">
        <f t="shared" ref="K115:K116" si="97">B120-B115</f>
        <v>-0.51767711030652475</v>
      </c>
      <c r="L115" s="302">
        <f t="shared" ref="L115:L116" si="98">D120-D115</f>
        <v>-0.2266047192529812</v>
      </c>
      <c r="M115" s="302">
        <f t="shared" ref="M115:M116" si="99">F120-F115</f>
        <v>-6.3998792481267219E-2</v>
      </c>
      <c r="N115" s="302">
        <f t="shared" ref="N115:N116" si="100">SUM(K115:M115)</f>
        <v>-0.80828062204077322</v>
      </c>
    </row>
    <row r="116" spans="1:14" x14ac:dyDescent="0.2">
      <c r="A116" s="282" t="s">
        <v>363</v>
      </c>
      <c r="B116" s="302">
        <f>SUM(B114:B115)</f>
        <v>37.402986961247116</v>
      </c>
      <c r="C116" s="299" t="str">
        <f>CONCATENATE("(",ROUND((B116/$H116)*100,1),")")</f>
        <v>(82.2)</v>
      </c>
      <c r="D116" s="302">
        <f>SUM(D114:D115)</f>
        <v>4.8321389826450885</v>
      </c>
      <c r="E116" s="299" t="str">
        <f>CONCATENATE("(",ROUND((D116/$H116)*100,1),")")</f>
        <v>(10.6)</v>
      </c>
      <c r="F116" s="302">
        <f>SUM(F114:F115)</f>
        <v>3.2468740561076754</v>
      </c>
      <c r="G116" s="299" t="str">
        <f>CONCATENATE("(",ROUND((F116/$H116)*100,1),")")</f>
        <v>(7.1)</v>
      </c>
      <c r="H116" s="302">
        <f>SUM(H114:H115)</f>
        <v>45.481999999999871</v>
      </c>
      <c r="I116" s="299" t="str">
        <f>CONCATENATE("(",ROUND((H116/$H116)*100,1),")")</f>
        <v>(100)</v>
      </c>
      <c r="K116" s="302">
        <f t="shared" si="97"/>
        <v>-2.8329188619595271</v>
      </c>
      <c r="L116" s="302">
        <f t="shared" si="98"/>
        <v>-0.42955086648069329</v>
      </c>
      <c r="M116" s="302">
        <f t="shared" si="99"/>
        <v>-0.29253027155976508</v>
      </c>
      <c r="N116" s="302">
        <f t="shared" si="100"/>
        <v>-3.5549999999999855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28.196439977022457</v>
      </c>
      <c r="C119" s="299" t="str">
        <f>CONCATENATE("(",ROUND((B119/$H121)*100,1),")")</f>
        <v>(67.3)</v>
      </c>
      <c r="D119" s="302">
        <f>'Ind T6'!R45</f>
        <v>2.0568895411208019</v>
      </c>
      <c r="E119" s="299" t="str">
        <f>CONCATENATE("(",ROUND((D119/$H121)*100,1),")")</f>
        <v>(4.9)</v>
      </c>
      <c r="F119" s="302">
        <f>'Ind T6'!S45</f>
        <v>2.4919693861705206</v>
      </c>
      <c r="G119" s="299" t="str">
        <f>CONCATENATE("(",ROUND((F119/$H121)*100,1),")")</f>
        <v>(5.9)</v>
      </c>
      <c r="H119" s="302">
        <f>SUM(B119,D119,F119)</f>
        <v>32.745298904313785</v>
      </c>
      <c r="I119" s="299" t="str">
        <f>CONCATENATE("(",ROUND((H119/$H121)*100,1),")")</f>
        <v>(78.1)</v>
      </c>
      <c r="K119" s="302">
        <f>B124-B119</f>
        <v>-2.8801213695966155</v>
      </c>
      <c r="L119" s="302">
        <f>D124-D119</f>
        <v>-0.2372435077139361</v>
      </c>
      <c r="M119" s="302">
        <f>F124-F119</f>
        <v>-0.19090052079489661</v>
      </c>
      <c r="N119" s="302">
        <f>SUM(K119:M119)</f>
        <v>-3.3082653981054482</v>
      </c>
    </row>
    <row r="120" spans="1:14" x14ac:dyDescent="0.2">
      <c r="A120" s="282" t="s">
        <v>365</v>
      </c>
      <c r="B120" s="302">
        <f>'Ind T6'!Q44</f>
        <v>6.3736281222651305</v>
      </c>
      <c r="C120" s="299" t="str">
        <f>CONCATENATE("(",ROUND((B120/$H121)*100,1),")")</f>
        <v>(15.2)</v>
      </c>
      <c r="D120" s="302">
        <f>'Ind T6'!R44</f>
        <v>2.3456985750435937</v>
      </c>
      <c r="E120" s="299" t="str">
        <f>CONCATENATE("(",ROUND((D120/$H121)*100,1),")")</f>
        <v>(5.6)</v>
      </c>
      <c r="F120" s="302">
        <f>'Ind T6'!S44</f>
        <v>0.46237439837738997</v>
      </c>
      <c r="G120" s="299" t="str">
        <f>CONCATENATE("(",ROUND((F120/$H121)*100,1),")")</f>
        <v>(1.1)</v>
      </c>
      <c r="H120" s="302">
        <f t="shared" ref="H120" si="101">SUM(B120,D120,F120)</f>
        <v>9.1817010956861136</v>
      </c>
      <c r="I120" s="299" t="str">
        <f>CONCATENATE("(",ROUND((H120/$H121)*100,1),")")</f>
        <v>(21.9)</v>
      </c>
      <c r="K120" s="302">
        <f t="shared" ref="K120:K121" si="102">B125-B120</f>
        <v>-0.51650704495768185</v>
      </c>
      <c r="L120" s="302">
        <f t="shared" ref="L120:L121" si="103">D125-D120</f>
        <v>-0.24942255815221515</v>
      </c>
      <c r="M120" s="302">
        <f t="shared" ref="M120:M121" si="104">F125-F120</f>
        <v>-7.0804998784560313E-2</v>
      </c>
      <c r="N120" s="302">
        <f t="shared" ref="N120:N121" si="105">SUM(K120:M120)</f>
        <v>-0.83673460189445725</v>
      </c>
    </row>
    <row r="121" spans="1:14" x14ac:dyDescent="0.2">
      <c r="A121" s="282" t="s">
        <v>363</v>
      </c>
      <c r="B121" s="302">
        <f>SUM(B119:B120)</f>
        <v>34.570068099287589</v>
      </c>
      <c r="C121" s="299" t="str">
        <f>CONCATENATE("(",ROUND((B121/$H121)*100,1),")")</f>
        <v>(82.5)</v>
      </c>
      <c r="D121" s="302">
        <f>SUM(D119:D120)</f>
        <v>4.4025881161643952</v>
      </c>
      <c r="E121" s="299" t="str">
        <f>CONCATENATE("(",ROUND((D121/$H121)*100,1),")")</f>
        <v>(10.5)</v>
      </c>
      <c r="F121" s="302">
        <f>SUM(F119:F120)</f>
        <v>2.9543437845479104</v>
      </c>
      <c r="G121" s="299" t="str">
        <f>CONCATENATE("(",ROUND((F121/$H121)*100,1),")")</f>
        <v>(7)</v>
      </c>
      <c r="H121" s="302">
        <f>SUM(H119:H120)</f>
        <v>41.9269999999999</v>
      </c>
      <c r="I121" s="299" t="str">
        <f>CONCATENATE("(",ROUND((H121/$H121)*100,1),")")</f>
        <v>(100)</v>
      </c>
      <c r="K121" s="302">
        <f t="shared" si="102"/>
        <v>-3.3966284145543</v>
      </c>
      <c r="L121" s="302">
        <f t="shared" si="103"/>
        <v>-0.4866660658661508</v>
      </c>
      <c r="M121" s="302">
        <f t="shared" si="104"/>
        <v>-0.26170551957945687</v>
      </c>
      <c r="N121" s="302">
        <f t="shared" si="105"/>
        <v>-4.1449999999999072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25.316318607425842</v>
      </c>
      <c r="C124" s="299" t="str">
        <f>CONCATENATE("(",ROUND((B124/$H126)*100,1),")")</f>
        <v>(67)</v>
      </c>
      <c r="D124" s="302">
        <f>'Ind T6'!W45</f>
        <v>1.8196460334068658</v>
      </c>
      <c r="E124" s="299" t="str">
        <f>CONCATENATE("(",ROUND((D124/$H126)*100,1),")")</f>
        <v>(4.8)</v>
      </c>
      <c r="F124" s="302">
        <f>'Ind T6'!X45</f>
        <v>2.3010688653756239</v>
      </c>
      <c r="G124" s="299" t="str">
        <f>CONCATENATE("(",ROUND((F124/$H126)*100,1),")")</f>
        <v>(6.1)</v>
      </c>
      <c r="H124" s="302">
        <f>SUM(B124,D124,F124)</f>
        <v>29.43703350620833</v>
      </c>
      <c r="I124" s="299" t="str">
        <f>CONCATENATE("(",ROUND((H124/$H126)*100,1),")")</f>
        <v>(77.9)</v>
      </c>
      <c r="K124" s="302">
        <f>B124-B114</f>
        <v>-5.195363121249617</v>
      </c>
      <c r="L124" s="302">
        <f>D124-D114</f>
        <v>-0.44018965494164775</v>
      </c>
      <c r="M124" s="302">
        <f>F124-F114</f>
        <v>-0.41943199987339419</v>
      </c>
      <c r="N124" s="302">
        <f>SUM(K124:M124)</f>
        <v>-6.0549847760646589</v>
      </c>
    </row>
    <row r="125" spans="1:14" x14ac:dyDescent="0.2">
      <c r="A125" s="282" t="s">
        <v>365</v>
      </c>
      <c r="B125" s="302">
        <f>'Ind T6'!V44</f>
        <v>5.8571210773074487</v>
      </c>
      <c r="C125" s="299" t="str">
        <f>CONCATENATE("(",ROUND((B125/$H126)*100,1),")")</f>
        <v>(15.5)</v>
      </c>
      <c r="D125" s="302">
        <f>'Ind T6'!W44</f>
        <v>2.0962760168913785</v>
      </c>
      <c r="E125" s="299" t="str">
        <f>CONCATENATE("(",ROUND((D125/$H126)*100,1),")")</f>
        <v>(5.5)</v>
      </c>
      <c r="F125" s="302">
        <f>'Ind T6'!X44</f>
        <v>0.39156939959282966</v>
      </c>
      <c r="G125" s="299" t="str">
        <f>CONCATENATE("(",ROUND((F125/$H126)*100,1),")")</f>
        <v>(1)</v>
      </c>
      <c r="H125" s="302">
        <f t="shared" ref="H125" si="106">SUM(B125,D125,F125)</f>
        <v>8.3449664937916577</v>
      </c>
      <c r="I125" s="299" t="str">
        <f>CONCATENATE("(",ROUND((H125/$H126)*100,1),")")</f>
        <v>(22.1)</v>
      </c>
      <c r="K125" s="302">
        <f t="shared" ref="K125:K126" si="107">B125-B115</f>
        <v>-1.0341841552642066</v>
      </c>
      <c r="L125" s="302">
        <f t="shared" ref="L125:L126" si="108">D125-D115</f>
        <v>-0.47602727740519635</v>
      </c>
      <c r="M125" s="302">
        <f t="shared" ref="M125:M126" si="109">F125-F115</f>
        <v>-0.13480379126582753</v>
      </c>
      <c r="N125" s="302">
        <f t="shared" ref="N125:N126" si="110">SUM(K125:M125)</f>
        <v>-1.6450152239352305</v>
      </c>
    </row>
    <row r="126" spans="1:14" x14ac:dyDescent="0.2">
      <c r="A126" s="282" t="s">
        <v>363</v>
      </c>
      <c r="B126" s="302">
        <f>SUM(B124:B125)</f>
        <v>31.173439684733289</v>
      </c>
      <c r="C126" s="299" t="str">
        <f>CONCATENATE("(",ROUND((B126/$H126)*100,1),")")</f>
        <v>(82.5)</v>
      </c>
      <c r="D126" s="302">
        <f>SUM(D124:D125)</f>
        <v>3.9159220502982444</v>
      </c>
      <c r="E126" s="299" t="str">
        <f>CONCATENATE("(",ROUND((D126/$H126)*100,1),")")</f>
        <v>(10.4)</v>
      </c>
      <c r="F126" s="302">
        <f>SUM(F124:F125)</f>
        <v>2.6926382649684535</v>
      </c>
      <c r="G126" s="299" t="str">
        <f>CONCATENATE("(",ROUND((F126/$H126)*100,1),")")</f>
        <v>(7.1)</v>
      </c>
      <c r="H126" s="302">
        <f>SUM(H124:H125)</f>
        <v>37.781999999999989</v>
      </c>
      <c r="I126" s="299" t="str">
        <f>CONCATENATE("(",ROUND((H126/$H126)*100,1),")")</f>
        <v>(100)</v>
      </c>
      <c r="K126" s="302">
        <f t="shared" si="107"/>
        <v>-6.2295472765138271</v>
      </c>
      <c r="L126" s="302">
        <f t="shared" si="108"/>
        <v>-0.91621693234684409</v>
      </c>
      <c r="M126" s="302">
        <f t="shared" si="109"/>
        <v>-0.55423579113922194</v>
      </c>
      <c r="N126" s="302">
        <f t="shared" si="110"/>
        <v>-7.6999999999998927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3.5950729989138561</v>
      </c>
      <c r="C135" s="299" t="str">
        <f>CONCATENATE("(",ROUND((B135/$H137)*100,1),")")</f>
        <v>(67.3)</v>
      </c>
      <c r="D135" s="302">
        <f>'Ind T6'!M54</f>
        <v>5.0179722518890295E-2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3.6452527214327466</v>
      </c>
      <c r="I135" s="299" t="str">
        <f>CONCATENATE("(",ROUND((H135/$H137)*100,1),")")</f>
        <v>(68.2)</v>
      </c>
      <c r="K135" s="302">
        <f>B140-B135</f>
        <v>-6.5602474525499055E-2</v>
      </c>
      <c r="L135" s="302">
        <f>D140-D135</f>
        <v>1.3781816818889819E-4</v>
      </c>
      <c r="M135" s="302">
        <f>F140-F135</f>
        <v>0</v>
      </c>
      <c r="N135" s="302">
        <f>SUM(K135:M135)</f>
        <v>-6.5464656357310164E-2</v>
      </c>
    </row>
    <row r="136" spans="1:14" x14ac:dyDescent="0.2">
      <c r="A136" s="282" t="s">
        <v>365</v>
      </c>
      <c r="B136" s="302">
        <f>'Ind T6'!L53</f>
        <v>1.3753805763166995</v>
      </c>
      <c r="C136" s="299" t="str">
        <f>CONCATENATE("(",ROUND((B136/$H137)*100,1),")")</f>
        <v>(25.7)</v>
      </c>
      <c r="D136" s="302">
        <f>'Ind T6'!M53</f>
        <v>0.32236670225055175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1.6977472785672512</v>
      </c>
      <c r="I136" s="299" t="str">
        <f>CONCATENATE("(",ROUND((H136/$H137)*100,1),")")</f>
        <v>(31.8)</v>
      </c>
      <c r="K136" s="302">
        <f t="shared" ref="K136:K137" si="112">B141-B136</f>
        <v>-3.8463990821469007E-3</v>
      </c>
      <c r="L136" s="302">
        <f t="shared" ref="L136:L137" si="113">D141-D136</f>
        <v>-3.6889445605386428E-3</v>
      </c>
      <c r="M136" s="302">
        <f t="shared" ref="M136:M137" si="114">F141-F136</f>
        <v>0</v>
      </c>
      <c r="N136" s="302">
        <f t="shared" ref="N136:N137" si="115">SUM(K136:M136)</f>
        <v>-7.5353436426855436E-3</v>
      </c>
    </row>
    <row r="137" spans="1:14" x14ac:dyDescent="0.2">
      <c r="A137" s="282" t="s">
        <v>363</v>
      </c>
      <c r="B137" s="302">
        <f>SUM(B135:B136)</f>
        <v>4.9704535752305556</v>
      </c>
      <c r="C137" s="299" t="str">
        <f>CONCATENATE("(",ROUND((B137/$H137)*100,1),")")</f>
        <v>(93)</v>
      </c>
      <c r="D137" s="302">
        <f>SUM(D135:D136)</f>
        <v>0.37254642476944205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5.3429999999999982</v>
      </c>
      <c r="I137" s="299" t="str">
        <f>CONCATENATE("(",ROUND((H137/$H137)*100,1),")")</f>
        <v>(100)</v>
      </c>
      <c r="K137" s="302">
        <f t="shared" si="112"/>
        <v>-6.9448873607646178E-2</v>
      </c>
      <c r="L137" s="302">
        <f t="shared" si="113"/>
        <v>-3.5511263923497238E-3</v>
      </c>
      <c r="M137" s="302">
        <f t="shared" si="114"/>
        <v>0</v>
      </c>
      <c r="N137" s="302">
        <f t="shared" si="115"/>
        <v>-7.2999999999995902E-2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3.5294705243883571</v>
      </c>
      <c r="C140" s="299" t="str">
        <f>CONCATENATE("(",ROUND((B140/$H142)*100,1),")")</f>
        <v>(67)</v>
      </c>
      <c r="D140" s="302">
        <f>'Ind T6'!R54</f>
        <v>5.0317540687079193E-2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3.5797880650754363</v>
      </c>
      <c r="I140" s="299" t="str">
        <f>CONCATENATE("(",ROUND((H140/$H142)*100,1),")")</f>
        <v>(67.9)</v>
      </c>
      <c r="K140" s="302">
        <f>B145-B140</f>
        <v>4.0952478811485893E-2</v>
      </c>
      <c r="L140" s="302">
        <f>D145-D140</f>
        <v>2.7955583549705079E-3</v>
      </c>
      <c r="M140" s="302">
        <f>F145-F140</f>
        <v>0</v>
      </c>
      <c r="N140" s="302">
        <f>SUM(K140:M140)</f>
        <v>4.3748037166456401E-2</v>
      </c>
    </row>
    <row r="141" spans="1:14" x14ac:dyDescent="0.2">
      <c r="A141" s="282" t="s">
        <v>365</v>
      </c>
      <c r="B141" s="302">
        <f>'Ind T6'!Q53</f>
        <v>1.3715341772345526</v>
      </c>
      <c r="C141" s="299" t="str">
        <f>CONCATENATE("(",ROUND((B141/$H142)*100,1),")")</f>
        <v>(26)</v>
      </c>
      <c r="D141" s="302">
        <f>'Ind T6'!R53</f>
        <v>0.31867775769001311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1.6902119349245657</v>
      </c>
      <c r="I141" s="299" t="str">
        <f>CONCATENATE("(",ROUND((H141/$H142)*100,1),")")</f>
        <v>(32.1)</v>
      </c>
      <c r="K141" s="302">
        <f t="shared" ref="K141:K142" si="117">B146-B141</f>
        <v>6.0608953750371342E-2</v>
      </c>
      <c r="L141" s="302">
        <f t="shared" ref="L141:L142" si="118">D146-D141</f>
        <v>7.6430090831676178E-3</v>
      </c>
      <c r="M141" s="302">
        <f t="shared" ref="M141:M142" si="119">F146-F141</f>
        <v>0</v>
      </c>
      <c r="N141" s="302">
        <f t="shared" ref="N141:N142" si="120">SUM(K141:M141)</f>
        <v>6.8251962833538959E-2</v>
      </c>
    </row>
    <row r="142" spans="1:14" x14ac:dyDescent="0.2">
      <c r="A142" s="282" t="s">
        <v>363</v>
      </c>
      <c r="B142" s="302">
        <f>SUM(B140:B141)</f>
        <v>4.9010047016229095</v>
      </c>
      <c r="C142" s="299" t="str">
        <f>CONCATENATE("(",ROUND((B142/$H142)*100,1),")")</f>
        <v>(93)</v>
      </c>
      <c r="D142" s="302">
        <f>SUM(D140:D141)</f>
        <v>0.36899529837709233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5.2700000000000022</v>
      </c>
      <c r="I142" s="299" t="str">
        <f>CONCATENATE("(",ROUND((H142/$H142)*100,1),")")</f>
        <v>(100)</v>
      </c>
      <c r="K142" s="302">
        <f t="shared" si="117"/>
        <v>0.10156143256185768</v>
      </c>
      <c r="L142" s="302">
        <f t="shared" si="118"/>
        <v>1.0438567438138091E-2</v>
      </c>
      <c r="M142" s="302">
        <f t="shared" si="119"/>
        <v>0</v>
      </c>
      <c r="N142" s="302">
        <f t="shared" si="120"/>
        <v>0.11199999999999577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3.570423003199843</v>
      </c>
      <c r="C145" s="299" t="str">
        <f>CONCATENATE("(",ROUND((B145/$H147)*100,1),")")</f>
        <v>(66.3)</v>
      </c>
      <c r="D145" s="302">
        <f>'Ind T6'!W54</f>
        <v>5.3113099042049701E-2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3.6235361022418928</v>
      </c>
      <c r="I145" s="299" t="str">
        <f>CONCATENATE("(",ROUND((H145/$H147)*100,1),")")</f>
        <v>(67.3)</v>
      </c>
      <c r="K145" s="302">
        <f>B145-B135</f>
        <v>-2.4649995714013162E-2</v>
      </c>
      <c r="L145" s="302">
        <f>D145-D135</f>
        <v>2.9333765231594061E-3</v>
      </c>
      <c r="M145" s="302">
        <f>F145-F135</f>
        <v>0</v>
      </c>
      <c r="N145" s="302">
        <f>SUM(K145:M145)</f>
        <v>-2.1716619190853756E-2</v>
      </c>
    </row>
    <row r="146" spans="1:14" x14ac:dyDescent="0.2">
      <c r="A146" s="282" t="s">
        <v>365</v>
      </c>
      <c r="B146" s="302">
        <f>'Ind T6'!V53</f>
        <v>1.432143130984924</v>
      </c>
      <c r="C146" s="299" t="str">
        <f>CONCATENATE("(",ROUND((B146/$H147)*100,1),")")</f>
        <v>(26.6)</v>
      </c>
      <c r="D146" s="302">
        <f>'Ind T6'!W53</f>
        <v>0.32632076677318073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1.7584638977581046</v>
      </c>
      <c r="I146" s="299" t="str">
        <f>CONCATENATE("(",ROUND((H146/$H147)*100,1),")")</f>
        <v>(32.7)</v>
      </c>
      <c r="K146" s="302">
        <f t="shared" ref="K146:K147" si="122">B146-B136</f>
        <v>5.6762554668224441E-2</v>
      </c>
      <c r="L146" s="302">
        <f t="shared" ref="L146:L147" si="123">D146-D136</f>
        <v>3.954064522628975E-3</v>
      </c>
      <c r="M146" s="302">
        <f t="shared" ref="M146:M147" si="124">F146-F136</f>
        <v>0</v>
      </c>
      <c r="N146" s="302">
        <f t="shared" ref="N146:N147" si="125">SUM(K146:M146)</f>
        <v>6.0716619190853416E-2</v>
      </c>
    </row>
    <row r="147" spans="1:14" x14ac:dyDescent="0.2">
      <c r="A147" s="282" t="s">
        <v>363</v>
      </c>
      <c r="B147" s="302">
        <f>SUM(B145:B146)</f>
        <v>5.0025661341847671</v>
      </c>
      <c r="C147" s="299" t="str">
        <f>CONCATENATE("(",ROUND((B147/$H147)*100,1),")")</f>
        <v>(92.9)</v>
      </c>
      <c r="D147" s="302">
        <f>SUM(D145:D146)</f>
        <v>0.37943386581523042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5.3819999999999979</v>
      </c>
      <c r="I147" s="299" t="str">
        <f>CONCATENATE("(",ROUND((H147/$H147)*100,1),")")</f>
        <v>(100)</v>
      </c>
      <c r="K147" s="302">
        <f t="shared" si="122"/>
        <v>3.2112558954211501E-2</v>
      </c>
      <c r="L147" s="302">
        <f t="shared" si="123"/>
        <v>6.8874410457883672E-3</v>
      </c>
      <c r="M147" s="302">
        <f t="shared" si="124"/>
        <v>0</v>
      </c>
      <c r="N147" s="302">
        <f t="shared" si="125"/>
        <v>3.8999999999999868E-2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1.746875795281871</v>
      </c>
      <c r="C156" s="299" t="str">
        <f>CONCATENATE("(",ROUND((B156/$H158)*100,1),")")</f>
        <v>(74.8)</v>
      </c>
      <c r="D156" s="302">
        <f>'Ind T6'!M63</f>
        <v>4.308178990532037E-2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1.7899575851871914</v>
      </c>
      <c r="I156" s="299" t="str">
        <f>CONCATENATE("(",ROUND((H156/$H158)*100,1),")")</f>
        <v>(76.7)</v>
      </c>
      <c r="K156" s="302">
        <f>B161-B156</f>
        <v>4.6074678179093498E-2</v>
      </c>
      <c r="L156" s="302">
        <f>D161-D156</f>
        <v>1.7419719308918308E-3</v>
      </c>
      <c r="M156" s="302">
        <f>F161-F156</f>
        <v>0</v>
      </c>
      <c r="N156" s="302">
        <f>SUM(K156:M156)</f>
        <v>4.7816650109985329E-2</v>
      </c>
    </row>
    <row r="157" spans="1:14" x14ac:dyDescent="0.2">
      <c r="A157" s="282" t="s">
        <v>365</v>
      </c>
      <c r="B157" s="302">
        <f>'Ind T6'!L62</f>
        <v>0.41266082284248734</v>
      </c>
      <c r="C157" s="299" t="str">
        <f>CONCATENATE("(",ROUND((B157/$H158)*100,1),")")</f>
        <v>(17.7)</v>
      </c>
      <c r="D157" s="302">
        <f>'Ind T6'!M62</f>
        <v>0.11917644563941336</v>
      </c>
      <c r="E157" s="299" t="str">
        <f>CONCATENATE("(",ROUND((D157/$H158)*100,1),")")</f>
        <v>(5.1)</v>
      </c>
      <c r="F157" s="302">
        <f>'Ind T6'!N62</f>
        <v>1.3205146330908996E-2</v>
      </c>
      <c r="G157" s="299" t="str">
        <f>CONCATENATE("(",ROUND((F157/$H158)*100,1),")")</f>
        <v>(0.6)</v>
      </c>
      <c r="H157" s="302">
        <f t="shared" ref="H157" si="126">SUM(B157,D157,F157)</f>
        <v>0.54504241481280968</v>
      </c>
      <c r="I157" s="299" t="str">
        <f>CONCATENATE("(",ROUND((H157/$H158)*100,1),")")</f>
        <v>(23.3)</v>
      </c>
      <c r="K157" s="302">
        <f t="shared" ref="K157:K158" si="127">B162-B157</f>
        <v>3.0303411782910017E-2</v>
      </c>
      <c r="L157" s="302">
        <f t="shared" ref="L157:L158" si="128">D162-D157</f>
        <v>5.57203859028986E-3</v>
      </c>
      <c r="M157" s="302">
        <f t="shared" ref="M157:M158" si="129">F162-F157</f>
        <v>3.0789951681519691E-4</v>
      </c>
      <c r="N157" s="302">
        <f t="shared" ref="N157:N158" si="130">SUM(K157:M157)</f>
        <v>3.6183349890015072E-2</v>
      </c>
    </row>
    <row r="158" spans="1:14" x14ac:dyDescent="0.2">
      <c r="A158" s="282" t="s">
        <v>363</v>
      </c>
      <c r="B158" s="302">
        <f>SUM(B156:B157)</f>
        <v>2.1595366181243585</v>
      </c>
      <c r="C158" s="299" t="str">
        <f>CONCATENATE("(",ROUND((B158/$H158)*100,1),")")</f>
        <v>(92.5)</v>
      </c>
      <c r="D158" s="302">
        <f>SUM(D156:D157)</f>
        <v>0.16225823554473373</v>
      </c>
      <c r="E158" s="299" t="str">
        <f>CONCATENATE("(",ROUND((D158/$H158)*100,1),")")</f>
        <v>(6.9)</v>
      </c>
      <c r="F158" s="302">
        <f>SUM(F156:F157)</f>
        <v>1.3205146330908996E-2</v>
      </c>
      <c r="G158" s="299" t="str">
        <f>CONCATENATE("(",ROUND((F158/$H158)*100,1),")")</f>
        <v>(0.6)</v>
      </c>
      <c r="H158" s="302">
        <f>SUM(H156:H157)</f>
        <v>2.3350000000000009</v>
      </c>
      <c r="I158" s="299" t="str">
        <f>CONCATENATE("(",ROUND((H158/$H158)*100,1),")")</f>
        <v>(100)</v>
      </c>
      <c r="K158" s="302">
        <f t="shared" si="127"/>
        <v>7.6378089962003237E-2</v>
      </c>
      <c r="L158" s="302">
        <f t="shared" si="128"/>
        <v>7.3140105211816908E-3</v>
      </c>
      <c r="M158" s="302">
        <f t="shared" si="129"/>
        <v>3.0789951681519691E-4</v>
      </c>
      <c r="N158" s="302">
        <f t="shared" si="130"/>
        <v>8.400000000000013E-2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1.7929504734609645</v>
      </c>
      <c r="C161" s="299" t="str">
        <f>CONCATENATE("(",ROUND((B161/$H163)*100,1),")")</f>
        <v>(74.1)</v>
      </c>
      <c r="D161" s="302">
        <f>'Ind T6'!R63</f>
        <v>4.48237618362122E-2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1.8377742352971767</v>
      </c>
      <c r="I161" s="299" t="str">
        <f>CONCATENATE("(",ROUND((H161/$H163)*100,1),")")</f>
        <v>(76)</v>
      </c>
      <c r="K161" s="302">
        <f>B166-B161</f>
        <v>5.546827573205193E-2</v>
      </c>
      <c r="L161" s="302">
        <f>D166-D161</f>
        <v>1.8966835863143544E-3</v>
      </c>
      <c r="M161" s="302">
        <f>F166-F161</f>
        <v>0</v>
      </c>
      <c r="N161" s="302">
        <f>SUM(K161:M161)</f>
        <v>5.7364959318366285E-2</v>
      </c>
    </row>
    <row r="162" spans="1:14" x14ac:dyDescent="0.2">
      <c r="A162" s="282" t="s">
        <v>365</v>
      </c>
      <c r="B162" s="302">
        <f>'Ind T6'!Q62</f>
        <v>0.44296423462539736</v>
      </c>
      <c r="C162" s="299" t="str">
        <f>CONCATENATE("(",ROUND((B162/$H163)*100,1),")")</f>
        <v>(18.3)</v>
      </c>
      <c r="D162" s="302">
        <f>'Ind T6'!R62</f>
        <v>0.12474848422970322</v>
      </c>
      <c r="E162" s="299" t="str">
        <f>CONCATENATE("(",ROUND((D162/$H163)*100,1),")")</f>
        <v>(5.2)</v>
      </c>
      <c r="F162" s="302">
        <f>'Ind T6'!S62</f>
        <v>1.3513045847724192E-2</v>
      </c>
      <c r="G162" s="299" t="str">
        <f>CONCATENATE("(",ROUND((F162/$H163)*100,1),")")</f>
        <v>(0.6)</v>
      </c>
      <c r="H162" s="302">
        <f t="shared" ref="H162" si="131">SUM(B162,D162,F162)</f>
        <v>0.58122576470282472</v>
      </c>
      <c r="I162" s="299" t="str">
        <f>CONCATENATE("(",ROUND((H162/$H163)*100,1),")")</f>
        <v>(24)</v>
      </c>
      <c r="K162" s="302">
        <f t="shared" ref="K162:K163" si="132">B167-B162</f>
        <v>5.5661364234677713E-2</v>
      </c>
      <c r="L162" s="302">
        <f t="shared" ref="L162:L163" si="133">D167-D162</f>
        <v>8.6679990005496255E-3</v>
      </c>
      <c r="M162" s="302">
        <f t="shared" ref="M162:M163" si="134">F167-F162</f>
        <v>3.0567744640215729E-4</v>
      </c>
      <c r="N162" s="302">
        <f t="shared" ref="N162:N163" si="135">SUM(K162:M162)</f>
        <v>6.4635040681629494E-2</v>
      </c>
    </row>
    <row r="163" spans="1:14" x14ac:dyDescent="0.2">
      <c r="A163" s="282" t="s">
        <v>363</v>
      </c>
      <c r="B163" s="302">
        <f>SUM(B161:B162)</f>
        <v>2.2359147080863617</v>
      </c>
      <c r="C163" s="299" t="str">
        <f>CONCATENATE("(",ROUND((B163/$H163)*100,1),")")</f>
        <v>(92.4)</v>
      </c>
      <c r="D163" s="302">
        <f>SUM(D161:D162)</f>
        <v>0.16957224606591542</v>
      </c>
      <c r="E163" s="299" t="str">
        <f>CONCATENATE("(",ROUND((D163/$H163)*100,1),")")</f>
        <v>(7)</v>
      </c>
      <c r="F163" s="302">
        <f>SUM(F161:F162)</f>
        <v>1.3513045847724192E-2</v>
      </c>
      <c r="G163" s="299" t="str">
        <f>CONCATENATE("(",ROUND((F163/$H163)*100,1),")")</f>
        <v>(0.6)</v>
      </c>
      <c r="H163" s="302">
        <f>SUM(H161:H162)</f>
        <v>2.4190000000000014</v>
      </c>
      <c r="I163" s="299" t="str">
        <f>CONCATENATE("(",ROUND((H163/$H163)*100,1),")")</f>
        <v>(100)</v>
      </c>
      <c r="K163" s="302">
        <f t="shared" si="132"/>
        <v>0.11112963996672987</v>
      </c>
      <c r="L163" s="302">
        <f t="shared" si="133"/>
        <v>1.0564682586863994E-2</v>
      </c>
      <c r="M163" s="302">
        <f t="shared" si="134"/>
        <v>3.0567744640215729E-4</v>
      </c>
      <c r="N163" s="302">
        <f t="shared" si="135"/>
        <v>0.12199999999999601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1.8484187491930164</v>
      </c>
      <c r="C166" s="299" t="str">
        <f>CONCATENATE("(",ROUND((B166/$H168)*100,1),")")</f>
        <v>(72.7)</v>
      </c>
      <c r="D166" s="302">
        <f>'Ind T6'!W63</f>
        <v>4.6720445422526555E-2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1.8951391946155429</v>
      </c>
      <c r="I166" s="299" t="str">
        <f>CONCATENATE("(",ROUND((H166/$H168)*100,1),")")</f>
        <v>(74.6)</v>
      </c>
      <c r="K166" s="302">
        <f>B166-B156</f>
        <v>0.10154295391114543</v>
      </c>
      <c r="L166" s="302">
        <f>D166-D156</f>
        <v>3.6386555172061852E-3</v>
      </c>
      <c r="M166" s="302">
        <f>F166-F156</f>
        <v>0</v>
      </c>
      <c r="N166" s="302">
        <f>SUM(K166:M166)</f>
        <v>0.10518160942835161</v>
      </c>
    </row>
    <row r="167" spans="1:14" x14ac:dyDescent="0.2">
      <c r="A167" s="282" t="s">
        <v>365</v>
      </c>
      <c r="B167" s="302">
        <f>'Ind T6'!V62</f>
        <v>0.49862559886007507</v>
      </c>
      <c r="C167" s="299" t="str">
        <f>CONCATENATE("(",ROUND((B167/$H168)*100,1),")")</f>
        <v>(19.6)</v>
      </c>
      <c r="D167" s="302">
        <f>'Ind T6'!W62</f>
        <v>0.13341648323025285</v>
      </c>
      <c r="E167" s="299" t="str">
        <f>CONCATENATE("(",ROUND((D167/$H168)*100,1),")")</f>
        <v>(5.3)</v>
      </c>
      <c r="F167" s="302">
        <f>'Ind T6'!X62</f>
        <v>1.381872329412635E-2</v>
      </c>
      <c r="G167" s="299" t="str">
        <f>CONCATENATE("(",ROUND((F167/$H168)*100,1),")")</f>
        <v>(0.5)</v>
      </c>
      <c r="H167" s="302">
        <f t="shared" ref="H167" si="136">SUM(B167,D167,F167)</f>
        <v>0.64586080538445423</v>
      </c>
      <c r="I167" s="299" t="str">
        <f>CONCATENATE("(",ROUND((H167/$H168)*100,1),")")</f>
        <v>(25.4)</v>
      </c>
      <c r="K167" s="302">
        <f t="shared" ref="K167:K168" si="137">B167-B157</f>
        <v>8.596477601758773E-2</v>
      </c>
      <c r="L167" s="302">
        <f t="shared" ref="L167:L168" si="138">D167-D157</f>
        <v>1.4240037590839486E-2</v>
      </c>
      <c r="M167" s="302">
        <f t="shared" ref="M167:M168" si="139">F167-F157</f>
        <v>6.1357696321735419E-4</v>
      </c>
      <c r="N167" s="302">
        <f t="shared" ref="N167:N168" si="140">SUM(K167:M167)</f>
        <v>0.10081839057164457</v>
      </c>
    </row>
    <row r="168" spans="1:14" x14ac:dyDescent="0.2">
      <c r="A168" s="282" t="s">
        <v>363</v>
      </c>
      <c r="B168" s="302">
        <f>SUM(B166:B167)</f>
        <v>2.3470443480530916</v>
      </c>
      <c r="C168" s="299" t="str">
        <f>CONCATENATE("(",ROUND((B168/$H168)*100,1),")")</f>
        <v>(92.4)</v>
      </c>
      <c r="D168" s="302">
        <f>SUM(D166:D167)</f>
        <v>0.18013692865277942</v>
      </c>
      <c r="E168" s="299" t="str">
        <f>CONCATENATE("(",ROUND((D168/$H168)*100,1),")")</f>
        <v>(7.1)</v>
      </c>
      <c r="F168" s="302">
        <f>SUM(F166:F167)</f>
        <v>1.381872329412635E-2</v>
      </c>
      <c r="G168" s="299" t="str">
        <f>CONCATENATE("(",ROUND((F168/$H168)*100,1),")")</f>
        <v>(0.5)</v>
      </c>
      <c r="H168" s="302">
        <f>SUM(H166:H167)</f>
        <v>2.5409999999999973</v>
      </c>
      <c r="I168" s="299" t="str">
        <f>CONCATENATE("(",ROUND((H168/$H168)*100,1),")")</f>
        <v>(100)</v>
      </c>
      <c r="K168" s="302">
        <f t="shared" si="137"/>
        <v>0.1875077299287331</v>
      </c>
      <c r="L168" s="302">
        <f t="shared" si="138"/>
        <v>1.7878693108045685E-2</v>
      </c>
      <c r="M168" s="302">
        <f t="shared" si="139"/>
        <v>6.1357696321735419E-4</v>
      </c>
      <c r="N168" s="302">
        <f t="shared" si="140"/>
        <v>0.20599999999999613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15.846331384054793</v>
      </c>
      <c r="C177" s="299" t="str">
        <f>CONCATENATE("(",ROUND((B177/$H179)*100,1),")")</f>
        <v>(49.9)</v>
      </c>
      <c r="D177" s="302">
        <f>'Ind T6'!M72</f>
        <v>1.0567656162376153</v>
      </c>
      <c r="E177" s="299" t="str">
        <f>CONCATENATE("(",ROUND((D177/$H179)*100,1),")")</f>
        <v>(3.3)</v>
      </c>
      <c r="F177" s="302">
        <f>'Ind T6'!N72</f>
        <v>10.039702759008479</v>
      </c>
      <c r="G177" s="299" t="str">
        <f>CONCATENATE("(",ROUND((F177/$H179)*100,1),")")</f>
        <v>(31.6)</v>
      </c>
      <c r="H177" s="302">
        <f>SUM(B177,D177,F177)</f>
        <v>26.94279975930089</v>
      </c>
      <c r="I177" s="299" t="str">
        <f>CONCATENATE("(",ROUND((H177/$H179)*100,1),")")</f>
        <v>(84.8)</v>
      </c>
      <c r="K177" s="302">
        <f>B182-B177</f>
        <v>0.14332347422952729</v>
      </c>
      <c r="L177" s="302">
        <f>D182-D177</f>
        <v>4.3132394641869354E-2</v>
      </c>
      <c r="M177" s="302">
        <f>F182-F177</f>
        <v>0.32320465815638144</v>
      </c>
      <c r="N177" s="302">
        <f>SUM(K177:M177)</f>
        <v>0.50966052702777809</v>
      </c>
    </row>
    <row r="178" spans="1:14" x14ac:dyDescent="0.2">
      <c r="A178" s="282" t="s">
        <v>365</v>
      </c>
      <c r="B178" s="302">
        <f>'Ind T6'!L71</f>
        <v>2.3698859958997684</v>
      </c>
      <c r="C178" s="299" t="str">
        <f>CONCATENATE("(",ROUND((B178/$H179)*100,1),")")</f>
        <v>(7.5)</v>
      </c>
      <c r="D178" s="302">
        <f>'Ind T6'!M71</f>
        <v>1.9591601479671423</v>
      </c>
      <c r="E178" s="299" t="str">
        <f>CONCATENATE("(",ROUND((D178/$H179)*100,1),")")</f>
        <v>(6.2)</v>
      </c>
      <c r="F178" s="302">
        <f>'Ind T6'!N71</f>
        <v>0.48415409683225397</v>
      </c>
      <c r="G178" s="299" t="str">
        <f>CONCATENATE("(",ROUND((F178/$H179)*100,1),")")</f>
        <v>(1.5)</v>
      </c>
      <c r="H178" s="302">
        <f t="shared" ref="H178" si="141">SUM(B178,D178,F178)</f>
        <v>4.8132002406991656</v>
      </c>
      <c r="I178" s="299" t="str">
        <f>CONCATENATE("(",ROUND((H178/$H179)*100,1),")")</f>
        <v>(15.2)</v>
      </c>
      <c r="K178" s="302">
        <f t="shared" ref="K178:K179" si="142">B183-B178</f>
        <v>6.2572519071780519E-2</v>
      </c>
      <c r="L178" s="302">
        <f t="shared" ref="L178:L179" si="143">D183-D178</f>
        <v>6.4960694806748709E-2</v>
      </c>
      <c r="M178" s="302">
        <f t="shared" ref="M178:M179" si="144">F183-F178</f>
        <v>1.4806259093668117E-2</v>
      </c>
      <c r="N178" s="302">
        <f t="shared" ref="N178:N179" si="145">SUM(K178:M178)</f>
        <v>0.14233947297219735</v>
      </c>
    </row>
    <row r="179" spans="1:14" x14ac:dyDescent="0.2">
      <c r="A179" s="282" t="s">
        <v>363</v>
      </c>
      <c r="B179" s="302">
        <f>SUM(B177:B178)</f>
        <v>18.216217379954561</v>
      </c>
      <c r="C179" s="299" t="str">
        <f>CONCATENATE("(",ROUND((B179/$H179)*100,1),")")</f>
        <v>(57.4)</v>
      </c>
      <c r="D179" s="302">
        <f>SUM(D177:D178)</f>
        <v>3.0159257642047574</v>
      </c>
      <c r="E179" s="299" t="str">
        <f>CONCATENATE("(",ROUND((D179/$H179)*100,1),")")</f>
        <v>(9.5)</v>
      </c>
      <c r="F179" s="302">
        <f>SUM(F177:F178)</f>
        <v>10.523856855840734</v>
      </c>
      <c r="G179" s="299" t="str">
        <f>CONCATENATE("(",ROUND((F179/$H179)*100,1),")")</f>
        <v>(33.1)</v>
      </c>
      <c r="H179" s="302">
        <f>SUM(H177:H178)</f>
        <v>31.756000000000057</v>
      </c>
      <c r="I179" s="299" t="str">
        <f>CONCATENATE("(",ROUND((H179/$H179)*100,1),")")</f>
        <v>(100)</v>
      </c>
      <c r="K179" s="302">
        <f t="shared" si="142"/>
        <v>0.20589599330130781</v>
      </c>
      <c r="L179" s="302">
        <f t="shared" si="143"/>
        <v>0.10809308944861851</v>
      </c>
      <c r="M179" s="302">
        <f t="shared" si="144"/>
        <v>0.33801091725004895</v>
      </c>
      <c r="N179" s="302">
        <f t="shared" si="145"/>
        <v>0.65199999999997527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15.98965485828432</v>
      </c>
      <c r="C182" s="299" t="str">
        <f>CONCATENATE("(",ROUND((B182/$H184)*100,1),")")</f>
        <v>(49.3)</v>
      </c>
      <c r="D182" s="302">
        <f>'Ind T6'!R72</f>
        <v>1.0998980108794847</v>
      </c>
      <c r="E182" s="299" t="str">
        <f>CONCATENATE("(",ROUND((D182/$H184)*100,1),")")</f>
        <v>(3.4)</v>
      </c>
      <c r="F182" s="302">
        <f>'Ind T6'!S72</f>
        <v>10.362907417164861</v>
      </c>
      <c r="G182" s="299" t="str">
        <f>CONCATENATE("(",ROUND((F182/$H184)*100,1),")")</f>
        <v>(32)</v>
      </c>
      <c r="H182" s="302">
        <f>SUM(B182,D182,F182)</f>
        <v>27.452460286328666</v>
      </c>
      <c r="I182" s="299" t="str">
        <f>CONCATENATE("(",ROUND((H182/$H184)*100,1),")")</f>
        <v>(84.7)</v>
      </c>
      <c r="K182" s="302">
        <f>B187-B182</f>
        <v>0.25375854116262708</v>
      </c>
      <c r="L182" s="302">
        <f>D187-D182</f>
        <v>9.5855980726042622E-2</v>
      </c>
      <c r="M182" s="302">
        <f>F187-F182</f>
        <v>0.74829131141920158</v>
      </c>
      <c r="N182" s="302">
        <f>SUM(K182:M182)</f>
        <v>1.0979058333078713</v>
      </c>
    </row>
    <row r="183" spans="1:14" x14ac:dyDescent="0.2">
      <c r="A183" s="282" t="s">
        <v>365</v>
      </c>
      <c r="B183" s="302">
        <f>'Ind T6'!Q71</f>
        <v>2.432458514971549</v>
      </c>
      <c r="C183" s="299" t="str">
        <f>CONCATENATE("(",ROUND((B183/$H184)*100,1),")")</f>
        <v>(7.5)</v>
      </c>
      <c r="D183" s="302">
        <f>'Ind T6'!R71</f>
        <v>2.024120842773891</v>
      </c>
      <c r="E183" s="299" t="str">
        <f>CONCATENATE("(",ROUND((D183/$H184)*100,1),")")</f>
        <v>(6.2)</v>
      </c>
      <c r="F183" s="302">
        <f>'Ind T6'!S71</f>
        <v>0.49896035592592208</v>
      </c>
      <c r="G183" s="299" t="str">
        <f>CONCATENATE("(",ROUND((F183/$H184)*100,1),")")</f>
        <v>(1.5)</v>
      </c>
      <c r="H183" s="302">
        <f t="shared" ref="H183" si="146">SUM(B183,D183,F183)</f>
        <v>4.9555397136713619</v>
      </c>
      <c r="I183" s="299" t="str">
        <f>CONCATENATE("(",ROUND((H183/$H184)*100,1),")")</f>
        <v>(15.3)</v>
      </c>
      <c r="K183" s="302">
        <f t="shared" ref="K183:K184" si="147">B188-B183</f>
        <v>0.15430956501073201</v>
      </c>
      <c r="L183" s="302">
        <f t="shared" ref="L183:L184" si="148">D188-D183</f>
        <v>0.15221565221177258</v>
      </c>
      <c r="M183" s="302">
        <f t="shared" ref="M183:M184" si="149">F188-F183</f>
        <v>4.656894946960638E-2</v>
      </c>
      <c r="N183" s="302">
        <f t="shared" ref="N183:N184" si="150">SUM(K183:M183)</f>
        <v>0.35309416669211097</v>
      </c>
    </row>
    <row r="184" spans="1:14" x14ac:dyDescent="0.2">
      <c r="A184" s="282" t="s">
        <v>363</v>
      </c>
      <c r="B184" s="302">
        <f>SUM(B182:B183)</f>
        <v>18.422113373255868</v>
      </c>
      <c r="C184" s="299" t="str">
        <f>CONCATENATE("(",ROUND((B184/$H184)*100,1),")")</f>
        <v>(56.8)</v>
      </c>
      <c r="D184" s="302">
        <f>SUM(D182:D183)</f>
        <v>3.1240188536533759</v>
      </c>
      <c r="E184" s="299" t="str">
        <f>CONCATENATE("(",ROUND((D184/$H184)*100,1),")")</f>
        <v>(9.6)</v>
      </c>
      <c r="F184" s="302">
        <f>SUM(F182:F183)</f>
        <v>10.861867773090783</v>
      </c>
      <c r="G184" s="299" t="str">
        <f>CONCATENATE("(",ROUND((F184/$H184)*100,1),")")</f>
        <v>(33.5)</v>
      </c>
      <c r="H184" s="302">
        <f>SUM(H182:H183)</f>
        <v>32.40800000000003</v>
      </c>
      <c r="I184" s="299" t="str">
        <f>CONCATENATE("(",ROUND((H184/$H184)*100,1),")")</f>
        <v>(100)</v>
      </c>
      <c r="K184" s="302">
        <f t="shared" si="147"/>
        <v>0.40806810617335998</v>
      </c>
      <c r="L184" s="302">
        <f t="shared" si="148"/>
        <v>0.24807163293781498</v>
      </c>
      <c r="M184" s="302">
        <f t="shared" si="149"/>
        <v>0.79486026088880735</v>
      </c>
      <c r="N184" s="302">
        <f t="shared" si="150"/>
        <v>1.4509999999999823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16.243413399446947</v>
      </c>
      <c r="C187" s="299" t="str">
        <f>CONCATENATE("(",ROUND((B187/$H189)*100,1),")")</f>
        <v>(48)</v>
      </c>
      <c r="D187" s="302">
        <f>'Ind T6'!W72</f>
        <v>1.1957539916055273</v>
      </c>
      <c r="E187" s="299" t="str">
        <f>CONCATENATE("(",ROUND((D187/$H189)*100,1),")")</f>
        <v>(3.5)</v>
      </c>
      <c r="F187" s="302">
        <f>'Ind T6'!X72</f>
        <v>11.111198728584062</v>
      </c>
      <c r="G187" s="299" t="str">
        <f>CONCATENATE("(",ROUND((F187/$H189)*100,1),")")</f>
        <v>(32.8)</v>
      </c>
      <c r="H187" s="302">
        <f>SUM(B187,D187,F187)</f>
        <v>28.550366119636536</v>
      </c>
      <c r="I187" s="299" t="str">
        <f>CONCATENATE("(",ROUND((H187/$H189)*100,1),")")</f>
        <v>(84.3)</v>
      </c>
      <c r="K187" s="302">
        <f>B187-B177</f>
        <v>0.39708201539215437</v>
      </c>
      <c r="L187" s="302">
        <f>D187-D177</f>
        <v>0.13898837536791198</v>
      </c>
      <c r="M187" s="302">
        <f>F187-F177</f>
        <v>1.071495969575583</v>
      </c>
      <c r="N187" s="302">
        <f>SUM(K187:M187)</f>
        <v>1.6075663603356494</v>
      </c>
    </row>
    <row r="188" spans="1:14" x14ac:dyDescent="0.2">
      <c r="A188" s="282" t="s">
        <v>365</v>
      </c>
      <c r="B188" s="302">
        <f>'Ind T6'!V71</f>
        <v>2.586768079982281</v>
      </c>
      <c r="C188" s="299" t="str">
        <f>CONCATENATE("(",ROUND((B188/$H189)*100,1),")")</f>
        <v>(7.6)</v>
      </c>
      <c r="D188" s="302">
        <f>'Ind T6'!W71</f>
        <v>2.1763364949856636</v>
      </c>
      <c r="E188" s="299" t="str">
        <f>CONCATENATE("(",ROUND((D188/$H189)*100,1),")")</f>
        <v>(6.4)</v>
      </c>
      <c r="F188" s="302">
        <f>'Ind T6'!X71</f>
        <v>0.54552930539552846</v>
      </c>
      <c r="G188" s="299" t="str">
        <f>CONCATENATE("(",ROUND((F188/$H189)*100,1),")")</f>
        <v>(1.6)</v>
      </c>
      <c r="H188" s="302">
        <f t="shared" ref="H188" si="151">SUM(B188,D188,F188)</f>
        <v>5.3086338803634732</v>
      </c>
      <c r="I188" s="299" t="str">
        <f>CONCATENATE("(",ROUND((H188/$H189)*100,1),")")</f>
        <v>(15.7)</v>
      </c>
      <c r="K188" s="302">
        <f t="shared" ref="K188:K189" si="152">B188-B178</f>
        <v>0.21688208408251253</v>
      </c>
      <c r="L188" s="302">
        <f t="shared" ref="L188:L189" si="153">D188-D178</f>
        <v>0.21717634701852129</v>
      </c>
      <c r="M188" s="302">
        <f t="shared" ref="M188:M189" si="154">F188-F178</f>
        <v>6.1375208563274497E-2</v>
      </c>
      <c r="N188" s="302">
        <f t="shared" ref="N188:N189" si="155">SUM(K188:M188)</f>
        <v>0.49543363966430831</v>
      </c>
    </row>
    <row r="189" spans="1:14" x14ac:dyDescent="0.2">
      <c r="A189" s="282" t="s">
        <v>363</v>
      </c>
      <c r="B189" s="302">
        <f>SUM(B187:B188)</f>
        <v>18.830181479429228</v>
      </c>
      <c r="C189" s="299" t="str">
        <f>CONCATENATE("(",ROUND((B189/$H189)*100,1),")")</f>
        <v>(55.6)</v>
      </c>
      <c r="D189" s="302">
        <f>SUM(D187:D188)</f>
        <v>3.3720904865911909</v>
      </c>
      <c r="E189" s="299" t="str">
        <f>CONCATENATE("(",ROUND((D189/$H189)*100,1),")")</f>
        <v>(10)</v>
      </c>
      <c r="F189" s="302">
        <f>SUM(F187:F188)</f>
        <v>11.65672803397959</v>
      </c>
      <c r="G189" s="299" t="str">
        <f>CONCATENATE("(",ROUND((F189/$H189)*100,1),")")</f>
        <v>(34.4)</v>
      </c>
      <c r="H189" s="302">
        <f>SUM(H187:H188)</f>
        <v>33.859000000000009</v>
      </c>
      <c r="I189" s="299" t="str">
        <f>CONCATENATE("(",ROUND((H189/$H189)*100,1),")")</f>
        <v>(100)</v>
      </c>
      <c r="K189" s="302">
        <f t="shared" si="152"/>
        <v>0.61396409947466779</v>
      </c>
      <c r="L189" s="302">
        <f t="shared" si="153"/>
        <v>0.35616472238643349</v>
      </c>
      <c r="M189" s="302">
        <f t="shared" si="154"/>
        <v>1.1328711781388563</v>
      </c>
      <c r="N189" s="302">
        <f t="shared" si="155"/>
        <v>2.1029999999999576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29.727732764234673</v>
      </c>
      <c r="C198" s="299" t="str">
        <f>CONCATENATE("(",ROUND((B198/$H200)*100,1),")")</f>
        <v>(36.5)</v>
      </c>
      <c r="D198" s="302">
        <f>'Ind T6'!M81</f>
        <v>8.8373783135854982</v>
      </c>
      <c r="E198" s="299" t="str">
        <f>CONCATENATE("(",ROUND((D198/$H200)*100,1),")")</f>
        <v>(10.8)</v>
      </c>
      <c r="F198" s="302">
        <f>'Ind T6'!N81</f>
        <v>4.9422907290794749</v>
      </c>
      <c r="G198" s="299" t="str">
        <f>CONCATENATE("(",ROUND((F198/$H200)*100,1),")")</f>
        <v>(6.1)</v>
      </c>
      <c r="H198" s="302">
        <f>SUM(B198,D198,F198)</f>
        <v>43.507401806899644</v>
      </c>
      <c r="I198" s="299" t="str">
        <f>CONCATENATE("(",ROUND((H198/$H200)*100,1),")")</f>
        <v>(53.4)</v>
      </c>
      <c r="K198" s="302">
        <f>B203-B198</f>
        <v>0.75931144118023752</v>
      </c>
      <c r="L198" s="302">
        <f>D203-D198</f>
        <v>0.12841641731888664</v>
      </c>
      <c r="M198" s="302">
        <f>F203-F198</f>
        <v>0.13327596999846314</v>
      </c>
      <c r="N198" s="302">
        <f>SUM(K198:M198)</f>
        <v>1.0210038284975873</v>
      </c>
    </row>
    <row r="199" spans="1:14" x14ac:dyDescent="0.2">
      <c r="A199" s="282" t="s">
        <v>365</v>
      </c>
      <c r="B199" s="302">
        <f>'Ind T6'!L80</f>
        <v>15.91976093383883</v>
      </c>
      <c r="C199" s="299" t="str">
        <f>CONCATENATE("(",ROUND((B199/$H200)*100,1),")")</f>
        <v>(19.5)</v>
      </c>
      <c r="D199" s="302">
        <f>'Ind T6'!M80</f>
        <v>20.134870591289438</v>
      </c>
      <c r="E199" s="299" t="str">
        <f>CONCATENATE("(",ROUND((D199/$H200)*100,1),")")</f>
        <v>(24.7)</v>
      </c>
      <c r="F199" s="302">
        <f>'Ind T6'!N80</f>
        <v>1.9399666679721663</v>
      </c>
      <c r="G199" s="299" t="str">
        <f>CONCATENATE("(",ROUND((F199/$H200)*100,1),")")</f>
        <v>(2.4)</v>
      </c>
      <c r="H199" s="302">
        <f t="shared" ref="H199" si="156">SUM(B199,D199,F199)</f>
        <v>37.994598193100437</v>
      </c>
      <c r="I199" s="299" t="str">
        <f>CONCATENATE("(",ROUND((H199/$H200)*100,1),")")</f>
        <v>(46.6)</v>
      </c>
      <c r="K199" s="302">
        <f t="shared" ref="K199:K200" si="157">B204-B199</f>
        <v>0.89867965951144413</v>
      </c>
      <c r="L199" s="302">
        <f t="shared" ref="L199:L200" si="158">D204-D199</f>
        <v>-0.46604699538091765</v>
      </c>
      <c r="M199" s="302">
        <f t="shared" ref="M199:M200" si="159">F204-F199</f>
        <v>8.7363507371783777E-2</v>
      </c>
      <c r="N199" s="302">
        <f t="shared" ref="N199:N200" si="160">SUM(K199:M199)</f>
        <v>0.51999617150231026</v>
      </c>
    </row>
    <row r="200" spans="1:14" x14ac:dyDescent="0.2">
      <c r="A200" s="282" t="s">
        <v>363</v>
      </c>
      <c r="B200" s="302">
        <f>SUM(B198:B199)</f>
        <v>45.647493698073504</v>
      </c>
      <c r="C200" s="299" t="str">
        <f>CONCATENATE("(",ROUND((B200/$H200)*100,1),")")</f>
        <v>(56)</v>
      </c>
      <c r="D200" s="302">
        <f>SUM(D198:D199)</f>
        <v>28.972248904874938</v>
      </c>
      <c r="E200" s="299" t="str">
        <f>CONCATENATE("(",ROUND((D200/$H200)*100,1),")")</f>
        <v>(35.5)</v>
      </c>
      <c r="F200" s="302">
        <f>SUM(F198:F199)</f>
        <v>6.8822573970516414</v>
      </c>
      <c r="G200" s="299" t="str">
        <f>CONCATENATE("(",ROUND((F200/$H200)*100,1),")")</f>
        <v>(8.4)</v>
      </c>
      <c r="H200" s="302">
        <f>SUM(H198:H199)</f>
        <v>81.502000000000081</v>
      </c>
      <c r="I200" s="299" t="str">
        <f>CONCATENATE("(",ROUND((H200/$H200)*100,1),")")</f>
        <v>(100)</v>
      </c>
      <c r="K200" s="302">
        <f t="shared" si="157"/>
        <v>1.6579911006916817</v>
      </c>
      <c r="L200" s="302">
        <f t="shared" si="158"/>
        <v>-0.33763057806203278</v>
      </c>
      <c r="M200" s="302">
        <f t="shared" si="159"/>
        <v>0.22063947737024669</v>
      </c>
      <c r="N200" s="302">
        <f t="shared" si="160"/>
        <v>1.5409999999998956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30.487044205414911</v>
      </c>
      <c r="C203" s="299" t="str">
        <f>CONCATENATE("(",ROUND((B203/$H205)*100,1),")")</f>
        <v>(36.7)</v>
      </c>
      <c r="D203" s="302">
        <f>'Ind T6'!R81</f>
        <v>8.9657947309043848</v>
      </c>
      <c r="E203" s="299" t="str">
        <f>CONCATENATE("(",ROUND((D203/$H205)*100,1),")")</f>
        <v>(10.8)</v>
      </c>
      <c r="F203" s="302">
        <f>'Ind T6'!S81</f>
        <v>5.075566699077938</v>
      </c>
      <c r="G203" s="299" t="str">
        <f>CONCATENATE("(",ROUND((F203/$H205)*100,1),")")</f>
        <v>(6.1)</v>
      </c>
      <c r="H203" s="302">
        <f>SUM(B203,D203,F203)</f>
        <v>44.528405635397235</v>
      </c>
      <c r="I203" s="299" t="str">
        <f>CONCATENATE("(",ROUND((H203/$H205)*100,1),")")</f>
        <v>(53.6)</v>
      </c>
      <c r="K203" s="302">
        <f>B208-B203</f>
        <v>0.87461527905006164</v>
      </c>
      <c r="L203" s="302">
        <f>D208-D203</f>
        <v>0.19277408603359447</v>
      </c>
      <c r="M203" s="302">
        <f>F208-F203</f>
        <v>0.18568664852813743</v>
      </c>
      <c r="N203" s="302">
        <f>SUM(K203:M203)</f>
        <v>1.2530760136117935</v>
      </c>
    </row>
    <row r="204" spans="1:14" x14ac:dyDescent="0.2">
      <c r="A204" s="282" t="s">
        <v>365</v>
      </c>
      <c r="B204" s="302">
        <f>'Ind T6'!Q80</f>
        <v>16.818440593350275</v>
      </c>
      <c r="C204" s="299" t="str">
        <f>CONCATENATE("(",ROUND((B204/$H205)*100,1),")")</f>
        <v>(20.3)</v>
      </c>
      <c r="D204" s="302">
        <f>'Ind T6'!R80</f>
        <v>19.66882359590852</v>
      </c>
      <c r="E204" s="299" t="str">
        <f>CONCATENATE("(",ROUND((D204/$H205)*100,1),")")</f>
        <v>(23.7)</v>
      </c>
      <c r="F204" s="302">
        <f>'Ind T6'!S80</f>
        <v>2.0273301753439501</v>
      </c>
      <c r="G204" s="299" t="str">
        <f>CONCATENATE("(",ROUND((F204/$H205)*100,1),")")</f>
        <v>(2.4)</v>
      </c>
      <c r="H204" s="302">
        <f t="shared" ref="H204" si="161">SUM(B204,D204,F204)</f>
        <v>38.514594364602743</v>
      </c>
      <c r="I204" s="299" t="str">
        <f>CONCATENATE("(",ROUND((H204/$H205)*100,1),")")</f>
        <v>(46.4)</v>
      </c>
      <c r="K204" s="302">
        <f t="shared" ref="K204:K205" si="162">B209-B204</f>
        <v>1.5773429191253108</v>
      </c>
      <c r="L204" s="302">
        <f t="shared" ref="L204:L205" si="163">D209-D204</f>
        <v>-1.0983704825559215</v>
      </c>
      <c r="M204" s="302">
        <f t="shared" ref="M204:M205" si="164">F209-F204</f>
        <v>0.1649515498188121</v>
      </c>
      <c r="N204" s="302">
        <f t="shared" ref="N204:N205" si="165">SUM(K204:M204)</f>
        <v>0.64392398638820136</v>
      </c>
    </row>
    <row r="205" spans="1:14" x14ac:dyDescent="0.2">
      <c r="A205" s="282" t="s">
        <v>363</v>
      </c>
      <c r="B205" s="302">
        <f>SUM(B203:B204)</f>
        <v>47.305484798765185</v>
      </c>
      <c r="C205" s="299" t="str">
        <f>CONCATENATE("(",ROUND((B205/$H205)*100,1),")")</f>
        <v>(57)</v>
      </c>
      <c r="D205" s="302">
        <f>SUM(D203:D204)</f>
        <v>28.634618326812905</v>
      </c>
      <c r="E205" s="299" t="str">
        <f>CONCATENATE("(",ROUND((D205/$H205)*100,1),")")</f>
        <v>(34.5)</v>
      </c>
      <c r="F205" s="302">
        <f>SUM(F203:F204)</f>
        <v>7.1028968744218881</v>
      </c>
      <c r="G205" s="299" t="str">
        <f>CONCATENATE("(",ROUND((F205/$H205)*100,1),")")</f>
        <v>(8.6)</v>
      </c>
      <c r="H205" s="302">
        <f>SUM(H203:H204)</f>
        <v>83.042999999999978</v>
      </c>
      <c r="I205" s="299" t="str">
        <f>CONCATENATE("(",ROUND((H205/$H205)*100,1),")")</f>
        <v>(100)</v>
      </c>
      <c r="K205" s="302">
        <f t="shared" si="162"/>
        <v>2.4519581981753689</v>
      </c>
      <c r="L205" s="302">
        <f t="shared" si="163"/>
        <v>-0.90559639652232704</v>
      </c>
      <c r="M205" s="302">
        <f t="shared" si="164"/>
        <v>0.35063819834694954</v>
      </c>
      <c r="N205" s="302">
        <f t="shared" si="165"/>
        <v>1.8969999999999914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31.361659484464973</v>
      </c>
      <c r="C208" s="299" t="str">
        <f>CONCATENATE("(",ROUND((B208/$H210)*100,1),")")</f>
        <v>(36.9)</v>
      </c>
      <c r="D208" s="302">
        <f>'Ind T6'!W81</f>
        <v>9.1585688169379793</v>
      </c>
      <c r="E208" s="299" t="str">
        <f>CONCATENATE("(",ROUND((D208/$H210)*100,1),")")</f>
        <v>(10.8)</v>
      </c>
      <c r="F208" s="302">
        <f>'Ind T6'!X81</f>
        <v>5.2612533476060754</v>
      </c>
      <c r="G208" s="299" t="str">
        <f>CONCATENATE("(",ROUND((F208/$H210)*100,1),")")</f>
        <v>(6.2)</v>
      </c>
      <c r="H208" s="302">
        <f>SUM(B208,D208,F208)</f>
        <v>45.781481649009024</v>
      </c>
      <c r="I208" s="299" t="str">
        <f>CONCATENATE("(",ROUND((H208/$H210)*100,1),")")</f>
        <v>(53.9)</v>
      </c>
      <c r="K208" s="302">
        <f>B208-B198</f>
        <v>1.6339267202302992</v>
      </c>
      <c r="L208" s="302">
        <f>D208-D198</f>
        <v>0.32119050335248112</v>
      </c>
      <c r="M208" s="302">
        <f>F208-F198</f>
        <v>0.31896261852660057</v>
      </c>
      <c r="N208" s="302">
        <f>SUM(K208:M208)</f>
        <v>2.2740798421093809</v>
      </c>
    </row>
    <row r="209" spans="1:14" x14ac:dyDescent="0.2">
      <c r="A209" s="282" t="s">
        <v>365</v>
      </c>
      <c r="B209" s="302">
        <f>'Ind T6'!V80</f>
        <v>18.395783512475585</v>
      </c>
      <c r="C209" s="299" t="str">
        <f>CONCATENATE("(",ROUND((B209/$H210)*100,1),")")</f>
        <v>(21.7)</v>
      </c>
      <c r="D209" s="302">
        <f>'Ind T6'!W80</f>
        <v>18.570453113352599</v>
      </c>
      <c r="E209" s="299" t="str">
        <f>CONCATENATE("(",ROUND((D209/$H210)*100,1),")")</f>
        <v>(21.9)</v>
      </c>
      <c r="F209" s="302">
        <f>'Ind T6'!X80</f>
        <v>2.1922817251627622</v>
      </c>
      <c r="G209" s="299" t="str">
        <f>CONCATENATE("(",ROUND((F209/$H210)*100,1),")")</f>
        <v>(2.6)</v>
      </c>
      <c r="H209" s="302">
        <f t="shared" ref="H209" si="166">SUM(B209,D209,F209)</f>
        <v>39.158518350990953</v>
      </c>
      <c r="I209" s="299" t="str">
        <f>CONCATENATE("(",ROUND((H209/$H210)*100,1),")")</f>
        <v>(46.1)</v>
      </c>
      <c r="K209" s="302">
        <f t="shared" ref="K209:K210" si="167">B209-B199</f>
        <v>2.4760225786367549</v>
      </c>
      <c r="L209" s="302">
        <f t="shared" ref="L209:L210" si="168">D209-D199</f>
        <v>-1.5644174779368392</v>
      </c>
      <c r="M209" s="302">
        <f t="shared" ref="M209:M210" si="169">F209-F199</f>
        <v>0.25231505719059588</v>
      </c>
      <c r="N209" s="302">
        <f t="shared" ref="N209:N210" si="170">SUM(K209:M209)</f>
        <v>1.1639201578905116</v>
      </c>
    </row>
    <row r="210" spans="1:14" x14ac:dyDescent="0.2">
      <c r="A210" s="282" t="s">
        <v>363</v>
      </c>
      <c r="B210" s="302">
        <f>SUM(B208:B209)</f>
        <v>49.757442996940554</v>
      </c>
      <c r="C210" s="299" t="str">
        <f>CONCATENATE("(",ROUND((B210/$H210)*100,1),")")</f>
        <v>(58.6)</v>
      </c>
      <c r="D210" s="302">
        <f>SUM(D208:D209)</f>
        <v>27.729021930290578</v>
      </c>
      <c r="E210" s="299" t="str">
        <f>CONCATENATE("(",ROUND((D210/$H210)*100,1),")")</f>
        <v>(32.6)</v>
      </c>
      <c r="F210" s="302">
        <f>SUM(F208:F209)</f>
        <v>7.4535350727688376</v>
      </c>
      <c r="G210" s="299" t="str">
        <f>CONCATENATE("(",ROUND((F210/$H210)*100,1),")")</f>
        <v>(8.8)</v>
      </c>
      <c r="H210" s="302">
        <f>SUM(H208:H209)</f>
        <v>84.939999999999969</v>
      </c>
      <c r="I210" s="299" t="str">
        <f>CONCATENATE("(",ROUND((H210/$H210)*100,1),")")</f>
        <v>(100)</v>
      </c>
      <c r="K210" s="302">
        <f t="shared" si="167"/>
        <v>4.1099492988670505</v>
      </c>
      <c r="L210" s="302">
        <f t="shared" si="168"/>
        <v>-1.2432269745843598</v>
      </c>
      <c r="M210" s="302">
        <f t="shared" si="169"/>
        <v>0.57127767571719623</v>
      </c>
      <c r="N210" s="302">
        <f t="shared" si="170"/>
        <v>3.4379999999998869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20.524360660541355</v>
      </c>
      <c r="C219" s="299" t="str">
        <f>CONCATENATE("(",ROUND((B219/$H221)*100,1),")")</f>
        <v>(56.4)</v>
      </c>
      <c r="D219" s="302">
        <f>'Ind T6'!M90</f>
        <v>3.0701352985617745</v>
      </c>
      <c r="E219" s="299" t="str">
        <f>CONCATENATE("(",ROUND((D219/$H221)*100,1),")")</f>
        <v>(8.4)</v>
      </c>
      <c r="F219" s="302">
        <f>'Ind T6'!N90</f>
        <v>4.4966696133844737</v>
      </c>
      <c r="G219" s="299" t="str">
        <f>CONCATENATE("(",ROUND((F219/$H221)*100,1),")")</f>
        <v>(12.3)</v>
      </c>
      <c r="H219" s="302">
        <f>SUM(B219,D219,F219)</f>
        <v>28.091165572487601</v>
      </c>
      <c r="I219" s="299" t="str">
        <f>CONCATENATE("(",ROUND((H219/$H221)*100,1),")")</f>
        <v>(77.1)</v>
      </c>
      <c r="K219" s="302">
        <f>B224-B219</f>
        <v>0.74378044543182753</v>
      </c>
      <c r="L219" s="302">
        <f>D224-D219</f>
        <v>0.14551383268353035</v>
      </c>
      <c r="M219" s="302">
        <f>F224-F219</f>
        <v>0.10354245765289338</v>
      </c>
      <c r="N219" s="302">
        <f>SUM(K219:M219)</f>
        <v>0.99283673576825127</v>
      </c>
    </row>
    <row r="220" spans="1:14" x14ac:dyDescent="0.2">
      <c r="A220" s="282" t="s">
        <v>365</v>
      </c>
      <c r="B220" s="302">
        <f>'Ind T6'!L89</f>
        <v>4.8652564495456101</v>
      </c>
      <c r="C220" s="299" t="str">
        <f>CONCATENATE("(",ROUND((B220/$H221)*100,1),")")</f>
        <v>(13.4)</v>
      </c>
      <c r="D220" s="302">
        <f>'Ind T6'!M89</f>
        <v>2.836457529687944</v>
      </c>
      <c r="E220" s="299" t="str">
        <f>CONCATENATE("(",ROUND((D220/$H221)*100,1),")")</f>
        <v>(7.8)</v>
      </c>
      <c r="F220" s="302">
        <f>'Ind T6'!N89</f>
        <v>0.62112044827891322</v>
      </c>
      <c r="G220" s="299" t="str">
        <f>CONCATENATE("(",ROUND((F220/$H221)*100,1),")")</f>
        <v>(1.7)</v>
      </c>
      <c r="H220" s="302">
        <f t="shared" ref="H220" si="171">SUM(B220,D220,F220)</f>
        <v>8.3228344275124684</v>
      </c>
      <c r="I220" s="299" t="str">
        <f>CONCATENATE("(",ROUND((H220/$H221)*100,1),")")</f>
        <v>(22.9)</v>
      </c>
      <c r="K220" s="302">
        <f t="shared" ref="K220:K221" si="172">B225-B220</f>
        <v>0.42166975274993135</v>
      </c>
      <c r="L220" s="302">
        <f t="shared" ref="L220:L221" si="173">D225-D220</f>
        <v>0.26988998103628026</v>
      </c>
      <c r="M220" s="302">
        <f t="shared" ref="M220:M221" si="174">F225-F220</f>
        <v>6.0353044539551703E-4</v>
      </c>
      <c r="N220" s="302">
        <f t="shared" ref="N220:N221" si="175">SUM(K220:M220)</f>
        <v>0.69216326423160712</v>
      </c>
    </row>
    <row r="221" spans="1:14" x14ac:dyDescent="0.2">
      <c r="A221" s="282" t="s">
        <v>363</v>
      </c>
      <c r="B221" s="302">
        <f>SUM(B219:B220)</f>
        <v>25.389617110086967</v>
      </c>
      <c r="C221" s="299" t="str">
        <f>CONCATENATE("(",ROUND((B221/$H221)*100,1),")")</f>
        <v>(69.7)</v>
      </c>
      <c r="D221" s="302">
        <f>SUM(D219:D220)</f>
        <v>5.9065928282497184</v>
      </c>
      <c r="E221" s="299" t="str">
        <f>CONCATENATE("(",ROUND((D221/$H221)*100,1),")")</f>
        <v>(16.2)</v>
      </c>
      <c r="F221" s="302">
        <f>SUM(F219:F220)</f>
        <v>5.1177900616633867</v>
      </c>
      <c r="G221" s="299" t="str">
        <f>CONCATENATE("(",ROUND((F221/$H221)*100,1),")")</f>
        <v>(14.1)</v>
      </c>
      <c r="H221" s="302">
        <f>SUM(H219:H220)</f>
        <v>36.414000000000073</v>
      </c>
      <c r="I221" s="299" t="str">
        <f>CONCATENATE("(",ROUND((H221/$H221)*100,1),")")</f>
        <v>(100)</v>
      </c>
      <c r="K221" s="302">
        <f t="shared" si="172"/>
        <v>1.1654501981817589</v>
      </c>
      <c r="L221" s="302">
        <f t="shared" si="173"/>
        <v>0.41540381371981017</v>
      </c>
      <c r="M221" s="302">
        <f t="shared" si="174"/>
        <v>0.10414598809828934</v>
      </c>
      <c r="N221" s="302">
        <f t="shared" si="175"/>
        <v>1.6849999999998584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21.268141105973182</v>
      </c>
      <c r="C224" s="299" t="str">
        <f>CONCATENATE("(",ROUND((B224/$H226)*100,1),")")</f>
        <v>(55.8)</v>
      </c>
      <c r="D224" s="302">
        <f>'Ind T6'!R90</f>
        <v>3.2156491312453048</v>
      </c>
      <c r="E224" s="299" t="str">
        <f>CONCATENATE("(",ROUND((D224/$H226)*100,1),")")</f>
        <v>(8.4)</v>
      </c>
      <c r="F224" s="302">
        <f>'Ind T6'!S90</f>
        <v>4.6002120710373671</v>
      </c>
      <c r="G224" s="299" t="str">
        <f>CONCATENATE("(",ROUND((F224/$H226)*100,1),")")</f>
        <v>(12.1)</v>
      </c>
      <c r="H224" s="302">
        <f>SUM(B224,D224,F224)</f>
        <v>29.084002308255855</v>
      </c>
      <c r="I224" s="299" t="str">
        <f>CONCATENATE("(",ROUND((H224/$H226)*100,1),")")</f>
        <v>(76.3)</v>
      </c>
      <c r="K224" s="302">
        <f>B229-B224</f>
        <v>-0.12298263872986936</v>
      </c>
      <c r="L224" s="302">
        <f>D229-D224</f>
        <v>0.16741108429938256</v>
      </c>
      <c r="M224" s="302">
        <f>F229-F224</f>
        <v>0.16313671268571195</v>
      </c>
      <c r="N224" s="302">
        <f>SUM(K224:M224)</f>
        <v>0.20756515825522515</v>
      </c>
    </row>
    <row r="225" spans="1:14" x14ac:dyDescent="0.2">
      <c r="A225" s="282" t="s">
        <v>365</v>
      </c>
      <c r="B225" s="302">
        <f>'Ind T6'!Q89</f>
        <v>5.2869262022955414</v>
      </c>
      <c r="C225" s="299" t="str">
        <f>CONCATENATE("(",ROUND((B225/$H226)*100,1),")")</f>
        <v>(13.9)</v>
      </c>
      <c r="D225" s="302">
        <f>'Ind T6'!R89</f>
        <v>3.1063475107242242</v>
      </c>
      <c r="E225" s="299" t="str">
        <f>CONCATENATE("(",ROUND((D225/$H226)*100,1),")")</f>
        <v>(8.2)</v>
      </c>
      <c r="F225" s="302">
        <f>'Ind T6'!S89</f>
        <v>0.62172397872430873</v>
      </c>
      <c r="G225" s="299" t="str">
        <f>CONCATENATE("(",ROUND((F225/$H226)*100,1),")")</f>
        <v>(1.6)</v>
      </c>
      <c r="H225" s="302">
        <f t="shared" ref="H225" si="176">SUM(B225,D225,F225)</f>
        <v>9.0149976917440746</v>
      </c>
      <c r="I225" s="299" t="str">
        <f>CONCATENATE("(",ROUND((H225/$H226)*100,1),")")</f>
        <v>(23.7)</v>
      </c>
      <c r="K225" s="302">
        <f t="shared" ref="K225:K226" si="177">B230-B225</f>
        <v>0.3248252751304781</v>
      </c>
      <c r="L225" s="302">
        <f t="shared" ref="L225:L226" si="178">D230-D225</f>
        <v>0.30240102636771571</v>
      </c>
      <c r="M225" s="302">
        <f t="shared" ref="M225:M226" si="179">F230-F225</f>
        <v>-9.7914597531928438E-3</v>
      </c>
      <c r="N225" s="302">
        <f t="shared" ref="N225:N226" si="180">SUM(K225:M225)</f>
        <v>0.61743484174500096</v>
      </c>
    </row>
    <row r="226" spans="1:14" x14ac:dyDescent="0.2">
      <c r="A226" s="282" t="s">
        <v>363</v>
      </c>
      <c r="B226" s="302">
        <f>SUM(B224:B225)</f>
        <v>26.555067308268725</v>
      </c>
      <c r="C226" s="299" t="str">
        <f>CONCATENATE("(",ROUND((B226/$H226)*100,1),")")</f>
        <v>(69.7)</v>
      </c>
      <c r="D226" s="302">
        <f>SUM(D224:D225)</f>
        <v>6.3219966419695286</v>
      </c>
      <c r="E226" s="299" t="str">
        <f>CONCATENATE("(",ROUND((D226/$H226)*100,1),")")</f>
        <v>(16.6)</v>
      </c>
      <c r="F226" s="302">
        <f>SUM(F224:F225)</f>
        <v>5.221936049761676</v>
      </c>
      <c r="G226" s="299" t="str">
        <f>CONCATENATE("(",ROUND((F226/$H226)*100,1),")")</f>
        <v>(13.7)</v>
      </c>
      <c r="H226" s="302">
        <f>SUM(H224:H225)</f>
        <v>38.098999999999933</v>
      </c>
      <c r="I226" s="299" t="str">
        <f>CONCATENATE("(",ROUND((H226/$H226)*100,1),")")</f>
        <v>(100)</v>
      </c>
      <c r="K226" s="302">
        <f t="shared" si="177"/>
        <v>0.20184263640060607</v>
      </c>
      <c r="L226" s="302">
        <f t="shared" si="178"/>
        <v>0.46981211066709871</v>
      </c>
      <c r="M226" s="302">
        <f t="shared" si="179"/>
        <v>0.15334525293251922</v>
      </c>
      <c r="N226" s="302">
        <f t="shared" si="180"/>
        <v>0.825000000000224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21.145158467243313</v>
      </c>
      <c r="C229" s="299" t="str">
        <f>CONCATENATE("(",ROUND((B229/$H231)*100,1),")")</f>
        <v>(54.3)</v>
      </c>
      <c r="D229" s="302">
        <f>'Ind T6'!W90</f>
        <v>3.3830602155446874</v>
      </c>
      <c r="E229" s="299" t="str">
        <f>CONCATENATE("(",ROUND((D229/$H231)*100,1),")")</f>
        <v>(8.7)</v>
      </c>
      <c r="F229" s="302">
        <f>'Ind T6'!X90</f>
        <v>4.763348783723079</v>
      </c>
      <c r="G229" s="299" t="str">
        <f>CONCATENATE("(",ROUND((F229/$H231)*100,1),")")</f>
        <v>(12.2)</v>
      </c>
      <c r="H229" s="302">
        <f>SUM(B229,D229,F229)</f>
        <v>29.291567466511079</v>
      </c>
      <c r="I229" s="299" t="str">
        <f>CONCATENATE("(",ROUND((H229/$H231)*100,1),")")</f>
        <v>(75.3)</v>
      </c>
      <c r="K229" s="302">
        <f>B229-B219</f>
        <v>0.62079780670195817</v>
      </c>
      <c r="L229" s="302">
        <f>D229-D219</f>
        <v>0.31292491698291292</v>
      </c>
      <c r="M229" s="302">
        <f>F229-F219</f>
        <v>0.26667917033860533</v>
      </c>
      <c r="N229" s="302">
        <f>SUM(K229:M229)</f>
        <v>1.2004018940234764</v>
      </c>
    </row>
    <row r="230" spans="1:14" x14ac:dyDescent="0.2">
      <c r="A230" s="282" t="s">
        <v>365</v>
      </c>
      <c r="B230" s="302">
        <f>'Ind T6'!V89</f>
        <v>5.6117514774260195</v>
      </c>
      <c r="C230" s="299" t="str">
        <f>CONCATENATE("(",ROUND((B230/$H231)*100,1),")")</f>
        <v>(14.4)</v>
      </c>
      <c r="D230" s="302">
        <f>'Ind T6'!W89</f>
        <v>3.4087485370919399</v>
      </c>
      <c r="E230" s="299" t="str">
        <f>CONCATENATE("(",ROUND((D230/$H231)*100,1),")")</f>
        <v>(8.8)</v>
      </c>
      <c r="F230" s="302">
        <f>'Ind T6'!X89</f>
        <v>0.61193251897111589</v>
      </c>
      <c r="G230" s="299" t="str">
        <f>CONCATENATE("(",ROUND((F230/$H231)*100,1),")")</f>
        <v>(1.6)</v>
      </c>
      <c r="H230" s="302">
        <f t="shared" ref="H230" si="181">SUM(B230,D230,F230)</f>
        <v>9.6324325334890766</v>
      </c>
      <c r="I230" s="299" t="str">
        <f>CONCATENATE("(",ROUND((H230/$H231)*100,1),")")</f>
        <v>(24.7)</v>
      </c>
      <c r="K230" s="302">
        <f t="shared" ref="K230:K231" si="182">B230-B220</f>
        <v>0.74649502788040945</v>
      </c>
      <c r="L230" s="302">
        <f t="shared" ref="L230:L231" si="183">D230-D220</f>
        <v>0.57229100740399597</v>
      </c>
      <c r="M230" s="302">
        <f t="shared" ref="M230:M231" si="184">F230-F220</f>
        <v>-9.1879293077973268E-3</v>
      </c>
      <c r="N230" s="302">
        <f t="shared" ref="N230:N231" si="185">SUM(K230:M230)</f>
        <v>1.3095981059766082</v>
      </c>
    </row>
    <row r="231" spans="1:14" x14ac:dyDescent="0.2">
      <c r="A231" s="282" t="s">
        <v>363</v>
      </c>
      <c r="B231" s="302">
        <f>SUM(B229:B230)</f>
        <v>26.756909944669331</v>
      </c>
      <c r="C231" s="299" t="str">
        <f>CONCATENATE("(",ROUND((B231/$H231)*100,1),")")</f>
        <v>(68.7)</v>
      </c>
      <c r="D231" s="302">
        <f>SUM(D229:D230)</f>
        <v>6.7918087526366273</v>
      </c>
      <c r="E231" s="299" t="str">
        <f>CONCATENATE("(",ROUND((D231/$H231)*100,1),")")</f>
        <v>(17.4)</v>
      </c>
      <c r="F231" s="302">
        <f>SUM(F229:F230)</f>
        <v>5.3752813026941952</v>
      </c>
      <c r="G231" s="299" t="str">
        <f>CONCATENATE("(",ROUND((F231/$H231)*100,1),")")</f>
        <v>(13.8)</v>
      </c>
      <c r="H231" s="302">
        <f>SUM(H229:H230)</f>
        <v>38.924000000000156</v>
      </c>
      <c r="I231" s="299" t="str">
        <f>CONCATENATE("(",ROUND((H231/$H231)*100,1),")")</f>
        <v>(100)</v>
      </c>
      <c r="K231" s="302">
        <f t="shared" si="182"/>
        <v>1.3672928345823649</v>
      </c>
      <c r="L231" s="302">
        <f t="shared" si="183"/>
        <v>0.88521592438690888</v>
      </c>
      <c r="M231" s="302">
        <f t="shared" si="184"/>
        <v>0.25749124103080856</v>
      </c>
      <c r="N231" s="302">
        <f t="shared" si="185"/>
        <v>2.5100000000000824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5.1887214284883054</v>
      </c>
      <c r="C240" s="299" t="str">
        <f>CONCATENATE("(",ROUND((B240/$H242)*100,1),")")</f>
        <v>(17.9)</v>
      </c>
      <c r="D240" s="302">
        <f>'Ind T6'!M99</f>
        <v>6.5142394736057723</v>
      </c>
      <c r="E240" s="299" t="str">
        <f>CONCATENATE("(",ROUND((D240/$H242)*100,1),")")</f>
        <v>(22.5)</v>
      </c>
      <c r="F240" s="302">
        <f>'Ind T6'!N99</f>
        <v>0.28438533834497381</v>
      </c>
      <c r="G240" s="299" t="str">
        <f>CONCATENATE("(",ROUND((F240/$H242)*100,1),")")</f>
        <v>(1)</v>
      </c>
      <c r="H240" s="302">
        <f>SUM(B240,D240,F240)</f>
        <v>11.987346240439051</v>
      </c>
      <c r="I240" s="299" t="str">
        <f>CONCATENATE("(",ROUND((H240/$H242)*100,1),")")</f>
        <v>(41.4)</v>
      </c>
      <c r="K240" s="302">
        <f>B245-B240</f>
        <v>-9.1089910482014425E-2</v>
      </c>
      <c r="L240" s="302">
        <f>D245-D240</f>
        <v>-0.24398348220109956</v>
      </c>
      <c r="M240" s="302">
        <f>F245-F240</f>
        <v>4.2913146995409157E-3</v>
      </c>
      <c r="N240" s="302">
        <f>SUM(K240:M240)</f>
        <v>-0.33078207798357306</v>
      </c>
    </row>
    <row r="241" spans="1:14" x14ac:dyDescent="0.2">
      <c r="A241" s="282" t="s">
        <v>365</v>
      </c>
      <c r="B241" s="302">
        <f>'Ind T6'!L98</f>
        <v>5.4428530074508519</v>
      </c>
      <c r="C241" s="299" t="str">
        <f>CONCATENATE("(",ROUND((B241/$H242)*100,1),")")</f>
        <v>(18.8)</v>
      </c>
      <c r="D241" s="302">
        <f>'Ind T6'!M98</f>
        <v>10.734033834840222</v>
      </c>
      <c r="E241" s="299" t="str">
        <f>CONCATENATE("(",ROUND((D241/$H242)*100,1),")")</f>
        <v>(37.1)</v>
      </c>
      <c r="F241" s="302">
        <f>'Ind T6'!N98</f>
        <v>0.80676691726982419</v>
      </c>
      <c r="G241" s="299" t="str">
        <f>CONCATENATE("(",ROUND((F241/$H242)*100,1),")")</f>
        <v>(2.8)</v>
      </c>
      <c r="H241" s="302">
        <f t="shared" ref="H241" si="186">SUM(B241,D241,F241)</f>
        <v>16.983653759560902</v>
      </c>
      <c r="I241" s="299" t="str">
        <f>CONCATENATE("(",ROUND((H241/$H242)*100,1),")")</f>
        <v>(58.6)</v>
      </c>
      <c r="K241" s="302">
        <f t="shared" ref="K241:K242" si="187">B246-B241</f>
        <v>-9.7158655124665927E-2</v>
      </c>
      <c r="L241" s="302">
        <f t="shared" ref="L241:L242" si="188">D246-D241</f>
        <v>-0.16508384832614276</v>
      </c>
      <c r="M241" s="302">
        <f t="shared" ref="M241:M242" si="189">F246-F241</f>
        <v>2.4024581434409109E-2</v>
      </c>
      <c r="N241" s="302">
        <f t="shared" ref="N241:N242" si="190">SUM(K241:M241)</f>
        <v>-0.23821792201639957</v>
      </c>
    </row>
    <row r="242" spans="1:14" x14ac:dyDescent="0.2">
      <c r="A242" s="282" t="s">
        <v>363</v>
      </c>
      <c r="B242" s="302">
        <f>SUM(B240:B241)</f>
        <v>10.631574435939157</v>
      </c>
      <c r="C242" s="299" t="str">
        <f>CONCATENATE("(",ROUND((B242/$H242)*100,1),")")</f>
        <v>(36.7)</v>
      </c>
      <c r="D242" s="302">
        <f>SUM(D240:D241)</f>
        <v>17.248273308445995</v>
      </c>
      <c r="E242" s="299" t="str">
        <f>CONCATENATE("(",ROUND((D242/$H242)*100,1),")")</f>
        <v>(59.5)</v>
      </c>
      <c r="F242" s="302">
        <f>SUM(F240:F241)</f>
        <v>1.0911522556147979</v>
      </c>
      <c r="G242" s="299" t="str">
        <f>CONCATENATE("(",ROUND((F242/$H242)*100,1),")")</f>
        <v>(3.8)</v>
      </c>
      <c r="H242" s="302">
        <f>SUM(H240:H241)</f>
        <v>28.970999999999954</v>
      </c>
      <c r="I242" s="299" t="str">
        <f>CONCATENATE("(",ROUND((H242/$H242)*100,1),")")</f>
        <v>(100)</v>
      </c>
      <c r="K242" s="302">
        <f t="shared" si="187"/>
        <v>-0.18824856560668124</v>
      </c>
      <c r="L242" s="302">
        <f t="shared" si="188"/>
        <v>-0.4090673305272432</v>
      </c>
      <c r="M242" s="302">
        <f t="shared" si="189"/>
        <v>2.8315896133950247E-2</v>
      </c>
      <c r="N242" s="302">
        <f t="shared" si="190"/>
        <v>-0.56899999999997419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5.097631518006291</v>
      </c>
      <c r="C245" s="299" t="str">
        <f>CONCATENATE("(",ROUND((B245/$H247)*100,1),")")</f>
        <v>(17.9)</v>
      </c>
      <c r="D245" s="302">
        <f>'Ind T6'!R99</f>
        <v>6.2702559914046727</v>
      </c>
      <c r="E245" s="299" t="str">
        <f>CONCATENATE("(",ROUND((D245/$H247)*100,1),")")</f>
        <v>(22.1)</v>
      </c>
      <c r="F245" s="302">
        <f>'Ind T6'!S99</f>
        <v>0.28867665304451473</v>
      </c>
      <c r="G245" s="299" t="str">
        <f>CONCATENATE("(",ROUND((F245/$H247)*100,1),")")</f>
        <v>(1)</v>
      </c>
      <c r="H245" s="302">
        <f>SUM(B245,D245,F245)</f>
        <v>11.656564162455478</v>
      </c>
      <c r="I245" s="299" t="str">
        <f>CONCATENATE("(",ROUND((H245/$H247)*100,1),")")</f>
        <v>(41)</v>
      </c>
      <c r="K245" s="302">
        <f>B250-B245</f>
        <v>0.41971289721298888</v>
      </c>
      <c r="L245" s="302">
        <f>D250-D245</f>
        <v>0.37546856033711506</v>
      </c>
      <c r="M245" s="302">
        <f>F250-F245</f>
        <v>2.4806560434474267E-2</v>
      </c>
      <c r="N245" s="302">
        <f>SUM(K245:M245)</f>
        <v>0.81998801798457821</v>
      </c>
    </row>
    <row r="246" spans="1:14" x14ac:dyDescent="0.2">
      <c r="A246" s="282" t="s">
        <v>365</v>
      </c>
      <c r="B246" s="302">
        <f>'Ind T6'!Q98</f>
        <v>5.3456943523261859</v>
      </c>
      <c r="C246" s="299" t="str">
        <f>CONCATENATE("(",ROUND((B246/$H247)*100,1),")")</f>
        <v>(18.8)</v>
      </c>
      <c r="D246" s="302">
        <f>'Ind T6'!R98</f>
        <v>10.568949986514079</v>
      </c>
      <c r="E246" s="299" t="str">
        <f>CONCATENATE("(",ROUND((D246/$H247)*100,1),")")</f>
        <v>(37.2)</v>
      </c>
      <c r="F246" s="302">
        <f>'Ind T6'!S98</f>
        <v>0.8307914987042333</v>
      </c>
      <c r="G246" s="299" t="str">
        <f>CONCATENATE("(",ROUND((F246/$H247)*100,1),")")</f>
        <v>(2.9)</v>
      </c>
      <c r="H246" s="302">
        <f t="shared" ref="H246" si="191">SUM(B246,D246,F246)</f>
        <v>16.745435837544498</v>
      </c>
      <c r="I246" s="299" t="str">
        <f>CONCATENATE("(",ROUND((H246/$H247)*100,1),")")</f>
        <v>(59)</v>
      </c>
      <c r="K246" s="302">
        <f t="shared" ref="K246:K247" si="192">B251-B246</f>
        <v>0.39744566416697058</v>
      </c>
      <c r="L246" s="302">
        <f t="shared" ref="L246:L247" si="193">D251-D246</f>
        <v>0.73478038110331312</v>
      </c>
      <c r="M246" s="302">
        <f t="shared" ref="M246:M247" si="194">F251-F246</f>
        <v>7.3785936745124459E-2</v>
      </c>
      <c r="N246" s="302">
        <f t="shared" ref="N246:N247" si="195">SUM(K246:M246)</f>
        <v>1.2060119820154083</v>
      </c>
    </row>
    <row r="247" spans="1:14" x14ac:dyDescent="0.2">
      <c r="A247" s="282" t="s">
        <v>363</v>
      </c>
      <c r="B247" s="302">
        <f>SUM(B245:B246)</f>
        <v>10.443325870332476</v>
      </c>
      <c r="C247" s="299" t="str">
        <f>CONCATENATE("(",ROUND((B247/$H247)*100,1),")")</f>
        <v>(36.8)</v>
      </c>
      <c r="D247" s="302">
        <f>SUM(D245:D246)</f>
        <v>16.839205977918752</v>
      </c>
      <c r="E247" s="299" t="str">
        <f>CONCATENATE("(",ROUND((D247/$H247)*100,1),")")</f>
        <v>(59.3)</v>
      </c>
      <c r="F247" s="302">
        <f>SUM(F245:F246)</f>
        <v>1.1194681517487481</v>
      </c>
      <c r="G247" s="299" t="str">
        <f>CONCATENATE("(",ROUND((F247/$H247)*100,1),")")</f>
        <v>(3.9)</v>
      </c>
      <c r="H247" s="302">
        <f>SUM(H245:H246)</f>
        <v>28.401999999999976</v>
      </c>
      <c r="I247" s="299" t="str">
        <f>CONCATENATE("(",ROUND((H247/$H247)*100,1),")")</f>
        <v>(100)</v>
      </c>
      <c r="K247" s="302">
        <f t="shared" si="192"/>
        <v>0.81715856137996035</v>
      </c>
      <c r="L247" s="302">
        <f t="shared" si="193"/>
        <v>1.1102489414404282</v>
      </c>
      <c r="M247" s="302">
        <f t="shared" si="194"/>
        <v>9.8592497179598615E-2</v>
      </c>
      <c r="N247" s="302">
        <f t="shared" si="195"/>
        <v>2.0259999999999874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5.5173444152192799</v>
      </c>
      <c r="C250" s="299" t="str">
        <f>CONCATENATE("(",ROUND((B250/$H252)*100,1),")")</f>
        <v>(18.1)</v>
      </c>
      <c r="D250" s="302">
        <f>'Ind T6'!W99</f>
        <v>6.6457245517417878</v>
      </c>
      <c r="E250" s="299" t="str">
        <f>CONCATENATE("(",ROUND((D250/$H252)*100,1),")")</f>
        <v>(21.8)</v>
      </c>
      <c r="F250" s="302">
        <f>'Ind T6'!X99</f>
        <v>0.313483213478989</v>
      </c>
      <c r="G250" s="299" t="str">
        <f>CONCATENATE("(",ROUND((F250/$H252)*100,1),")")</f>
        <v>(1)</v>
      </c>
      <c r="H250" s="302">
        <f>SUM(B250,D250,F250)</f>
        <v>12.476552180440056</v>
      </c>
      <c r="I250" s="299" t="str">
        <f>CONCATENATE("(",ROUND((H250/$H252)*100,1),")")</f>
        <v>(41)</v>
      </c>
      <c r="K250" s="302">
        <f>B250-B240</f>
        <v>0.32862298673097445</v>
      </c>
      <c r="L250" s="302">
        <f>D250-D240</f>
        <v>0.13148507813601551</v>
      </c>
      <c r="M250" s="302">
        <f>F250-F240</f>
        <v>2.9097875134015183E-2</v>
      </c>
      <c r="N250" s="302">
        <f>SUM(K250:M250)</f>
        <v>0.48920594000100515</v>
      </c>
    </row>
    <row r="251" spans="1:14" x14ac:dyDescent="0.2">
      <c r="A251" s="282" t="s">
        <v>365</v>
      </c>
      <c r="B251" s="302">
        <f>'Ind T6'!V98</f>
        <v>5.7431400164931565</v>
      </c>
      <c r="C251" s="299" t="str">
        <f>CONCATENATE("(",ROUND((B251/$H252)*100,1),")")</f>
        <v>(18.9)</v>
      </c>
      <c r="D251" s="302">
        <f>'Ind T6'!W98</f>
        <v>11.303730367617392</v>
      </c>
      <c r="E251" s="299" t="str">
        <f>CONCATENATE("(",ROUND((D251/$H252)*100,1),")")</f>
        <v>(37.1)</v>
      </c>
      <c r="F251" s="302">
        <f>'Ind T6'!X98</f>
        <v>0.90457743544935776</v>
      </c>
      <c r="G251" s="299" t="str">
        <f>CONCATENATE("(",ROUND((F251/$H252)*100,1),")")</f>
        <v>(3)</v>
      </c>
      <c r="H251" s="302">
        <f t="shared" ref="H251" si="196">SUM(B251,D251,F251)</f>
        <v>17.951447819559906</v>
      </c>
      <c r="I251" s="299" t="str">
        <f>CONCATENATE("(",ROUND((H251/$H252)*100,1),")")</f>
        <v>(59)</v>
      </c>
      <c r="K251" s="302">
        <f t="shared" ref="K251:K252" si="197">B251-B241</f>
        <v>0.30028700904230465</v>
      </c>
      <c r="L251" s="302">
        <f t="shared" ref="L251:L252" si="198">D251-D241</f>
        <v>0.56969653277717036</v>
      </c>
      <c r="M251" s="302">
        <f t="shared" ref="M251:M252" si="199">F251-F241</f>
        <v>9.7810518179533568E-2</v>
      </c>
      <c r="N251" s="302">
        <f t="shared" ref="N251:N252" si="200">SUM(K251:M251)</f>
        <v>0.96779405999900858</v>
      </c>
    </row>
    <row r="252" spans="1:14" x14ac:dyDescent="0.2">
      <c r="A252" s="282" t="s">
        <v>363</v>
      </c>
      <c r="B252" s="302">
        <f>SUM(B250:B251)</f>
        <v>11.260484431712436</v>
      </c>
      <c r="C252" s="299" t="str">
        <f>CONCATENATE("(",ROUND((B252/$H252)*100,1),")")</f>
        <v>(37)</v>
      </c>
      <c r="D252" s="302">
        <f>SUM(D250:D251)</f>
        <v>17.94945491935918</v>
      </c>
      <c r="E252" s="299" t="str">
        <f>CONCATENATE("(",ROUND((D252/$H252)*100,1),")")</f>
        <v>(59)</v>
      </c>
      <c r="F252" s="302">
        <f>SUM(F250:F251)</f>
        <v>1.2180606489283468</v>
      </c>
      <c r="G252" s="299" t="str">
        <f>CONCATENATE("(",ROUND((F252/$H252)*100,1),")")</f>
        <v>(4)</v>
      </c>
      <c r="H252" s="302">
        <f>SUM(H250:H251)</f>
        <v>30.427999999999962</v>
      </c>
      <c r="I252" s="299" t="str">
        <f>CONCATENATE("(",ROUND((H252/$H252)*100,1),")")</f>
        <v>(100)</v>
      </c>
      <c r="K252" s="302">
        <f t="shared" si="197"/>
        <v>0.62890999577327911</v>
      </c>
      <c r="L252" s="302">
        <f t="shared" si="198"/>
        <v>0.70118161091318498</v>
      </c>
      <c r="M252" s="302">
        <f t="shared" si="199"/>
        <v>0.12690839331354886</v>
      </c>
      <c r="N252" s="302">
        <f t="shared" si="200"/>
        <v>1.457000000000013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0.46288009258986507</v>
      </c>
      <c r="C261" s="299" t="str">
        <f>CONCATENATE("(",ROUND((B261/$H263)*100,1),")")</f>
        <v>(26.4)</v>
      </c>
      <c r="D261" s="302">
        <f>'Ind T6'!M108</f>
        <v>0.21705104166838138</v>
      </c>
      <c r="E261" s="299" t="str">
        <f>CONCATENATE("(",ROUND((D261/$H263)*100,1),")")</f>
        <v>(12.4)</v>
      </c>
      <c r="F261" s="302">
        <f>'Ind T6'!N108</f>
        <v>0.19009699074287206</v>
      </c>
      <c r="G261" s="299" t="str">
        <f>CONCATENATE("(",ROUND((F261/$H263)*100,1),")")</f>
        <v>(10.9)</v>
      </c>
      <c r="H261" s="302">
        <f>SUM(B261,D261,F261)</f>
        <v>0.87002812500111859</v>
      </c>
      <c r="I261" s="299" t="str">
        <f>CONCATENATE("(",ROUND((H261/$H263)*100,1),")")</f>
        <v>(49.7)</v>
      </c>
      <c r="K261" s="302">
        <f>B266-B261</f>
        <v>-1.2902696787874535E-2</v>
      </c>
      <c r="L261" s="302">
        <f>D266-D261</f>
        <v>5.4005712332535483E-3</v>
      </c>
      <c r="M261" s="302">
        <f>F266-F261</f>
        <v>-3.1645678508357977E-3</v>
      </c>
      <c r="N261" s="302">
        <f>SUM(K261:M261)</f>
        <v>-1.0666693405456784E-2</v>
      </c>
    </row>
    <row r="262" spans="1:14" x14ac:dyDescent="0.2">
      <c r="A262" s="282" t="s">
        <v>365</v>
      </c>
      <c r="B262" s="302">
        <f>'Ind T6'!L107</f>
        <v>0.20306736111019771</v>
      </c>
      <c r="C262" s="299" t="str">
        <f>CONCATENATE("(",ROUND((B262/$H263)*100,1),")")</f>
        <v>(11.6)</v>
      </c>
      <c r="D262" s="302">
        <f>'Ind T6'!M107</f>
        <v>0.45396296297050015</v>
      </c>
      <c r="E262" s="299" t="str">
        <f>CONCATENATE("(",ROUND((D262/$H263)*100,1),")")</f>
        <v>(25.9)</v>
      </c>
      <c r="F262" s="302">
        <f>'Ind T6'!N107</f>
        <v>0.22394155091818482</v>
      </c>
      <c r="G262" s="299" t="str">
        <f>CONCATENATE("(",ROUND((F262/$H263)*100,1),")")</f>
        <v>(12.8)</v>
      </c>
      <c r="H262" s="302">
        <f t="shared" ref="H262" si="201">SUM(B262,D262,F262)</f>
        <v>0.88097187499888263</v>
      </c>
      <c r="I262" s="299" t="str">
        <f>CONCATENATE("(",ROUND((H262/$H263)*100,1),")")</f>
        <v>(50.3)</v>
      </c>
      <c r="K262" s="302">
        <f t="shared" ref="K262:K263" si="202">B267-B262</f>
        <v>-5.1747310152043813E-3</v>
      </c>
      <c r="L262" s="302">
        <f t="shared" ref="L262:L263" si="203">D267-D262</f>
        <v>-3.9855671630250056E-3</v>
      </c>
      <c r="M262" s="302">
        <f t="shared" ref="M262:M263" si="204">F267-F262</f>
        <v>-7.1730084163147689E-3</v>
      </c>
      <c r="N262" s="302">
        <f t="shared" ref="N262:N263" si="205">SUM(K262:M262)</f>
        <v>-1.6333306594544156E-2</v>
      </c>
    </row>
    <row r="263" spans="1:14" x14ac:dyDescent="0.2">
      <c r="A263" s="282" t="s">
        <v>363</v>
      </c>
      <c r="B263" s="302">
        <f>SUM(B261:B262)</f>
        <v>0.66594745370006281</v>
      </c>
      <c r="C263" s="299" t="str">
        <f>CONCATENATE("(",ROUND((B263/$H263)*100,1),")")</f>
        <v>(38)</v>
      </c>
      <c r="D263" s="302">
        <f>SUM(D261:D262)</f>
        <v>0.6710140046388815</v>
      </c>
      <c r="E263" s="299" t="str">
        <f>CONCATENATE("(",ROUND((D263/$H263)*100,1),")")</f>
        <v>(38.3)</v>
      </c>
      <c r="F263" s="302">
        <f>SUM(F261:F262)</f>
        <v>0.41403854166105691</v>
      </c>
      <c r="G263" s="299" t="str">
        <f>CONCATENATE("(",ROUND((F263/$H263)*100,1),")")</f>
        <v>(23.6)</v>
      </c>
      <c r="H263" s="302">
        <f>SUM(H261:H262)</f>
        <v>1.7510000000000012</v>
      </c>
      <c r="I263" s="299" t="str">
        <f>CONCATENATE("(",ROUND((H263/$H263)*100,1),")")</f>
        <v>(100)</v>
      </c>
      <c r="K263" s="302">
        <f t="shared" si="202"/>
        <v>-1.8077427803078971E-2</v>
      </c>
      <c r="L263" s="302">
        <f t="shared" si="203"/>
        <v>1.4150040702285427E-3</v>
      </c>
      <c r="M263" s="302">
        <f t="shared" si="204"/>
        <v>-1.0337576267150594E-2</v>
      </c>
      <c r="N263" s="302">
        <f t="shared" si="205"/>
        <v>-2.7000000000001023E-2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0.44997739580199053</v>
      </c>
      <c r="C266" s="299" t="str">
        <f>CONCATENATE("(",ROUND((B266/$H268)*100,1),")")</f>
        <v>(26.1)</v>
      </c>
      <c r="D266" s="302">
        <f>'Ind T6'!R108</f>
        <v>0.22245161290163493</v>
      </c>
      <c r="E266" s="299" t="str">
        <f>CONCATENATE("(",ROUND((D266/$H268)*100,1),")")</f>
        <v>(12.9)</v>
      </c>
      <c r="F266" s="302">
        <f>'Ind T6'!S108</f>
        <v>0.18693242289203627</v>
      </c>
      <c r="G266" s="299" t="str">
        <f>CONCATENATE("(",ROUND((F266/$H268)*100,1),")")</f>
        <v>(10.8)</v>
      </c>
      <c r="H266" s="302">
        <f>SUM(B266,D266,F266)</f>
        <v>0.8593614315956617</v>
      </c>
      <c r="I266" s="299" t="str">
        <f>CONCATENATE("(",ROUND((H266/$H268)*100,1),")")</f>
        <v>(49.8)</v>
      </c>
      <c r="K266" s="302">
        <f>B271-B266</f>
        <v>2.8957985916883144E-4</v>
      </c>
      <c r="L266" s="302">
        <f>D271-D266</f>
        <v>1.7164146078690046E-2</v>
      </c>
      <c r="M266" s="302">
        <f>F271-F266</f>
        <v>3.8689676111172133E-3</v>
      </c>
      <c r="N266" s="302">
        <f>SUM(K266:M266)</f>
        <v>2.132269354897609E-2</v>
      </c>
    </row>
    <row r="267" spans="1:14" x14ac:dyDescent="0.2">
      <c r="A267" s="282" t="s">
        <v>365</v>
      </c>
      <c r="B267" s="302">
        <f>'Ind T6'!Q107</f>
        <v>0.19789263009499333</v>
      </c>
      <c r="C267" s="299" t="str">
        <f>CONCATENATE("(",ROUND((B267/$H268)*100,1),")")</f>
        <v>(11.5)</v>
      </c>
      <c r="D267" s="302">
        <f>'Ind T6'!R107</f>
        <v>0.44997739580747514</v>
      </c>
      <c r="E267" s="299" t="str">
        <f>CONCATENATE("(",ROUND((D267/$H268)*100,1),")")</f>
        <v>(26.1)</v>
      </c>
      <c r="F267" s="302">
        <f>'Ind T6'!S107</f>
        <v>0.21676854250187005</v>
      </c>
      <c r="G267" s="299" t="str">
        <f>CONCATENATE("(",ROUND((F267/$H268)*100,1),")")</f>
        <v>(12.6)</v>
      </c>
      <c r="H267" s="302">
        <f t="shared" ref="H267" si="206">SUM(B267,D267,F267)</f>
        <v>0.8646385684043385</v>
      </c>
      <c r="I267" s="299" t="str">
        <f>CONCATENATE("(",ROUND((H267/$H268)*100,1),")")</f>
        <v>(50.2)</v>
      </c>
      <c r="K267" s="302">
        <f t="shared" ref="K267:K268" si="207">B272-B267</f>
        <v>4.0489689774293181E-3</v>
      </c>
      <c r="L267" s="302">
        <f t="shared" ref="L267:L268" si="208">D272-D267</f>
        <v>5.7584095200653995E-3</v>
      </c>
      <c r="M267" s="302">
        <f t="shared" ref="M267:M268" si="209">F272-F267</f>
        <v>-7.1300720464705647E-3</v>
      </c>
      <c r="N267" s="302">
        <f t="shared" ref="N267:N268" si="210">SUM(K267:M267)</f>
        <v>2.6773064510241529E-3</v>
      </c>
    </row>
    <row r="268" spans="1:14" x14ac:dyDescent="0.2">
      <c r="A268" s="282" t="s">
        <v>363</v>
      </c>
      <c r="B268" s="302">
        <f>SUM(B266:B267)</f>
        <v>0.64787002589698384</v>
      </c>
      <c r="C268" s="299" t="str">
        <f>CONCATENATE("(",ROUND((B268/$H268)*100,1),")")</f>
        <v>(37.6)</v>
      </c>
      <c r="D268" s="302">
        <f>SUM(D266:D267)</f>
        <v>0.67242900870911004</v>
      </c>
      <c r="E268" s="299" t="str">
        <f>CONCATENATE("(",ROUND((D268/$H268)*100,1),")")</f>
        <v>(39)</v>
      </c>
      <c r="F268" s="302">
        <f>SUM(F266:F267)</f>
        <v>0.40370096539390632</v>
      </c>
      <c r="G268" s="299" t="str">
        <f>CONCATENATE("(",ROUND((F268/$H268)*100,1),")")</f>
        <v>(23.4)</v>
      </c>
      <c r="H268" s="302">
        <f>SUM(H266:H267)</f>
        <v>1.7240000000000002</v>
      </c>
      <c r="I268" s="299" t="str">
        <f>CONCATENATE("(",ROUND((H268/$H268)*100,1),")")</f>
        <v>(100)</v>
      </c>
      <c r="K268" s="302">
        <f t="shared" si="207"/>
        <v>4.3385488365981217E-3</v>
      </c>
      <c r="L268" s="302">
        <f t="shared" si="208"/>
        <v>2.2922555598755445E-2</v>
      </c>
      <c r="M268" s="302">
        <f t="shared" si="209"/>
        <v>-3.2611044353533236E-3</v>
      </c>
      <c r="N268" s="302">
        <f t="shared" si="210"/>
        <v>2.4000000000000243E-2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0.45026697566115936</v>
      </c>
      <c r="C271" s="299" t="str">
        <f>CONCATENATE("(",ROUND((B271/$H273)*100,1),")")</f>
        <v>(25.8)</v>
      </c>
      <c r="D271" s="302">
        <f>'Ind T6'!W108</f>
        <v>0.23961575898032497</v>
      </c>
      <c r="E271" s="299" t="str">
        <f>CONCATENATE("(",ROUND((D271/$H273)*100,1),")")</f>
        <v>(13.7)</v>
      </c>
      <c r="F271" s="302">
        <f>'Ind T6'!X108</f>
        <v>0.19080139050315348</v>
      </c>
      <c r="G271" s="299" t="str">
        <f>CONCATENATE("(",ROUND((F271/$H273)*100,1),")")</f>
        <v>(10.9)</v>
      </c>
      <c r="H271" s="302">
        <f>SUM(B271,D271,F271)</f>
        <v>0.88068412514463779</v>
      </c>
      <c r="I271" s="299" t="str">
        <f>CONCATENATE("(",ROUND((H271/$H273)*100,1),")")</f>
        <v>(50.4)</v>
      </c>
      <c r="K271" s="302">
        <f>B271-B261</f>
        <v>-1.2613116928705703E-2</v>
      </c>
      <c r="L271" s="302">
        <f>D271-D261</f>
        <v>2.2564717311943594E-2</v>
      </c>
      <c r="M271" s="302">
        <f>F271-F261</f>
        <v>7.043997602814156E-4</v>
      </c>
      <c r="N271" s="302">
        <f>SUM(K271:M271)</f>
        <v>1.0656000143519306E-2</v>
      </c>
    </row>
    <row r="272" spans="1:14" x14ac:dyDescent="0.2">
      <c r="A272" s="282" t="s">
        <v>365</v>
      </c>
      <c r="B272" s="302">
        <f>'Ind T6'!V107</f>
        <v>0.20194159907242265</v>
      </c>
      <c r="C272" s="299" t="str">
        <f>CONCATENATE("(",ROUND((B272/$H273)*100,1),")")</f>
        <v>(11.6)</v>
      </c>
      <c r="D272" s="302">
        <f>'Ind T6'!W107</f>
        <v>0.45573580532754054</v>
      </c>
      <c r="E272" s="299" t="str">
        <f>CONCATENATE("(",ROUND((D272/$H273)*100,1),")")</f>
        <v>(26.1)</v>
      </c>
      <c r="F272" s="302">
        <f>'Ind T6'!X107</f>
        <v>0.20963847045539949</v>
      </c>
      <c r="G272" s="299" t="str">
        <f>CONCATENATE("(",ROUND((F272/$H273)*100,1),")")</f>
        <v>(12)</v>
      </c>
      <c r="H272" s="302">
        <f t="shared" ref="H272" si="211">SUM(B272,D272,F272)</f>
        <v>0.86731587485536266</v>
      </c>
      <c r="I272" s="299" t="str">
        <f>CONCATENATE("(",ROUND((H272/$H273)*100,1),")")</f>
        <v>(49.6)</v>
      </c>
      <c r="K272" s="302">
        <f t="shared" ref="K272:K273" si="212">B272-B262</f>
        <v>-1.1257620377750632E-3</v>
      </c>
      <c r="L272" s="302">
        <f t="shared" ref="L272:L273" si="213">D272-D262</f>
        <v>1.7728423570403939E-3</v>
      </c>
      <c r="M272" s="302">
        <f t="shared" ref="M272:M273" si="214">F272-F262</f>
        <v>-1.4303080462785334E-2</v>
      </c>
      <c r="N272" s="302">
        <f t="shared" ref="N272:N273" si="215">SUM(K272:M272)</f>
        <v>-1.3656000143520003E-2</v>
      </c>
    </row>
    <row r="273" spans="1:14" x14ac:dyDescent="0.2">
      <c r="A273" s="282" t="s">
        <v>363</v>
      </c>
      <c r="B273" s="302">
        <f>SUM(B271:B272)</f>
        <v>0.65220857473358196</v>
      </c>
      <c r="C273" s="299" t="str">
        <f>CONCATENATE("(",ROUND((B273/$H273)*100,1),")")</f>
        <v>(37.3)</v>
      </c>
      <c r="D273" s="302">
        <f>SUM(D271:D272)</f>
        <v>0.69535156430786549</v>
      </c>
      <c r="E273" s="299" t="str">
        <f>CONCATENATE("(",ROUND((D273/$H273)*100,1),")")</f>
        <v>(39.8)</v>
      </c>
      <c r="F273" s="302">
        <f>SUM(F271:F272)</f>
        <v>0.400439860958553</v>
      </c>
      <c r="G273" s="299" t="str">
        <f>CONCATENATE("(",ROUND((F273/$H273)*100,1),")")</f>
        <v>(22.9)</v>
      </c>
      <c r="H273" s="302">
        <f>SUM(H271:H272)</f>
        <v>1.7480000000000004</v>
      </c>
      <c r="I273" s="299" t="str">
        <f>CONCATENATE("(",ROUND((H273/$H273)*100,1),")")</f>
        <v>(100)</v>
      </c>
      <c r="K273" s="302">
        <f t="shared" si="212"/>
        <v>-1.373887896648085E-2</v>
      </c>
      <c r="L273" s="302">
        <f t="shared" si="213"/>
        <v>2.4337559668983988E-2</v>
      </c>
      <c r="M273" s="302">
        <f t="shared" si="214"/>
        <v>-1.3598680702503918E-2</v>
      </c>
      <c r="N273" s="302">
        <f t="shared" si="215"/>
        <v>-3.0000000000007798E-3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7.3161102786650618</v>
      </c>
      <c r="C282" s="299" t="str">
        <f>CONCATENATE("(",ROUND((B282/$H284)*100,1),")")</f>
        <v>(66.7)</v>
      </c>
      <c r="D282" s="302">
        <f>'Ind T6'!M117</f>
        <v>0.41769448607090442</v>
      </c>
      <c r="E282" s="299" t="str">
        <f>CONCATENATE("(",ROUND((D282/$H284)*100,1),")")</f>
        <v>(3.8)</v>
      </c>
      <c r="F282" s="302">
        <f>'Ind T6'!N117</f>
        <v>0.36110967935857408</v>
      </c>
      <c r="G282" s="299" t="str">
        <f>CONCATENATE("(",ROUND((F282/$H284)*100,1),")")</f>
        <v>(3.3)</v>
      </c>
      <c r="H282" s="302">
        <f>SUM(B282,D282,F282)</f>
        <v>8.09491444409454</v>
      </c>
      <c r="I282" s="299" t="str">
        <f>CONCATENATE("(",ROUND((H282/$H284)*100,1),")")</f>
        <v>(73.8)</v>
      </c>
      <c r="K282" s="302">
        <f>B287-B282</f>
        <v>0.52021672584715084</v>
      </c>
      <c r="L282" s="302">
        <f>D287-D282</f>
        <v>3.6424983748232831E-2</v>
      </c>
      <c r="M282" s="302">
        <f>F287-F282</f>
        <v>3.7451369072926122E-2</v>
      </c>
      <c r="N282" s="302">
        <f>SUM(K282:M282)</f>
        <v>0.59409307866830985</v>
      </c>
    </row>
    <row r="283" spans="1:14" x14ac:dyDescent="0.2">
      <c r="A283" s="282" t="s">
        <v>365</v>
      </c>
      <c r="B283" s="302">
        <f>'Ind T6'!L116</f>
        <v>1.9027521726192791</v>
      </c>
      <c r="C283" s="299" t="str">
        <f>CONCATENATE("(",ROUND((B283/$H284)*100,1),")")</f>
        <v>(17.3)</v>
      </c>
      <c r="D283" s="302">
        <f>'Ind T6'!M116</f>
        <v>0.81496209170805267</v>
      </c>
      <c r="E283" s="299" t="str">
        <f>CONCATENATE("(",ROUND((D283/$H284)*100,1),")")</f>
        <v>(7.4)</v>
      </c>
      <c r="F283" s="302">
        <f>'Ind T6'!N116</f>
        <v>0.15637129157811674</v>
      </c>
      <c r="G283" s="299" t="str">
        <f>CONCATENATE("(",ROUND((F283/$H284)*100,1),")")</f>
        <v>(1.4)</v>
      </c>
      <c r="H283" s="302">
        <f t="shared" ref="H283" si="216">SUM(B283,D283,F283)</f>
        <v>2.8740855559054483</v>
      </c>
      <c r="I283" s="299" t="str">
        <f>CONCATENATE("(",ROUND((H283/$H284)*100,1),")")</f>
        <v>(26.2)</v>
      </c>
      <c r="K283" s="302">
        <f t="shared" ref="K283:K284" si="217">B288-B283</f>
        <v>0.19810949082510176</v>
      </c>
      <c r="L283" s="302">
        <f t="shared" ref="L283:L284" si="218">D288-D283</f>
        <v>5.2549700051260917E-2</v>
      </c>
      <c r="M283" s="302">
        <f t="shared" ref="M283:M284" si="219">F288-F283</f>
        <v>1.524773045535055E-2</v>
      </c>
      <c r="N283" s="302">
        <f t="shared" ref="N283:N284" si="220">SUM(K283:M283)</f>
        <v>0.26590692133171323</v>
      </c>
    </row>
    <row r="284" spans="1:14" x14ac:dyDescent="0.2">
      <c r="A284" s="282" t="s">
        <v>363</v>
      </c>
      <c r="B284" s="302">
        <f>SUM(B282:B283)</f>
        <v>9.2188624512843411</v>
      </c>
      <c r="C284" s="299" t="str">
        <f>CONCATENATE("(",ROUND((B284/$H284)*100,1),")")</f>
        <v>(84)</v>
      </c>
      <c r="D284" s="302">
        <f>SUM(D282:D283)</f>
        <v>1.2326565777789571</v>
      </c>
      <c r="E284" s="299" t="str">
        <f>CONCATENATE("(",ROUND((D284/$H284)*100,1),")")</f>
        <v>(11.2)</v>
      </c>
      <c r="F284" s="302">
        <f>SUM(F282:F283)</f>
        <v>0.51748097093669077</v>
      </c>
      <c r="G284" s="299" t="str">
        <f>CONCATENATE("(",ROUND((F284/$H284)*100,1),")")</f>
        <v>(4.7)</v>
      </c>
      <c r="H284" s="302">
        <f>SUM(H282:H283)</f>
        <v>10.968999999999989</v>
      </c>
      <c r="I284" s="299" t="str">
        <f>CONCATENATE("(",ROUND((H284/$H284)*100,1),")")</f>
        <v>(100)</v>
      </c>
      <c r="K284" s="302">
        <f t="shared" si="217"/>
        <v>0.71832621667225283</v>
      </c>
      <c r="L284" s="302">
        <f t="shared" si="218"/>
        <v>8.8974683799493803E-2</v>
      </c>
      <c r="M284" s="302">
        <f t="shared" si="219"/>
        <v>5.2699099528276783E-2</v>
      </c>
      <c r="N284" s="302">
        <f t="shared" si="220"/>
        <v>0.86000000000002341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7.8363270045122126</v>
      </c>
      <c r="C287" s="299" t="str">
        <f>CONCATENATE("(",ROUND((B287/$H289)*100,1),")")</f>
        <v>(66.2)</v>
      </c>
      <c r="D287" s="302">
        <f>'Ind T6'!R117</f>
        <v>0.45411946981913726</v>
      </c>
      <c r="E287" s="299" t="str">
        <f>CONCATENATE("(",ROUND((D287/$H289)*100,1),")")</f>
        <v>(3.8)</v>
      </c>
      <c r="F287" s="302">
        <f>'Ind T6'!S117</f>
        <v>0.3985610484315002</v>
      </c>
      <c r="G287" s="299" t="str">
        <f>CONCATENATE("(",ROUND((F287/$H289)*100,1),")")</f>
        <v>(3.4)</v>
      </c>
      <c r="H287" s="302">
        <f>SUM(B287,D287,F287)</f>
        <v>8.68900752276285</v>
      </c>
      <c r="I287" s="299" t="str">
        <f>CONCATENATE("(",ROUND((H287/$H289)*100,1),")")</f>
        <v>(73.5)</v>
      </c>
      <c r="K287" s="302">
        <f>B292-B287</f>
        <v>0.49998578098000035</v>
      </c>
      <c r="L287" s="302">
        <f>D292-D287</f>
        <v>3.80291316483789E-2</v>
      </c>
      <c r="M287" s="302">
        <f>F292-F287</f>
        <v>3.9769864247933162E-2</v>
      </c>
      <c r="N287" s="302">
        <f>SUM(K287:M287)</f>
        <v>0.57778477687631247</v>
      </c>
    </row>
    <row r="288" spans="1:14" x14ac:dyDescent="0.2">
      <c r="A288" s="282" t="s">
        <v>365</v>
      </c>
      <c r="B288" s="302">
        <f>'Ind T6'!Q116</f>
        <v>2.1008616634443809</v>
      </c>
      <c r="C288" s="299" t="str">
        <f>CONCATENATE("(",ROUND((B288/$H289)*100,1),")")</f>
        <v>(17.8)</v>
      </c>
      <c r="D288" s="302">
        <f>'Ind T6'!R116</f>
        <v>0.86751179175931359</v>
      </c>
      <c r="E288" s="299" t="str">
        <f>CONCATENATE("(",ROUND((D288/$H289)*100,1),")")</f>
        <v>(7.3)</v>
      </c>
      <c r="F288" s="302">
        <f>'Ind T6'!S116</f>
        <v>0.17161902203346729</v>
      </c>
      <c r="G288" s="299" t="str">
        <f>CONCATENATE("(",ROUND((F288/$H289)*100,1),")")</f>
        <v>(1.5)</v>
      </c>
      <c r="H288" s="302">
        <f t="shared" ref="H288" si="221">SUM(B288,D288,F288)</f>
        <v>3.1399924772371617</v>
      </c>
      <c r="I288" s="299" t="str">
        <f>CONCATENATE("(",ROUND((H288/$H289)*100,1),")")</f>
        <v>(26.5)</v>
      </c>
      <c r="K288" s="302">
        <f t="shared" ref="K288:K289" si="222">B293-B288</f>
        <v>0.25555056124522313</v>
      </c>
      <c r="L288" s="302">
        <f t="shared" ref="L288:L289" si="223">D293-D288</f>
        <v>3.3226368058006384E-2</v>
      </c>
      <c r="M288" s="302">
        <f t="shared" ref="M288:M289" si="224">F293-F288</f>
        <v>1.3438293820431074E-2</v>
      </c>
      <c r="N288" s="302">
        <f t="shared" ref="N288:N289" si="225">SUM(K288:M288)</f>
        <v>0.30221522312366056</v>
      </c>
    </row>
    <row r="289" spans="1:14" x14ac:dyDescent="0.2">
      <c r="A289" s="282" t="s">
        <v>363</v>
      </c>
      <c r="B289" s="302">
        <f>SUM(B287:B288)</f>
        <v>9.9371886679565939</v>
      </c>
      <c r="C289" s="299" t="str">
        <f>CONCATENATE("(",ROUND((B289/$H289)*100,1),")")</f>
        <v>(84)</v>
      </c>
      <c r="D289" s="302">
        <f>SUM(D287:D288)</f>
        <v>1.3216312615784509</v>
      </c>
      <c r="E289" s="299" t="str">
        <f>CONCATENATE("(",ROUND((D289/$H289)*100,1),")")</f>
        <v>(11.2)</v>
      </c>
      <c r="F289" s="302">
        <f>SUM(F287:F288)</f>
        <v>0.57018007046496755</v>
      </c>
      <c r="G289" s="299" t="str">
        <f>CONCATENATE("(",ROUND((F289/$H289)*100,1),")")</f>
        <v>(4.8)</v>
      </c>
      <c r="H289" s="302">
        <f>SUM(H287:H288)</f>
        <v>11.829000000000011</v>
      </c>
      <c r="I289" s="299" t="str">
        <f>CONCATENATE("(",ROUND((H289/$H289)*100,1),")")</f>
        <v>(100)</v>
      </c>
      <c r="K289" s="302">
        <f t="shared" si="222"/>
        <v>0.75553634222522348</v>
      </c>
      <c r="L289" s="302">
        <f t="shared" si="223"/>
        <v>7.1255499706385228E-2</v>
      </c>
      <c r="M289" s="302">
        <f t="shared" si="224"/>
        <v>5.3208158068364209E-2</v>
      </c>
      <c r="N289" s="302">
        <f t="shared" si="225"/>
        <v>0.87999999999997291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8.336312785492213</v>
      </c>
      <c r="C292" s="299" t="str">
        <f>CONCATENATE("(",ROUND((B292/$H294)*100,1),")")</f>
        <v>(65.6)</v>
      </c>
      <c r="D292" s="302">
        <f>'Ind T6'!W117</f>
        <v>0.49214860146751616</v>
      </c>
      <c r="E292" s="299" t="str">
        <f>CONCATENATE("(",ROUND((D292/$H294)*100,1),")")</f>
        <v>(3.9)</v>
      </c>
      <c r="F292" s="302">
        <f>'Ind T6'!X117</f>
        <v>0.43833091267943336</v>
      </c>
      <c r="G292" s="299" t="str">
        <f>CONCATENATE("(",ROUND((F292/$H294)*100,1),")")</f>
        <v>(3.4)</v>
      </c>
      <c r="H292" s="302">
        <f>SUM(B292,D292,F292)</f>
        <v>9.2667922996391621</v>
      </c>
      <c r="I292" s="299" t="str">
        <f>CONCATENATE("(",ROUND((H292/$H294)*100,1),")")</f>
        <v>(72.9)</v>
      </c>
      <c r="K292" s="302">
        <f>B292-B282</f>
        <v>1.0202025068271512</v>
      </c>
      <c r="L292" s="302">
        <f>D292-D282</f>
        <v>7.4454115396611731E-2</v>
      </c>
      <c r="M292" s="302">
        <f>F292-F282</f>
        <v>7.7221233320859284E-2</v>
      </c>
      <c r="N292" s="302">
        <f>SUM(K292:M292)</f>
        <v>1.1718778555446221</v>
      </c>
    </row>
    <row r="293" spans="1:14" x14ac:dyDescent="0.2">
      <c r="A293" s="282" t="s">
        <v>365</v>
      </c>
      <c r="B293" s="302">
        <f>'Ind T6'!V116</f>
        <v>2.356412224689604</v>
      </c>
      <c r="C293" s="299" t="str">
        <f>CONCATENATE("(",ROUND((B293/$H294)*100,1),")")</f>
        <v>(18.5)</v>
      </c>
      <c r="D293" s="302">
        <f>'Ind T6'!W116</f>
        <v>0.90073815981731997</v>
      </c>
      <c r="E293" s="299" t="str">
        <f>CONCATENATE("(",ROUND((D293/$H294)*100,1),")")</f>
        <v>(7.1)</v>
      </c>
      <c r="F293" s="302">
        <f>'Ind T6'!X116</f>
        <v>0.18505731585389837</v>
      </c>
      <c r="G293" s="299" t="str">
        <f>CONCATENATE("(",ROUND((F293/$H294)*100,1),")")</f>
        <v>(1.5)</v>
      </c>
      <c r="H293" s="302">
        <f t="shared" ref="H293" si="226">SUM(B293,D293,F293)</f>
        <v>3.442207700360822</v>
      </c>
      <c r="I293" s="299" t="str">
        <f>CONCATENATE("(",ROUND((H293/$H294)*100,1),")")</f>
        <v>(27.1)</v>
      </c>
      <c r="K293" s="302">
        <f t="shared" ref="K293:K294" si="227">B293-B283</f>
        <v>0.45366005207032489</v>
      </c>
      <c r="L293" s="302">
        <f t="shared" ref="L293:L294" si="228">D293-D283</f>
        <v>8.5776068109267301E-2</v>
      </c>
      <c r="M293" s="302">
        <f t="shared" ref="M293:M294" si="229">F293-F283</f>
        <v>2.8686024275781624E-2</v>
      </c>
      <c r="N293" s="302">
        <f t="shared" ref="N293:N294" si="230">SUM(K293:M293)</f>
        <v>0.56812214445537379</v>
      </c>
    </row>
    <row r="294" spans="1:14" x14ac:dyDescent="0.2">
      <c r="A294" s="282" t="s">
        <v>363</v>
      </c>
      <c r="B294" s="302">
        <f>SUM(B292:B293)</f>
        <v>10.692725010181817</v>
      </c>
      <c r="C294" s="299" t="str">
        <f>CONCATENATE("(",ROUND((B294/$H294)*100,1),")")</f>
        <v>(84.1)</v>
      </c>
      <c r="D294" s="302">
        <f>SUM(D292:D293)</f>
        <v>1.3928867612848361</v>
      </c>
      <c r="E294" s="299" t="str">
        <f>CONCATENATE("(",ROUND((D294/$H294)*100,1),")")</f>
        <v>(11)</v>
      </c>
      <c r="F294" s="302">
        <f>SUM(F292:F293)</f>
        <v>0.62338822853333176</v>
      </c>
      <c r="G294" s="299" t="str">
        <f>CONCATENATE("(",ROUND((F294/$H294)*100,1),")")</f>
        <v>(4.9)</v>
      </c>
      <c r="H294" s="302">
        <f>SUM(H292:H293)</f>
        <v>12.708999999999984</v>
      </c>
      <c r="I294" s="299" t="str">
        <f>CONCATENATE("(",ROUND((H294/$H294)*100,1),")")</f>
        <v>(100)</v>
      </c>
      <c r="K294" s="302">
        <f t="shared" si="227"/>
        <v>1.4738625588974763</v>
      </c>
      <c r="L294" s="302">
        <f t="shared" si="228"/>
        <v>0.16023018350587903</v>
      </c>
      <c r="M294" s="302">
        <f t="shared" si="229"/>
        <v>0.10590725759664099</v>
      </c>
      <c r="N294" s="302">
        <f t="shared" si="230"/>
        <v>1.7399999999999962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4.9703000357069218</v>
      </c>
      <c r="C303" s="299" t="str">
        <f>CONCATENATE("(",ROUND((B303/$H305)*100,1),")")</f>
        <v>(41.3)</v>
      </c>
      <c r="D303" s="302">
        <f>'Ind T6'!M126</f>
        <v>0.24926791458557729</v>
      </c>
      <c r="E303" s="299" t="str">
        <f>CONCATENATE("(",ROUND((D303/$H305)*100,1),")")</f>
        <v>(2.1)</v>
      </c>
      <c r="F303" s="302">
        <f>'Ind T6'!N126</f>
        <v>0.72306518049928703</v>
      </c>
      <c r="G303" s="299" t="str">
        <f>CONCATENATE("(",ROUND((F303/$H305)*100,1),")")</f>
        <v>(6)</v>
      </c>
      <c r="H303" s="302">
        <f>SUM(B303,D303,F303)</f>
        <v>5.9426331307917861</v>
      </c>
      <c r="I303" s="299" t="str">
        <f>CONCATENATE("(",ROUND((H303/$H305)*100,1),")")</f>
        <v>(49.4)</v>
      </c>
      <c r="K303" s="302">
        <f>B308-B303</f>
        <v>-6.655673653984806E-2</v>
      </c>
      <c r="L303" s="302">
        <f>D308-D303</f>
        <v>7.0929164615787244E-3</v>
      </c>
      <c r="M303" s="302">
        <f>F308-F303</f>
        <v>2.6069151261172152E-2</v>
      </c>
      <c r="N303" s="302">
        <f>SUM(K303:M303)</f>
        <v>-3.3394668817097184E-2</v>
      </c>
    </row>
    <row r="304" spans="1:14" x14ac:dyDescent="0.2">
      <c r="A304" s="282" t="s">
        <v>365</v>
      </c>
      <c r="B304" s="302">
        <f>'Ind T6'!L125</f>
        <v>4.0372259649583349</v>
      </c>
      <c r="C304" s="299" t="str">
        <f>CONCATENATE("(",ROUND((B304/$H305)*100,1),")")</f>
        <v>(33.5)</v>
      </c>
      <c r="D304" s="302">
        <f>'Ind T6'!M125</f>
        <v>1.6518368924568056</v>
      </c>
      <c r="E304" s="299" t="str">
        <f>CONCATENATE("(",ROUND((D304/$H305)*100,1),")")</f>
        <v>(13.7)</v>
      </c>
      <c r="F304" s="302">
        <f>'Ind T6'!N125</f>
        <v>0.40630401179305864</v>
      </c>
      <c r="G304" s="299" t="str">
        <f>CONCATENATE("(",ROUND((F304/$H305)*100,1),")")</f>
        <v>(3.4)</v>
      </c>
      <c r="H304" s="302">
        <f t="shared" ref="H304" si="231">SUM(B304,D304,F304)</f>
        <v>6.095366869208199</v>
      </c>
      <c r="I304" s="299" t="str">
        <f>CONCATENATE("(",ROUND((H304/$H305)*100,1),")")</f>
        <v>(50.6)</v>
      </c>
      <c r="K304" s="302">
        <f t="shared" ref="K304:K305" si="232">B309-B304</f>
        <v>-7.1315821453471262E-2</v>
      </c>
      <c r="L304" s="302">
        <f t="shared" ref="L304:L305" si="233">D309-D304</f>
        <v>-4.6279468977689753E-2</v>
      </c>
      <c r="M304" s="302">
        <f t="shared" ref="M304:M305" si="234">F309-F304</f>
        <v>1.0989959248277115E-2</v>
      </c>
      <c r="N304" s="302">
        <f t="shared" ref="N304:N305" si="235">SUM(K304:M304)</f>
        <v>-0.1066053311828839</v>
      </c>
    </row>
    <row r="305" spans="1:14" x14ac:dyDescent="0.2">
      <c r="A305" s="282" t="s">
        <v>363</v>
      </c>
      <c r="B305" s="302">
        <f>SUM(B303:B304)</f>
        <v>9.0075260006652567</v>
      </c>
      <c r="C305" s="299" t="str">
        <f>CONCATENATE("(",ROUND((B305/$H305)*100,1),")")</f>
        <v>(74.8)</v>
      </c>
      <c r="D305" s="302">
        <f>SUM(D303:D304)</f>
        <v>1.9011048070423828</v>
      </c>
      <c r="E305" s="299" t="str">
        <f>CONCATENATE("(",ROUND((D305/$H305)*100,1),")")</f>
        <v>(15.8)</v>
      </c>
      <c r="F305" s="302">
        <f>SUM(F303:F304)</f>
        <v>1.1293691922923457</v>
      </c>
      <c r="G305" s="299" t="str">
        <f>CONCATENATE("(",ROUND((F305/$H305)*100,1),")")</f>
        <v>(9.4)</v>
      </c>
      <c r="H305" s="302">
        <f>SUM(H303:H304)</f>
        <v>12.037999999999986</v>
      </c>
      <c r="I305" s="299" t="str">
        <f>CONCATENATE("(",ROUND((H305/$H305)*100,1),")")</f>
        <v>(100)</v>
      </c>
      <c r="K305" s="302">
        <f t="shared" si="232"/>
        <v>-0.13787255799331888</v>
      </c>
      <c r="L305" s="302">
        <f t="shared" si="233"/>
        <v>-3.9186552516111028E-2</v>
      </c>
      <c r="M305" s="302">
        <f t="shared" si="234"/>
        <v>3.7059110509449322E-2</v>
      </c>
      <c r="N305" s="302">
        <f t="shared" si="235"/>
        <v>-0.13999999999998058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4.9037432991670737</v>
      </c>
      <c r="C308" s="299" t="str">
        <f>CONCATENATE("(",ROUND((B308/$H310)*100,1),")")</f>
        <v>(41.2)</v>
      </c>
      <c r="D308" s="302">
        <f>'Ind T6'!R126</f>
        <v>0.25636083104715601</v>
      </c>
      <c r="E308" s="299" t="str">
        <f>CONCATENATE("(",ROUND((D308/$H310)*100,1),")")</f>
        <v>(2.2)</v>
      </c>
      <c r="F308" s="302">
        <f>'Ind T6'!S126</f>
        <v>0.74913433176045918</v>
      </c>
      <c r="G308" s="299" t="str">
        <f>CONCATENATE("(",ROUND((F308/$H310)*100,1),")")</f>
        <v>(6.3)</v>
      </c>
      <c r="H308" s="302">
        <f>SUM(B308,D308,F308)</f>
        <v>5.9092384619746889</v>
      </c>
      <c r="I308" s="299" t="str">
        <f>CONCATENATE("(",ROUND((H308/$H310)*100,1),")")</f>
        <v>(49.7)</v>
      </c>
      <c r="K308" s="302">
        <f>B313-B308</f>
        <v>-0.29890690142353815</v>
      </c>
      <c r="L308" s="302">
        <f>D313-D308</f>
        <v>6.9218483628652461E-4</v>
      </c>
      <c r="M308" s="302">
        <f>F313-F308</f>
        <v>-1.7086183681799372E-2</v>
      </c>
      <c r="N308" s="302">
        <f>SUM(K308:M308)</f>
        <v>-0.315300900269051</v>
      </c>
    </row>
    <row r="309" spans="1:14" x14ac:dyDescent="0.2">
      <c r="A309" s="282" t="s">
        <v>365</v>
      </c>
      <c r="B309" s="302">
        <f>'Ind T6'!Q125</f>
        <v>3.9659101435048636</v>
      </c>
      <c r="C309" s="299" t="str">
        <f>CONCATENATE("(",ROUND((B309/$H310)*100,1),")")</f>
        <v>(33.3)</v>
      </c>
      <c r="D309" s="302">
        <f>'Ind T6'!R125</f>
        <v>1.6055574234791159</v>
      </c>
      <c r="E309" s="299" t="str">
        <f>CONCATENATE("(",ROUND((D309/$H310)*100,1),")")</f>
        <v>(13.5)</v>
      </c>
      <c r="F309" s="302">
        <f>'Ind T6'!S125</f>
        <v>0.41729397104133575</v>
      </c>
      <c r="G309" s="299" t="str">
        <f>CONCATENATE("(",ROUND((F309/$H310)*100,1),")")</f>
        <v>(3.5)</v>
      </c>
      <c r="H309" s="302">
        <f t="shared" ref="H309" si="236">SUM(B309,D309,F309)</f>
        <v>5.9887615380253161</v>
      </c>
      <c r="I309" s="299" t="str">
        <f>CONCATENATE("(",ROUND((H309/$H310)*100,1),")")</f>
        <v>(50.3)</v>
      </c>
      <c r="K309" s="302">
        <f t="shared" ref="K309:K310" si="237">B314-B309</f>
        <v>-0.25334171683329432</v>
      </c>
      <c r="L309" s="302">
        <f t="shared" ref="L309:L310" si="238">D314-D309</f>
        <v>-0.11664593589716166</v>
      </c>
      <c r="M309" s="302">
        <f t="shared" ref="M309:M310" si="239">F314-F309</f>
        <v>-1.97114470005047E-2</v>
      </c>
      <c r="N309" s="302">
        <f t="shared" ref="N309:N310" si="240">SUM(K309:M309)</f>
        <v>-0.38969909973096067</v>
      </c>
    </row>
    <row r="310" spans="1:14" x14ac:dyDescent="0.2">
      <c r="A310" s="282" t="s">
        <v>363</v>
      </c>
      <c r="B310" s="302">
        <f>SUM(B308:B309)</f>
        <v>8.8696534426719378</v>
      </c>
      <c r="C310" s="299" t="str">
        <f>CONCATENATE("(",ROUND((B310/$H310)*100,1),")")</f>
        <v>(74.5)</v>
      </c>
      <c r="D310" s="302">
        <f>SUM(D308:D309)</f>
        <v>1.8619182545262718</v>
      </c>
      <c r="E310" s="299" t="str">
        <f>CONCATENATE("(",ROUND((D310/$H310)*100,1),")")</f>
        <v>(15.6)</v>
      </c>
      <c r="F310" s="302">
        <f>SUM(F308:F309)</f>
        <v>1.166428302801795</v>
      </c>
      <c r="G310" s="299" t="str">
        <f>CONCATENATE("(",ROUND((F310/$H310)*100,1),")")</f>
        <v>(9.8)</v>
      </c>
      <c r="H310" s="302">
        <f>SUM(H308:H309)</f>
        <v>11.898000000000005</v>
      </c>
      <c r="I310" s="299" t="str">
        <f>CONCATENATE("(",ROUND((H310/$H310)*100,1),")")</f>
        <v>(100)</v>
      </c>
      <c r="K310" s="302">
        <f t="shared" si="237"/>
        <v>-0.55224861825683291</v>
      </c>
      <c r="L310" s="302">
        <f t="shared" si="238"/>
        <v>-0.11595375106087502</v>
      </c>
      <c r="M310" s="302">
        <f t="shared" si="239"/>
        <v>-3.6797630682304128E-2</v>
      </c>
      <c r="N310" s="302">
        <f t="shared" si="240"/>
        <v>-0.70500000000001206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4.6048363977435356</v>
      </c>
      <c r="C313" s="299" t="str">
        <f>CONCATENATE("(",ROUND((B313/$H315)*100,1),")")</f>
        <v>(41.1)</v>
      </c>
      <c r="D313" s="302">
        <f>'Ind T6'!W126</f>
        <v>0.25705301588344254</v>
      </c>
      <c r="E313" s="299" t="str">
        <f>CONCATENATE("(",ROUND((D313/$H315)*100,1),")")</f>
        <v>(2.3)</v>
      </c>
      <c r="F313" s="302">
        <f>'Ind T6'!X126</f>
        <v>0.73204814807865981</v>
      </c>
      <c r="G313" s="299" t="str">
        <f>CONCATENATE("(",ROUND((F313/$H315)*100,1),")")</f>
        <v>(6.5)</v>
      </c>
      <c r="H313" s="302">
        <f>SUM(B313,D313,F313)</f>
        <v>5.5939375617056371</v>
      </c>
      <c r="I313" s="299" t="str">
        <f>CONCATENATE("(",ROUND((H313/$H315)*100,1),")")</f>
        <v>(50)</v>
      </c>
      <c r="K313" s="302">
        <f>B313-B303</f>
        <v>-0.36546363796338621</v>
      </c>
      <c r="L313" s="302">
        <f>D313-D303</f>
        <v>7.785101297865249E-3</v>
      </c>
      <c r="M313" s="302">
        <f>F313-F303</f>
        <v>8.9829675793727803E-3</v>
      </c>
      <c r="N313" s="302">
        <f>SUM(K313:M313)</f>
        <v>-0.34869556908614818</v>
      </c>
    </row>
    <row r="314" spans="1:14" x14ac:dyDescent="0.2">
      <c r="A314" s="282" t="s">
        <v>365</v>
      </c>
      <c r="B314" s="302">
        <f>'Ind T6'!V125</f>
        <v>3.7125684266715693</v>
      </c>
      <c r="C314" s="299" t="str">
        <f>CONCATENATE("(",ROUND((B314/$H315)*100,1),")")</f>
        <v>(33.2)</v>
      </c>
      <c r="D314" s="302">
        <f>'Ind T6'!W125</f>
        <v>1.4889114875819542</v>
      </c>
      <c r="E314" s="299" t="str">
        <f>CONCATENATE("(",ROUND((D314/$H315)*100,1),")")</f>
        <v>(13.3)</v>
      </c>
      <c r="F314" s="302">
        <f>'Ind T6'!X125</f>
        <v>0.39758252404083105</v>
      </c>
      <c r="G314" s="299" t="str">
        <f>CONCATENATE("(",ROUND((F314/$H315)*100,1),")")</f>
        <v>(3.6)</v>
      </c>
      <c r="H314" s="302">
        <f t="shared" ref="H314" si="241">SUM(B314,D314,F314)</f>
        <v>5.5990624382943546</v>
      </c>
      <c r="I314" s="299" t="str">
        <f>CONCATENATE("(",ROUND((H314/$H315)*100,1),")")</f>
        <v>(50)</v>
      </c>
      <c r="K314" s="302">
        <f t="shared" ref="K314:K315" si="242">B314-B304</f>
        <v>-0.32465753828676558</v>
      </c>
      <c r="L314" s="302">
        <f t="shared" ref="L314:L315" si="243">D314-D304</f>
        <v>-0.16292540487485141</v>
      </c>
      <c r="M314" s="302">
        <f t="shared" ref="M314:M315" si="244">F314-F304</f>
        <v>-8.7214877522275858E-3</v>
      </c>
      <c r="N314" s="302">
        <f t="shared" ref="N314:N315" si="245">SUM(K314:M314)</f>
        <v>-0.49630443091384457</v>
      </c>
    </row>
    <row r="315" spans="1:14" x14ac:dyDescent="0.2">
      <c r="A315" s="282" t="s">
        <v>363</v>
      </c>
      <c r="B315" s="302">
        <f>SUM(B313:B314)</f>
        <v>8.3174048244151049</v>
      </c>
      <c r="C315" s="299" t="str">
        <f>CONCATENATE("(",ROUND((B315/$H315)*100,1),")")</f>
        <v>(74.3)</v>
      </c>
      <c r="D315" s="302">
        <f>SUM(D313:D314)</f>
        <v>1.7459645034653968</v>
      </c>
      <c r="E315" s="299" t="str">
        <f>CONCATENATE("(",ROUND((D315/$H315)*100,1),")")</f>
        <v>(15.6)</v>
      </c>
      <c r="F315" s="302">
        <f>SUM(F313:F314)</f>
        <v>1.1296306721194909</v>
      </c>
      <c r="G315" s="299" t="str">
        <f>CONCATENATE("(",ROUND((F315/$H315)*100,1),")")</f>
        <v>(10.1)</v>
      </c>
      <c r="H315" s="302">
        <f>SUM(H313:H314)</f>
        <v>11.192999999999991</v>
      </c>
      <c r="I315" s="299" t="str">
        <f>CONCATENATE("(",ROUND((H315/$H315)*100,1),")")</f>
        <v>(100)</v>
      </c>
      <c r="K315" s="302">
        <f t="shared" si="242"/>
        <v>-0.69012117625015179</v>
      </c>
      <c r="L315" s="302">
        <f t="shared" si="243"/>
        <v>-0.15514030357698605</v>
      </c>
      <c r="M315" s="302">
        <f t="shared" si="244"/>
        <v>2.6147982714519458E-4</v>
      </c>
      <c r="N315" s="302">
        <f t="shared" si="245"/>
        <v>-0.84499999999999265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2.9238317130227163</v>
      </c>
      <c r="C324" s="299" t="str">
        <f>CONCATENATE("(",ROUND((B324/$H326)*100,1),")")</f>
        <v>(34.2)</v>
      </c>
      <c r="D324" s="302">
        <f>'Ind T6'!M135</f>
        <v>0.36263895407095847</v>
      </c>
      <c r="E324" s="299" t="str">
        <f>CONCATENATE("(",ROUND((D324/$H326)*100,1),")")</f>
        <v>(4.2)</v>
      </c>
      <c r="F324" s="302">
        <f>'Ind T6'!N135</f>
        <v>1.2747509219026594</v>
      </c>
      <c r="G324" s="299" t="str">
        <f>CONCATENATE("(",ROUND((F324/$H326)*100,1),")")</f>
        <v>(14.9)</v>
      </c>
      <c r="H324" s="302">
        <f>SUM(B324,D324,F324)</f>
        <v>4.5612215889963341</v>
      </c>
      <c r="I324" s="299" t="str">
        <f>CONCATENATE("(",ROUND((H324/$H326)*100,1),")")</f>
        <v>(53.3)</v>
      </c>
      <c r="K324" s="302">
        <f>B329-B324</f>
        <v>-0.19195120104277441</v>
      </c>
      <c r="L324" s="302">
        <f>D329-D324</f>
        <v>-2.285609894736873E-2</v>
      </c>
      <c r="M324" s="302">
        <f>F329-F324</f>
        <v>-2.1046631606592925E-2</v>
      </c>
      <c r="N324" s="302">
        <f>SUM(K324:M324)</f>
        <v>-0.23585393159673607</v>
      </c>
    </row>
    <row r="325" spans="1:14" x14ac:dyDescent="0.2">
      <c r="A325" s="282" t="s">
        <v>365</v>
      </c>
      <c r="B325" s="302">
        <f>'Ind T6'!L134</f>
        <v>2.6313382500778197</v>
      </c>
      <c r="C325" s="299" t="str">
        <f>CONCATENATE("(",ROUND((B325/$H326)*100,1),")")</f>
        <v>(30.8)</v>
      </c>
      <c r="D325" s="302">
        <f>'Ind T6'!M134</f>
        <v>1.2061495139287979</v>
      </c>
      <c r="E325" s="299" t="str">
        <f>CONCATENATE("(",ROUND((D325/$H326)*100,1),")")</f>
        <v>(14.1)</v>
      </c>
      <c r="F325" s="302">
        <f>'Ind T6'!N134</f>
        <v>0.15529064699703587</v>
      </c>
      <c r="G325" s="299" t="str">
        <f>CONCATENATE("(",ROUND((F325/$H326)*100,1),")")</f>
        <v>(1.8)</v>
      </c>
      <c r="H325" s="302">
        <f t="shared" ref="H325" si="246">SUM(B325,D325,F325)</f>
        <v>3.9927784110036533</v>
      </c>
      <c r="I325" s="299" t="str">
        <f>CONCATENATE("(",ROUND((H325/$H326)*100,1),")")</f>
        <v>(46.7)</v>
      </c>
      <c r="K325" s="302">
        <f t="shared" ref="K325:K326" si="247">B330-B325</f>
        <v>-8.3515936216906006E-2</v>
      </c>
      <c r="L325" s="302">
        <f t="shared" ref="L325:L326" si="248">D330-D325</f>
        <v>-0.12749818779733291</v>
      </c>
      <c r="M325" s="302">
        <f t="shared" ref="M325:M326" si="249">F330-F325</f>
        <v>-8.1319443890093268E-3</v>
      </c>
      <c r="N325" s="302">
        <f t="shared" ref="N325:N326" si="250">SUM(K325:M325)</f>
        <v>-0.21914606840324824</v>
      </c>
    </row>
    <row r="326" spans="1:14" x14ac:dyDescent="0.2">
      <c r="A326" s="282" t="s">
        <v>363</v>
      </c>
      <c r="B326" s="302">
        <f>SUM(B324:B325)</f>
        <v>5.5551699631005356</v>
      </c>
      <c r="C326" s="299" t="str">
        <f>CONCATENATE("(",ROUND((B326/$H326)*100,1),")")</f>
        <v>(64.9)</v>
      </c>
      <c r="D326" s="302">
        <f>SUM(D324:D325)</f>
        <v>1.5687884679997564</v>
      </c>
      <c r="E326" s="299" t="str">
        <f>CONCATENATE("(",ROUND((D326/$H326)*100,1),")")</f>
        <v>(18.3)</v>
      </c>
      <c r="F326" s="302">
        <f>SUM(F324:F325)</f>
        <v>1.4300415688996952</v>
      </c>
      <c r="G326" s="299" t="str">
        <f>CONCATENATE("(",ROUND((F326/$H326)*100,1),")")</f>
        <v>(16.7)</v>
      </c>
      <c r="H326" s="302">
        <f>SUM(H324:H325)</f>
        <v>8.5539999999999878</v>
      </c>
      <c r="I326" s="299" t="str">
        <f>CONCATENATE("(",ROUND((H326/$H326)*100,1),")")</f>
        <v>(100)</v>
      </c>
      <c r="K326" s="302">
        <f t="shared" si="247"/>
        <v>-0.27546713725967997</v>
      </c>
      <c r="L326" s="302">
        <f t="shared" si="248"/>
        <v>-0.15035428674470164</v>
      </c>
      <c r="M326" s="302">
        <f t="shared" si="249"/>
        <v>-2.9178575995602252E-2</v>
      </c>
      <c r="N326" s="302">
        <f t="shared" si="250"/>
        <v>-0.45499999999998386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2.7318805119799419</v>
      </c>
      <c r="C329" s="299" t="str">
        <f>CONCATENATE("(",ROUND((B329/$H331)*100,1),")")</f>
        <v>(33.7)</v>
      </c>
      <c r="D329" s="302">
        <f>'Ind T6'!R135</f>
        <v>0.33978285512358974</v>
      </c>
      <c r="E329" s="299" t="str">
        <f>CONCATENATE("(",ROUND((D329/$H331)*100,1),")")</f>
        <v>(4.2)</v>
      </c>
      <c r="F329" s="302">
        <f>'Ind T6'!S135</f>
        <v>1.2537042902960664</v>
      </c>
      <c r="G329" s="299" t="str">
        <f>CONCATENATE("(",ROUND((F329/$H331)*100,1),")")</f>
        <v>(15.5)</v>
      </c>
      <c r="H329" s="302">
        <f>SUM(B329,D329,F329)</f>
        <v>4.3253676573995978</v>
      </c>
      <c r="I329" s="299" t="str">
        <f>CONCATENATE("(",ROUND((H329/$H331)*100,1),")")</f>
        <v>(53.4)</v>
      </c>
      <c r="K329" s="302">
        <f>B334-B329</f>
        <v>0.20180306779948554</v>
      </c>
      <c r="L329" s="302">
        <f>D334-D329</f>
        <v>3.1768380482564085E-2</v>
      </c>
      <c r="M329" s="302">
        <f>F334-F329</f>
        <v>0.20904357594101453</v>
      </c>
      <c r="N329" s="302">
        <f>SUM(K329:M329)</f>
        <v>0.44261502422306415</v>
      </c>
    </row>
    <row r="330" spans="1:14" x14ac:dyDescent="0.2">
      <c r="A330" s="282" t="s">
        <v>365</v>
      </c>
      <c r="B330" s="302">
        <f>'Ind T6'!Q134</f>
        <v>2.5478223138609137</v>
      </c>
      <c r="C330" s="299" t="str">
        <f>CONCATENATE("(",ROUND((B330/$H331)*100,1),")")</f>
        <v>(31.5)</v>
      </c>
      <c r="D330" s="302">
        <f>'Ind T6'!R134</f>
        <v>1.078651326131465</v>
      </c>
      <c r="E330" s="299" t="str">
        <f>CONCATENATE("(",ROUND((D330/$H331)*100,1),")")</f>
        <v>(13.3)</v>
      </c>
      <c r="F330" s="302">
        <f>'Ind T6'!S134</f>
        <v>0.14715870260802655</v>
      </c>
      <c r="G330" s="299" t="str">
        <f>CONCATENATE("(",ROUND((F330/$H331)*100,1),")")</f>
        <v>(1.8)</v>
      </c>
      <c r="H330" s="302">
        <f t="shared" ref="H330" si="251">SUM(B330,D330,F330)</f>
        <v>3.7736323426004055</v>
      </c>
      <c r="I330" s="299" t="str">
        <f>CONCATENATE("(",ROUND((H330/$H331)*100,1),")")</f>
        <v>(46.6)</v>
      </c>
      <c r="K330" s="302">
        <f t="shared" ref="K330:K331" si="252">B335-B330</f>
        <v>0.3829844547033785</v>
      </c>
      <c r="L330" s="302">
        <f t="shared" ref="L330:L331" si="253">D335-D330</f>
        <v>-1.7771860082177016E-2</v>
      </c>
      <c r="M330" s="302">
        <f t="shared" ref="M330:M331" si="254">F335-F330</f>
        <v>1.2172381155737155E-2</v>
      </c>
      <c r="N330" s="302">
        <f t="shared" ref="N330:N331" si="255">SUM(K330:M330)</f>
        <v>0.37738497577693864</v>
      </c>
    </row>
    <row r="331" spans="1:14" x14ac:dyDescent="0.2">
      <c r="A331" s="282" t="s">
        <v>363</v>
      </c>
      <c r="B331" s="302">
        <f>SUM(B329:B330)</f>
        <v>5.2797028258408556</v>
      </c>
      <c r="C331" s="299" t="str">
        <f>CONCATENATE("(",ROUND((B331/$H331)*100,1),")")</f>
        <v>(65.2)</v>
      </c>
      <c r="D331" s="302">
        <f>SUM(D329:D330)</f>
        <v>1.4184341812550547</v>
      </c>
      <c r="E331" s="299" t="str">
        <f>CONCATENATE("(",ROUND((D331/$H331)*100,1),")")</f>
        <v>(17.5)</v>
      </c>
      <c r="F331" s="302">
        <f>SUM(F329:F330)</f>
        <v>1.400862992904093</v>
      </c>
      <c r="G331" s="299" t="str">
        <f>CONCATENATE("(",ROUND((F331/$H331)*100,1),")")</f>
        <v>(17.3)</v>
      </c>
      <c r="H331" s="302">
        <f>SUM(H329:H330)</f>
        <v>8.0990000000000038</v>
      </c>
      <c r="I331" s="299" t="str">
        <f>CONCATENATE("(",ROUND((H331/$H331)*100,1),")")</f>
        <v>(100)</v>
      </c>
      <c r="K331" s="302">
        <f t="shared" si="252"/>
        <v>0.58478752250286448</v>
      </c>
      <c r="L331" s="302">
        <f t="shared" si="253"/>
        <v>1.3996520400387125E-2</v>
      </c>
      <c r="M331" s="302">
        <f t="shared" si="254"/>
        <v>0.22121595709675179</v>
      </c>
      <c r="N331" s="302">
        <f t="shared" si="255"/>
        <v>0.82000000000000339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2.9336835797794274</v>
      </c>
      <c r="C334" s="299" t="str">
        <f>CONCATENATE("(",ROUND((B334/$H336)*100,1),")")</f>
        <v>(32.9)</v>
      </c>
      <c r="D334" s="302">
        <f>'Ind T6'!W135</f>
        <v>0.37155123560615383</v>
      </c>
      <c r="E334" s="299" t="str">
        <f>CONCATENATE("(",ROUND((D334/$H336)*100,1),")")</f>
        <v>(4.2)</v>
      </c>
      <c r="F334" s="302">
        <f>'Ind T6'!X135</f>
        <v>1.462747866237081</v>
      </c>
      <c r="G334" s="299" t="str">
        <f>CONCATENATE("(",ROUND((F334/$H336)*100,1),")")</f>
        <v>(16.4)</v>
      </c>
      <c r="H334" s="302">
        <f>SUM(B334,D334,F334)</f>
        <v>4.7679826816226623</v>
      </c>
      <c r="I334" s="299" t="str">
        <f>CONCATENATE("(",ROUND((H334/$H336)*100,1),")")</f>
        <v>(53.5)</v>
      </c>
      <c r="K334" s="302">
        <f>B334-B324</f>
        <v>9.8518667567111251E-3</v>
      </c>
      <c r="L334" s="302">
        <f>D334-D324</f>
        <v>8.9122815351953544E-3</v>
      </c>
      <c r="M334" s="302">
        <f>F334-F324</f>
        <v>0.1879969443344216</v>
      </c>
      <c r="N334" s="302">
        <f>SUM(K334:M334)</f>
        <v>0.20676109262632808</v>
      </c>
    </row>
    <row r="335" spans="1:14" x14ac:dyDescent="0.2">
      <c r="A335" s="282" t="s">
        <v>365</v>
      </c>
      <c r="B335" s="302">
        <f>'Ind T6'!V134</f>
        <v>2.9308067685642922</v>
      </c>
      <c r="C335" s="299" t="str">
        <f>CONCATENATE("(",ROUND((B335/$H336)*100,1),")")</f>
        <v>(32.9)</v>
      </c>
      <c r="D335" s="302">
        <f>'Ind T6'!W134</f>
        <v>1.060879466049288</v>
      </c>
      <c r="E335" s="299" t="str">
        <f>CONCATENATE("(",ROUND((D335/$H336)*100,1),")")</f>
        <v>(11.9)</v>
      </c>
      <c r="F335" s="302">
        <f>'Ind T6'!X134</f>
        <v>0.1593310837637637</v>
      </c>
      <c r="G335" s="299" t="str">
        <f>CONCATENATE("(",ROUND((F335/$H336)*100,1),")")</f>
        <v>(1.8)</v>
      </c>
      <c r="H335" s="302">
        <f>SUM(B335,D335,F335)</f>
        <v>4.1510173183773436</v>
      </c>
      <c r="I335" s="299" t="str">
        <f>CONCATENATE("(",ROUND((H335/$H336)*100,1),")")</f>
        <v>(46.5)</v>
      </c>
      <c r="K335" s="302">
        <f t="shared" ref="K335:K336" si="256">B335-B325</f>
        <v>0.29946851848647249</v>
      </c>
      <c r="L335" s="302">
        <f t="shared" ref="L335:L336" si="257">D335-D325</f>
        <v>-0.14527004787950992</v>
      </c>
      <c r="M335" s="302">
        <f t="shared" ref="M335:M336" si="258">F335-F325</f>
        <v>4.0404367667278285E-3</v>
      </c>
      <c r="N335" s="302">
        <f t="shared" ref="N335:N336" si="259">SUM(K335:M335)</f>
        <v>0.1582389073736904</v>
      </c>
    </row>
    <row r="336" spans="1:14" x14ac:dyDescent="0.2">
      <c r="A336" s="282" t="s">
        <v>363</v>
      </c>
      <c r="B336" s="302">
        <f>SUM(B334:B335)</f>
        <v>5.8644903483437201</v>
      </c>
      <c r="C336" s="299" t="str">
        <f>CONCATENATE("(",ROUND((B336/$H336)*100,1),")")</f>
        <v>(65.8)</v>
      </c>
      <c r="D336" s="302">
        <f>SUM(D334:D335)</f>
        <v>1.4324307016554418</v>
      </c>
      <c r="E336" s="299" t="str">
        <f>CONCATENATE("(",ROUND((D336/$H336)*100,1),")")</f>
        <v>(16.1)</v>
      </c>
      <c r="F336" s="302">
        <f>SUM(F334:F335)</f>
        <v>1.6220789500008448</v>
      </c>
      <c r="G336" s="299" t="str">
        <f>CONCATENATE("(",ROUND((F336/$H336)*100,1),")")</f>
        <v>(18.2)</v>
      </c>
      <c r="H336" s="302">
        <f>SUM(H334:H335)</f>
        <v>8.9190000000000058</v>
      </c>
      <c r="I336" s="299" t="str">
        <f>CONCATENATE("(",ROUND((H336/$H336)*100,1),")")</f>
        <v>(100)</v>
      </c>
      <c r="K336" s="302">
        <f t="shared" si="256"/>
        <v>0.3093203852431845</v>
      </c>
      <c r="L336" s="302">
        <f t="shared" si="257"/>
        <v>-0.13635776634431451</v>
      </c>
      <c r="M336" s="302">
        <f t="shared" si="258"/>
        <v>0.19203738110114954</v>
      </c>
      <c r="N336" s="302">
        <f t="shared" si="259"/>
        <v>0.36500000000001953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19.130284975408003</v>
      </c>
      <c r="C345" s="299" t="str">
        <f>CONCATENATE("(",ROUND((B345/$H347)*100,1),")")</f>
        <v>(34.6)</v>
      </c>
      <c r="D345" s="302">
        <f>'Ind T6'!M144</f>
        <v>2.2830469944064915</v>
      </c>
      <c r="E345" s="299" t="str">
        <f>CONCATENATE("(",ROUND((D345/$H347)*100,1),")")</f>
        <v>(4.1)</v>
      </c>
      <c r="F345" s="302">
        <f>'Ind T6'!N144</f>
        <v>4.0356102111608836</v>
      </c>
      <c r="G345" s="299" t="str">
        <f>CONCATENATE("(",ROUND((F345/$H347)*100,1),")")</f>
        <v>(7.3)</v>
      </c>
      <c r="H345" s="302">
        <f>SUM(B345,D345,F345)</f>
        <v>25.448942180975376</v>
      </c>
      <c r="I345" s="299" t="str">
        <f>CONCATENATE("(",ROUND((H345/$H347)*100,1),")")</f>
        <v>(46)</v>
      </c>
      <c r="K345" s="302">
        <f>B350-B345</f>
        <v>0.17513969520654271</v>
      </c>
      <c r="L345" s="302">
        <f>D350-D345</f>
        <v>0.10601847762944594</v>
      </c>
      <c r="M345" s="302">
        <f>F350-F345</f>
        <v>0.16489420512289232</v>
      </c>
      <c r="N345" s="302">
        <f>SUM(K345:M345)</f>
        <v>0.44605237795888097</v>
      </c>
    </row>
    <row r="346" spans="1:14" x14ac:dyDescent="0.2">
      <c r="A346" s="282" t="s">
        <v>365</v>
      </c>
      <c r="B346" s="302">
        <f>'Ind T6'!L143</f>
        <v>14.332761040015441</v>
      </c>
      <c r="C346" s="299" t="str">
        <f>CONCATENATE("(",ROUND((B346/$H347)*100,1),")")</f>
        <v>(25.9)</v>
      </c>
      <c r="D346" s="302">
        <f>'Ind T6'!M143</f>
        <v>9.4980574393004851</v>
      </c>
      <c r="E346" s="299" t="str">
        <f>CONCATENATE("(",ROUND((D346/$H347)*100,1),")")</f>
        <v>(17.2)</v>
      </c>
      <c r="F346" s="302">
        <f>'Ind T6'!N143</f>
        <v>6.0492393397086914</v>
      </c>
      <c r="G346" s="299" t="str">
        <f>CONCATENATE("(",ROUND((F346/$H347)*100,1),")")</f>
        <v>(10.9)</v>
      </c>
      <c r="H346" s="302">
        <f t="shared" ref="H346" si="260">SUM(B346,D346,F346)</f>
        <v>29.880057819024618</v>
      </c>
      <c r="I346" s="299" t="str">
        <f>CONCATENATE("(",ROUND((H346/$H347)*100,1),")")</f>
        <v>(54)</v>
      </c>
      <c r="K346" s="302">
        <f t="shared" ref="K346:K347" si="261">B351-B346</f>
        <v>0.5378263294681993</v>
      </c>
      <c r="L346" s="302">
        <f t="shared" ref="L346:L347" si="262">D351-D346</f>
        <v>0.39557923521070926</v>
      </c>
      <c r="M346" s="302">
        <f t="shared" ref="M346:M347" si="263">F351-F346</f>
        <v>0.40554205736217952</v>
      </c>
      <c r="N346" s="302">
        <f t="shared" ref="N346:N347" si="264">SUM(K346:M346)</f>
        <v>1.3389476220410881</v>
      </c>
    </row>
    <row r="347" spans="1:14" x14ac:dyDescent="0.2">
      <c r="A347" s="282" t="s">
        <v>363</v>
      </c>
      <c r="B347" s="302">
        <f>SUM(B345:B346)</f>
        <v>33.463046015423444</v>
      </c>
      <c r="C347" s="299" t="str">
        <f>CONCATENATE("(",ROUND((B347/$H347)*100,1),")")</f>
        <v>(60.5)</v>
      </c>
      <c r="D347" s="302">
        <f>SUM(D345:D346)</f>
        <v>11.781104433706977</v>
      </c>
      <c r="E347" s="299" t="str">
        <f>CONCATENATE("(",ROUND((D347/$H347)*100,1),")")</f>
        <v>(21.3)</v>
      </c>
      <c r="F347" s="302">
        <f>SUM(F345:F346)</f>
        <v>10.084849550869574</v>
      </c>
      <c r="G347" s="299" t="str">
        <f>CONCATENATE("(",ROUND((F347/$H347)*100,1),")")</f>
        <v>(18.2)</v>
      </c>
      <c r="H347" s="302">
        <f>SUM(H345:H346)</f>
        <v>55.328999999999994</v>
      </c>
      <c r="I347" s="299" t="str">
        <f>CONCATENATE("(",ROUND((H347/$H347)*100,1),")")</f>
        <v>(100)</v>
      </c>
      <c r="K347" s="302">
        <f t="shared" si="261"/>
        <v>0.71296602467474202</v>
      </c>
      <c r="L347" s="302">
        <f t="shared" si="262"/>
        <v>0.5015977128401552</v>
      </c>
      <c r="M347" s="302">
        <f t="shared" si="263"/>
        <v>0.57043626248507273</v>
      </c>
      <c r="N347" s="302">
        <f t="shared" si="264"/>
        <v>1.7849999999999699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19.305424670614546</v>
      </c>
      <c r="C350" s="299" t="str">
        <f>CONCATENATE("(",ROUND((B350/$H352)*100,1),")")</f>
        <v>(33.8)</v>
      </c>
      <c r="D350" s="302">
        <f>'Ind T6'!R144</f>
        <v>2.3890654720359374</v>
      </c>
      <c r="E350" s="299" t="str">
        <f>CONCATENATE("(",ROUND((D350/$H352)*100,1),")")</f>
        <v>(4.2)</v>
      </c>
      <c r="F350" s="302">
        <f>'Ind T6'!S144</f>
        <v>4.2005044162837759</v>
      </c>
      <c r="G350" s="299" t="str">
        <f>CONCATENATE("(",ROUND((F350/$H352)*100,1),")")</f>
        <v>(7.4)</v>
      </c>
      <c r="H350" s="302">
        <f>SUM(B350,D350,F350)</f>
        <v>25.894994558934258</v>
      </c>
      <c r="I350" s="299" t="str">
        <f>CONCATENATE("(",ROUND((H350/$H352)*100,1),")")</f>
        <v>(45.3)</v>
      </c>
      <c r="K350" s="302">
        <f>B355-B350</f>
        <v>0.37147717250074663</v>
      </c>
      <c r="L350" s="302">
        <f>D355-D350</f>
        <v>0.2056937646125836</v>
      </c>
      <c r="M350" s="302">
        <f>F355-F350</f>
        <v>0.26429595028352093</v>
      </c>
      <c r="N350" s="302">
        <f>SUM(K350:M350)</f>
        <v>0.84146688739685116</v>
      </c>
    </row>
    <row r="351" spans="1:14" x14ac:dyDescent="0.2">
      <c r="A351" s="282" t="s">
        <v>365</v>
      </c>
      <c r="B351" s="302">
        <f>'Ind T6'!Q143</f>
        <v>14.870587369483641</v>
      </c>
      <c r="C351" s="299" t="str">
        <f>CONCATENATE("(",ROUND((B351/$H352)*100,1),")")</f>
        <v>(26)</v>
      </c>
      <c r="D351" s="302">
        <f>'Ind T6'!R143</f>
        <v>9.8936366745111943</v>
      </c>
      <c r="E351" s="299" t="str">
        <f>CONCATENATE("(",ROUND((D351/$H352)*100,1),")")</f>
        <v>(17.3)</v>
      </c>
      <c r="F351" s="302">
        <f>'Ind T6'!S143</f>
        <v>6.454781397070871</v>
      </c>
      <c r="G351" s="299" t="str">
        <f>CONCATENATE("(",ROUND((F351/$H352)*100,1),")")</f>
        <v>(11.3)</v>
      </c>
      <c r="H351" s="302">
        <f t="shared" ref="H351" si="265">SUM(B351,D351,F351)</f>
        <v>31.219005441065708</v>
      </c>
      <c r="I351" s="299" t="str">
        <f>CONCATENATE("(",ROUND((H351/$H352)*100,1),")")</f>
        <v>(54.7)</v>
      </c>
      <c r="K351" s="302">
        <f t="shared" ref="K351:K352" si="266">B356-B351</f>
        <v>0.82573316879427239</v>
      </c>
      <c r="L351" s="302">
        <f t="shared" ref="L351:L352" si="267">D356-D351</f>
        <v>0.58390825193247764</v>
      </c>
      <c r="M351" s="302">
        <f t="shared" ref="M351:M352" si="268">F356-F351</f>
        <v>0.6938916918763498</v>
      </c>
      <c r="N351" s="302">
        <f t="shared" ref="N351:N352" si="269">SUM(K351:M351)</f>
        <v>2.1035331126030998</v>
      </c>
    </row>
    <row r="352" spans="1:14" x14ac:dyDescent="0.2">
      <c r="A352" s="282" t="s">
        <v>363</v>
      </c>
      <c r="B352" s="302">
        <f>SUM(B350:B351)</f>
        <v>34.176012040098186</v>
      </c>
      <c r="C352" s="299" t="str">
        <f>CONCATENATE("(",ROUND((B352/$H352)*100,1),")")</f>
        <v>(59.8)</v>
      </c>
      <c r="D352" s="302">
        <f>SUM(D350:D351)</f>
        <v>12.282702146547132</v>
      </c>
      <c r="E352" s="299" t="str">
        <f>CONCATENATE("(",ROUND((D352/$H352)*100,1),")")</f>
        <v>(21.5)</v>
      </c>
      <c r="F352" s="302">
        <f>SUM(F350:F351)</f>
        <v>10.655285813354647</v>
      </c>
      <c r="G352" s="299" t="str">
        <f>CONCATENATE("(",ROUND((F352/$H352)*100,1),")")</f>
        <v>(18.7)</v>
      </c>
      <c r="H352" s="302">
        <f>SUM(H350:H351)</f>
        <v>57.113999999999962</v>
      </c>
      <c r="I352" s="299" t="str">
        <f>CONCATENATE("(",ROUND((H352/$H352)*100,1),")")</f>
        <v>(100)</v>
      </c>
      <c r="K352" s="302">
        <f t="shared" si="266"/>
        <v>1.197210341295019</v>
      </c>
      <c r="L352" s="302">
        <f t="shared" si="267"/>
        <v>0.78960201654506079</v>
      </c>
      <c r="M352" s="302">
        <f t="shared" si="268"/>
        <v>0.95818764215987073</v>
      </c>
      <c r="N352" s="302">
        <f t="shared" si="269"/>
        <v>2.9449999999999505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19.676901843115292</v>
      </c>
      <c r="C355" s="299" t="str">
        <f>CONCATENATE("(",ROUND((B355/$H357)*100,1),")")</f>
        <v>(32.8)</v>
      </c>
      <c r="D355" s="302">
        <f>'Ind T6'!W144</f>
        <v>2.594759236648521</v>
      </c>
      <c r="E355" s="299" t="str">
        <f>CONCATENATE("(",ROUND((D355/$H357)*100,1),")")</f>
        <v>(4.3)</v>
      </c>
      <c r="F355" s="302">
        <f>'Ind T6'!X144</f>
        <v>4.4648003665672968</v>
      </c>
      <c r="G355" s="299" t="str">
        <f>CONCATENATE("(",ROUND((F355/$H357)*100,1),")")</f>
        <v>(7.4)</v>
      </c>
      <c r="H355" s="302">
        <f>SUM(B355,D355,F355)</f>
        <v>26.736461446331109</v>
      </c>
      <c r="I355" s="299" t="str">
        <f>CONCATENATE("(",ROUND((H355/$H357)*100,1),")")</f>
        <v>(44.5)</v>
      </c>
      <c r="K355" s="302">
        <f>B355-B345</f>
        <v>0.54661686770728934</v>
      </c>
      <c r="L355" s="302">
        <f>D355-D345</f>
        <v>0.31171224224202954</v>
      </c>
      <c r="M355" s="302">
        <f>F355-F345</f>
        <v>0.42919015540641325</v>
      </c>
      <c r="N355" s="302">
        <f>SUM(K355:M355)</f>
        <v>1.2875192653557321</v>
      </c>
    </row>
    <row r="356" spans="1:14" x14ac:dyDescent="0.2">
      <c r="A356" s="282" t="s">
        <v>365</v>
      </c>
      <c r="B356" s="302">
        <f>'Ind T6'!V143</f>
        <v>15.696320538277913</v>
      </c>
      <c r="C356" s="299" t="str">
        <f>CONCATENATE("(",ROUND((B356/$H357)*100,1),")")</f>
        <v>(26.1)</v>
      </c>
      <c r="D356" s="302">
        <f>'Ind T6'!W143</f>
        <v>10.477544926443672</v>
      </c>
      <c r="E356" s="299" t="str">
        <f>CONCATENATE("(",ROUND((D356/$H357)*100,1),")")</f>
        <v>(17.4)</v>
      </c>
      <c r="F356" s="302">
        <f>'Ind T6'!X143</f>
        <v>7.1486730889472208</v>
      </c>
      <c r="G356" s="299" t="str">
        <f>CONCATENATE("(",ROUND((F356/$H357)*100,1),")")</f>
        <v>(11.9)</v>
      </c>
      <c r="H356" s="302">
        <f t="shared" ref="H356" si="270">SUM(B356,D356,F356)</f>
        <v>33.322538553668807</v>
      </c>
      <c r="I356" s="299" t="str">
        <f>CONCATENATE("(",ROUND((H356/$H357)*100,1),")")</f>
        <v>(55.5)</v>
      </c>
      <c r="K356" s="302">
        <f t="shared" ref="K356:K357" si="271">B356-B346</f>
        <v>1.3635594982624717</v>
      </c>
      <c r="L356" s="302">
        <f t="shared" ref="L356:L357" si="272">D356-D346</f>
        <v>0.9794874871431869</v>
      </c>
      <c r="M356" s="302">
        <f t="shared" ref="M356:M357" si="273">F356-F346</f>
        <v>1.0994337492385293</v>
      </c>
      <c r="N356" s="302">
        <f t="shared" ref="N356:N357" si="274">SUM(K356:M356)</f>
        <v>3.4424807346441879</v>
      </c>
    </row>
    <row r="357" spans="1:14" x14ac:dyDescent="0.2">
      <c r="A357" s="282" t="s">
        <v>363</v>
      </c>
      <c r="B357" s="302">
        <f>SUM(B355:B356)</f>
        <v>35.373222381393205</v>
      </c>
      <c r="C357" s="299" t="str">
        <f>CONCATENATE("(",ROUND((B357/$H357)*100,1),")")</f>
        <v>(58.9)</v>
      </c>
      <c r="D357" s="302">
        <f>SUM(D355:D356)</f>
        <v>13.072304163092193</v>
      </c>
      <c r="E357" s="299" t="str">
        <f>CONCATENATE("(",ROUND((D357/$H357)*100,1),")")</f>
        <v>(21.8)</v>
      </c>
      <c r="F357" s="302">
        <f>SUM(F355:F356)</f>
        <v>11.613473455514518</v>
      </c>
      <c r="G357" s="299" t="str">
        <f>CONCATENATE("(",ROUND((F357/$H357)*100,1),")")</f>
        <v>(19.3)</v>
      </c>
      <c r="H357" s="302">
        <f>SUM(H355:H356)</f>
        <v>60.058999999999912</v>
      </c>
      <c r="I357" s="299" t="str">
        <f>CONCATENATE("(",ROUND((H357/$H357)*100,1),")")</f>
        <v>(100)</v>
      </c>
      <c r="K357" s="302">
        <f t="shared" si="271"/>
        <v>1.910176365969761</v>
      </c>
      <c r="L357" s="302">
        <f t="shared" si="272"/>
        <v>1.291199729385216</v>
      </c>
      <c r="M357" s="302">
        <f t="shared" si="273"/>
        <v>1.5286239046449435</v>
      </c>
      <c r="N357" s="302">
        <f t="shared" si="274"/>
        <v>4.7299999999999205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17.245323736057781</v>
      </c>
      <c r="C366" s="299" t="str">
        <f>CONCATENATE("(",ROUND((B366/$H368)*100,1),")")</f>
        <v>(39.9)</v>
      </c>
      <c r="D366" s="302">
        <f>'Ind T6'!M153</f>
        <v>6.0426797721329422</v>
      </c>
      <c r="E366" s="299" t="str">
        <f>CONCATENATE("(",ROUND((D366/$H368)*100,1),")")</f>
        <v>(14)</v>
      </c>
      <c r="F366" s="302">
        <f>'Ind T6'!N153</f>
        <v>2.3869778257499195</v>
      </c>
      <c r="G366" s="299" t="str">
        <f>CONCATENATE("(",ROUND((F366/$H368)*100,1),")")</f>
        <v>(5.5)</v>
      </c>
      <c r="H366" s="302">
        <f>SUM(B366,D366,F366)</f>
        <v>25.674981333940643</v>
      </c>
      <c r="I366" s="299" t="str">
        <f>CONCATENATE("(",ROUND((H366/$H368)*100,1),")")</f>
        <v>(59.4)</v>
      </c>
      <c r="K366" s="302">
        <f>B371-B366</f>
        <v>1.0754084670455377</v>
      </c>
      <c r="L366" s="302">
        <f>D371-D366</f>
        <v>0.36350360817673444</v>
      </c>
      <c r="M366" s="302">
        <f>F371-F366</f>
        <v>0.10918969886879548</v>
      </c>
      <c r="N366" s="302">
        <f>SUM(K366:M366)</f>
        <v>1.5481017740910676</v>
      </c>
    </row>
    <row r="367" spans="1:14" x14ac:dyDescent="0.2">
      <c r="A367" s="282" t="s">
        <v>365</v>
      </c>
      <c r="B367" s="302">
        <f>'Ind T6'!L152</f>
        <v>8.1870489101889987</v>
      </c>
      <c r="C367" s="299" t="str">
        <f>CONCATENATE("(",ROUND((B367/$H368)*100,1),")")</f>
        <v>(18.9)</v>
      </c>
      <c r="D367" s="302">
        <f>'Ind T6'!M152</f>
        <v>7.0765286333001276</v>
      </c>
      <c r="E367" s="299" t="str">
        <f>CONCATENATE("(",ROUND((D367/$H368)*100,1),")")</f>
        <v>(16.4)</v>
      </c>
      <c r="F367" s="302">
        <f>'Ind T6'!N152</f>
        <v>2.2674411225701689</v>
      </c>
      <c r="G367" s="299" t="str">
        <f>CONCATENATE("(",ROUND((F367/$H368)*100,1),")")</f>
        <v>(5.2)</v>
      </c>
      <c r="H367" s="302">
        <f t="shared" ref="H367" si="275">SUM(B367,D367,F367)</f>
        <v>17.531018666059296</v>
      </c>
      <c r="I367" s="299" t="str">
        <f>CONCATENATE("(",ROUND((H367/$H368)*100,1),")")</f>
        <v>(40.6)</v>
      </c>
      <c r="K367" s="302">
        <f t="shared" ref="K367:K368" si="276">B372-B367</f>
        <v>0.66658660945118164</v>
      </c>
      <c r="L367" s="302">
        <f t="shared" ref="L367:L368" si="277">D372-D367</f>
        <v>0.29999468367547166</v>
      </c>
      <c r="M367" s="302">
        <f t="shared" ref="M367:M368" si="278">F372-F367</f>
        <v>0.10131693278232401</v>
      </c>
      <c r="N367" s="302">
        <f t="shared" ref="N367:N368" si="279">SUM(K367:M367)</f>
        <v>1.0678982259089773</v>
      </c>
    </row>
    <row r="368" spans="1:14" x14ac:dyDescent="0.2">
      <c r="A368" s="282" t="s">
        <v>363</v>
      </c>
      <c r="B368" s="302">
        <f>SUM(B366:B367)</f>
        <v>25.43237264624678</v>
      </c>
      <c r="C368" s="299" t="str">
        <f>CONCATENATE("(",ROUND((B368/$H368)*100,1),")")</f>
        <v>(58.9)</v>
      </c>
      <c r="D368" s="302">
        <f>SUM(D366:D367)</f>
        <v>13.119208405433071</v>
      </c>
      <c r="E368" s="299" t="str">
        <f>CONCATENATE("(",ROUND((D368/$H368)*100,1),")")</f>
        <v>(30.4)</v>
      </c>
      <c r="F368" s="302">
        <f>SUM(F366:F367)</f>
        <v>4.6544189483200888</v>
      </c>
      <c r="G368" s="299" t="str">
        <f>CONCATENATE("(",ROUND((F368/$H368)*100,1),")")</f>
        <v>(10.8)</v>
      </c>
      <c r="H368" s="302">
        <f>SUM(H366:H367)</f>
        <v>43.205999999999939</v>
      </c>
      <c r="I368" s="299" t="str">
        <f>CONCATENATE("(",ROUND((H368/$H368)*100,1),")")</f>
        <v>(100)</v>
      </c>
      <c r="K368" s="302">
        <f t="shared" si="276"/>
        <v>1.7419950764967176</v>
      </c>
      <c r="L368" s="302">
        <f t="shared" si="277"/>
        <v>0.66349829185220521</v>
      </c>
      <c r="M368" s="302">
        <f t="shared" si="278"/>
        <v>0.21050663165111949</v>
      </c>
      <c r="N368" s="302">
        <f t="shared" si="279"/>
        <v>2.6160000000000423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18.320732203103319</v>
      </c>
      <c r="C371" s="299" t="str">
        <f>CONCATENATE("(",ROUND((B371/$H373)*100,1),")")</f>
        <v>(40)</v>
      </c>
      <c r="D371" s="302">
        <f>'Ind T6'!R153</f>
        <v>6.4061833803096766</v>
      </c>
      <c r="E371" s="299" t="str">
        <f>CONCATENATE("(",ROUND((D371/$H373)*100,1),")")</f>
        <v>(14)</v>
      </c>
      <c r="F371" s="302">
        <f>'Ind T6'!S153</f>
        <v>2.4961675246187149</v>
      </c>
      <c r="G371" s="299" t="str">
        <f>CONCATENATE("(",ROUND((F371/$H373)*100,1),")")</f>
        <v>(5.4)</v>
      </c>
      <c r="H371" s="302">
        <f>SUM(B371,D371,F371)</f>
        <v>27.223083108031712</v>
      </c>
      <c r="I371" s="299" t="str">
        <f>CONCATENATE("(",ROUND((H371/$H373)*100,1),")")</f>
        <v>(59.4)</v>
      </c>
      <c r="K371" s="302">
        <f>B376-B371</f>
        <v>1.1401394962799536</v>
      </c>
      <c r="L371" s="302">
        <f>D376-D371</f>
        <v>0.33680998449648403</v>
      </c>
      <c r="M371" s="302">
        <f>F376-F371</f>
        <v>0.1635149939223588</v>
      </c>
      <c r="N371" s="302">
        <f>SUM(K371:M371)</f>
        <v>1.6404644746987964</v>
      </c>
    </row>
    <row r="372" spans="1:14" x14ac:dyDescent="0.2">
      <c r="A372" s="282" t="s">
        <v>365</v>
      </c>
      <c r="B372" s="302">
        <f>'Ind T6'!Q152</f>
        <v>8.8536355196401804</v>
      </c>
      <c r="C372" s="299" t="str">
        <f>CONCATENATE("(",ROUND((B372/$H373)*100,1),")")</f>
        <v>(19.3)</v>
      </c>
      <c r="D372" s="302">
        <f>'Ind T6'!R152</f>
        <v>7.3765233169755993</v>
      </c>
      <c r="E372" s="299" t="str">
        <f>CONCATENATE("(",ROUND((D372/$H373)*100,1),")")</f>
        <v>(16.1)</v>
      </c>
      <c r="F372" s="302">
        <f>'Ind T6'!S152</f>
        <v>2.368758055352493</v>
      </c>
      <c r="G372" s="299" t="str">
        <f>CONCATENATE("(",ROUND((F372/$H373)*100,1),")")</f>
        <v>(5.2)</v>
      </c>
      <c r="H372" s="302">
        <f t="shared" ref="H372" si="280">SUM(B372,D372,F372)</f>
        <v>18.598916891968273</v>
      </c>
      <c r="I372" s="299" t="str">
        <f>CONCATENATE("(",ROUND((H372/$H373)*100,1),")")</f>
        <v>(40.6)</v>
      </c>
      <c r="K372" s="302">
        <f t="shared" ref="K372:K373" si="281">B377-B372</f>
        <v>0.76102332738929945</v>
      </c>
      <c r="L372" s="302">
        <f t="shared" ref="L372:L373" si="282">D377-D372</f>
        <v>0.1913124724847064</v>
      </c>
      <c r="M372" s="302">
        <f t="shared" ref="M372:M373" si="283">F377-F372</f>
        <v>0.17019972542718387</v>
      </c>
      <c r="N372" s="302">
        <f t="shared" ref="N372:N373" si="284">SUM(K372:M372)</f>
        <v>1.1225355253011897</v>
      </c>
    </row>
    <row r="373" spans="1:14" x14ac:dyDescent="0.2">
      <c r="A373" s="282" t="s">
        <v>363</v>
      </c>
      <c r="B373" s="302">
        <f>SUM(B371:B372)</f>
        <v>27.174367722743497</v>
      </c>
      <c r="C373" s="299" t="str">
        <f>CONCATENATE("(",ROUND((B373/$H373)*100,1),")")</f>
        <v>(59.3)</v>
      </c>
      <c r="D373" s="302">
        <f>SUM(D371:D372)</f>
        <v>13.782706697285276</v>
      </c>
      <c r="E373" s="299" t="str">
        <f>CONCATENATE("(",ROUND((D373/$H373)*100,1),")")</f>
        <v>(30.1)</v>
      </c>
      <c r="F373" s="302">
        <f>SUM(F371:F372)</f>
        <v>4.8649255799712083</v>
      </c>
      <c r="G373" s="299" t="str">
        <f>CONCATENATE("(",ROUND((F373/$H373)*100,1),")")</f>
        <v>(10.6)</v>
      </c>
      <c r="H373" s="302">
        <f>SUM(H371:H372)</f>
        <v>45.821999999999989</v>
      </c>
      <c r="I373" s="299" t="str">
        <f>CONCATENATE("(",ROUND((H373/$H373)*100,1),")")</f>
        <v>(100)</v>
      </c>
      <c r="K373" s="302">
        <f t="shared" si="281"/>
        <v>1.901162823669253</v>
      </c>
      <c r="L373" s="302">
        <f t="shared" si="282"/>
        <v>0.52812245698119042</v>
      </c>
      <c r="M373" s="302">
        <f t="shared" si="283"/>
        <v>0.33371471934954222</v>
      </c>
      <c r="N373" s="302">
        <f t="shared" si="284"/>
        <v>2.7629999999999857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19.460871699383272</v>
      </c>
      <c r="C376" s="299" t="str">
        <f>CONCATENATE("(",ROUND((B376/$H378)*100,1),")")</f>
        <v>(40.1)</v>
      </c>
      <c r="D376" s="302">
        <f>'Ind T6'!W153</f>
        <v>6.7429933648061606</v>
      </c>
      <c r="E376" s="299" t="str">
        <f>CONCATENATE("(",ROUND((D376/$H378)*100,1),")")</f>
        <v>(13.9)</v>
      </c>
      <c r="F376" s="302">
        <f>'Ind T6'!X153</f>
        <v>2.6596825185410737</v>
      </c>
      <c r="G376" s="299" t="str">
        <f>CONCATENATE("(",ROUND((F376/$H378)*100,1),")")</f>
        <v>(5.5)</v>
      </c>
      <c r="H376" s="302">
        <f>SUM(B376,D376,F376)</f>
        <v>28.863547582730508</v>
      </c>
      <c r="I376" s="299" t="str">
        <f>CONCATENATE("(",ROUND((H376/$H378)*100,1),")")</f>
        <v>(59.4)</v>
      </c>
      <c r="K376" s="302">
        <f>B376-B366</f>
        <v>2.2155479633254913</v>
      </c>
      <c r="L376" s="302">
        <f>D376-D366</f>
        <v>0.70031359267321847</v>
      </c>
      <c r="M376" s="302">
        <f>F376-F366</f>
        <v>0.27270469279115428</v>
      </c>
      <c r="N376" s="302">
        <f>SUM(K376:M376)</f>
        <v>3.1885662487898641</v>
      </c>
    </row>
    <row r="377" spans="1:14" x14ac:dyDescent="0.2">
      <c r="A377" s="282" t="s">
        <v>365</v>
      </c>
      <c r="B377" s="302">
        <f>'Ind T6'!V152</f>
        <v>9.6146588470294798</v>
      </c>
      <c r="C377" s="299" t="str">
        <f>CONCATENATE("(",ROUND((B377/$H378)*100,1),")")</f>
        <v>(19.8)</v>
      </c>
      <c r="D377" s="302">
        <f>'Ind T6'!W152</f>
        <v>7.5678357894603057</v>
      </c>
      <c r="E377" s="299" t="str">
        <f>CONCATENATE("(",ROUND((D377/$H378)*100,1),")")</f>
        <v>(15.6)</v>
      </c>
      <c r="F377" s="302">
        <f>'Ind T6'!X152</f>
        <v>2.5389577807796768</v>
      </c>
      <c r="G377" s="299" t="str">
        <f>CONCATENATE("(",ROUND((F377/$H378)*100,1),")")</f>
        <v>(5.2)</v>
      </c>
      <c r="H377" s="302">
        <f t="shared" ref="H377" si="285">SUM(B377,D377,F377)</f>
        <v>19.721452417269461</v>
      </c>
      <c r="I377" s="299" t="str">
        <f>CONCATENATE("(",ROUND((H377/$H378)*100,1),")")</f>
        <v>(40.6)</v>
      </c>
      <c r="K377" s="302">
        <f t="shared" ref="K377:K378" si="286">B377-B367</f>
        <v>1.4276099368404811</v>
      </c>
      <c r="L377" s="302">
        <f t="shared" ref="L377:L378" si="287">D377-D367</f>
        <v>0.49130715616017806</v>
      </c>
      <c r="M377" s="302">
        <f t="shared" ref="M377:M378" si="288">F377-F367</f>
        <v>0.27151665820950788</v>
      </c>
      <c r="N377" s="302">
        <f t="shared" ref="N377:N378" si="289">SUM(K377:M377)</f>
        <v>2.190433751210167</v>
      </c>
    </row>
    <row r="378" spans="1:14" x14ac:dyDescent="0.2">
      <c r="A378" s="282" t="s">
        <v>363</v>
      </c>
      <c r="B378" s="302">
        <f>SUM(B376:B377)</f>
        <v>29.07553054641275</v>
      </c>
      <c r="C378" s="299" t="str">
        <f>CONCATENATE("(",ROUND((B378/$H378)*100,1),")")</f>
        <v>(59.8)</v>
      </c>
      <c r="D378" s="302">
        <f>SUM(D376:D377)</f>
        <v>14.310829154266466</v>
      </c>
      <c r="E378" s="299" t="str">
        <f>CONCATENATE("(",ROUND((D378/$H378)*100,1),")")</f>
        <v>(29.5)</v>
      </c>
      <c r="F378" s="302">
        <f>SUM(F376:F377)</f>
        <v>5.1986402993207506</v>
      </c>
      <c r="G378" s="299" t="str">
        <f>CONCATENATE("(",ROUND((F378/$H378)*100,1),")")</f>
        <v>(10.7)</v>
      </c>
      <c r="H378" s="302">
        <f>SUM(H376:H377)</f>
        <v>48.584999999999965</v>
      </c>
      <c r="I378" s="299" t="str">
        <f>CONCATENATE("(",ROUND((H378/$H378)*100,1),")")</f>
        <v>(100)</v>
      </c>
      <c r="K378" s="302">
        <f t="shared" si="286"/>
        <v>3.6431579001659706</v>
      </c>
      <c r="L378" s="302">
        <f t="shared" si="287"/>
        <v>1.1916207488333956</v>
      </c>
      <c r="M378" s="302">
        <f t="shared" si="288"/>
        <v>0.54422135100066171</v>
      </c>
      <c r="N378" s="302">
        <f t="shared" si="289"/>
        <v>5.379000000000028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7.9154205724018967</v>
      </c>
      <c r="C387" s="299" t="str">
        <f>CONCATENATE("(",ROUND((B387/$H389)*100,1),")")</f>
        <v>(34.4)</v>
      </c>
      <c r="D387" s="302">
        <f>'Ind T6'!M162</f>
        <v>1.2878161148837084</v>
      </c>
      <c r="E387" s="299" t="str">
        <f>CONCATENATE("(",ROUND((D387/$H389)*100,1),")")</f>
        <v>(5.6)</v>
      </c>
      <c r="F387" s="302">
        <f>'Ind T6'!N162</f>
        <v>0.19282808137521987</v>
      </c>
      <c r="G387" s="299" t="str">
        <f>CONCATENATE("(",ROUND((F387/$H389)*100,1),")")</f>
        <v>(0.8)</v>
      </c>
      <c r="H387" s="302">
        <f>SUM(B387,D387,F387)</f>
        <v>9.3960647686608247</v>
      </c>
      <c r="I387" s="299" t="str">
        <f>CONCATENATE("(",ROUND((H387/$H389)*100,1),")")</f>
        <v>(40.8)</v>
      </c>
      <c r="K387" s="302">
        <f>B392-B387</f>
        <v>0.18232536520261977</v>
      </c>
      <c r="L387" s="302">
        <f>D392-D387</f>
        <v>0.12917852655352657</v>
      </c>
      <c r="M387" s="302">
        <f>F392-F387</f>
        <v>8.728385928181287E-3</v>
      </c>
      <c r="N387" s="302">
        <f>SUM(K387:M387)</f>
        <v>0.3202322776843276</v>
      </c>
    </row>
    <row r="388" spans="1:14" x14ac:dyDescent="0.2">
      <c r="A388" s="282" t="s">
        <v>365</v>
      </c>
      <c r="B388" s="302">
        <f>'Ind T6'!L161</f>
        <v>6.8402318507940407</v>
      </c>
      <c r="C388" s="299" t="str">
        <f>CONCATENATE("(",ROUND((B388/$H389)*100,1),")")</f>
        <v>(29.7)</v>
      </c>
      <c r="D388" s="302">
        <f>'Ind T6'!M161</f>
        <v>6.2376440965450461</v>
      </c>
      <c r="E388" s="299" t="str">
        <f>CONCATENATE("(",ROUND((D388/$H389)*100,1),")")</f>
        <v>(27.1)</v>
      </c>
      <c r="F388" s="302">
        <f>'Ind T6'!N161</f>
        <v>0.54605928400007508</v>
      </c>
      <c r="G388" s="299" t="str">
        <f>CONCATENATE("(",ROUND((F388/$H389)*100,1),")")</f>
        <v>(2.4)</v>
      </c>
      <c r="H388" s="302">
        <f t="shared" ref="H388" si="290">SUM(B388,D388,F388)</f>
        <v>13.623935231339162</v>
      </c>
      <c r="I388" s="299" t="str">
        <f>CONCATENATE("(",ROUND((H388/$H389)*100,1),")")</f>
        <v>(59.2)</v>
      </c>
      <c r="K388" s="302">
        <f t="shared" ref="K388:K389" si="291">B393-B388</f>
        <v>0.30157639893556798</v>
      </c>
      <c r="L388" s="302">
        <f t="shared" ref="L388:L389" si="292">D393-D388</f>
        <v>0.2884049868009253</v>
      </c>
      <c r="M388" s="302">
        <f t="shared" ref="M388:M389" si="293">F393-F388</f>
        <v>2.4786336579236457E-2</v>
      </c>
      <c r="N388" s="302">
        <f t="shared" ref="N388:N389" si="294">SUM(K388:M388)</f>
        <v>0.61476772231572974</v>
      </c>
    </row>
    <row r="389" spans="1:14" x14ac:dyDescent="0.2">
      <c r="A389" s="282" t="s">
        <v>363</v>
      </c>
      <c r="B389" s="302">
        <f>SUM(B387:B388)</f>
        <v>14.755652423195937</v>
      </c>
      <c r="C389" s="299" t="str">
        <f>CONCATENATE("(",ROUND((B389/$H389)*100,1),")")</f>
        <v>(64.1)</v>
      </c>
      <c r="D389" s="302">
        <f>SUM(D387:D388)</f>
        <v>7.5254602114287543</v>
      </c>
      <c r="E389" s="299" t="str">
        <f>CONCATENATE("(",ROUND((D389/$H389)*100,1),")")</f>
        <v>(32.7)</v>
      </c>
      <c r="F389" s="302">
        <f>SUM(F387:F388)</f>
        <v>0.73888736537529498</v>
      </c>
      <c r="G389" s="299" t="str">
        <f>CONCATENATE("(",ROUND((F389/$H389)*100,1),")")</f>
        <v>(3.2)</v>
      </c>
      <c r="H389" s="302">
        <f>SUM(H387:H388)</f>
        <v>23.019999999999989</v>
      </c>
      <c r="I389" s="299" t="str">
        <f>CONCATENATE("(",ROUND((H389/$H389)*100,1),")")</f>
        <v>(100)</v>
      </c>
      <c r="K389" s="302">
        <f t="shared" si="291"/>
        <v>0.48390176413818864</v>
      </c>
      <c r="L389" s="302">
        <f t="shared" si="292"/>
        <v>0.41758351335445187</v>
      </c>
      <c r="M389" s="302">
        <f t="shared" si="293"/>
        <v>3.3514722507417716E-2</v>
      </c>
      <c r="N389" s="302">
        <f t="shared" si="294"/>
        <v>0.93500000000005823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8.0977459376045164</v>
      </c>
      <c r="C392" s="299" t="str">
        <f>CONCATENATE("(",ROUND((B392/$H394)*100,1),")")</f>
        <v>(33.8)</v>
      </c>
      <c r="D392" s="302">
        <f>'Ind T6'!R162</f>
        <v>1.416994641437235</v>
      </c>
      <c r="E392" s="299" t="str">
        <f>CONCATENATE("(",ROUND((D392/$H394)*100,1),")")</f>
        <v>(5.9)</v>
      </c>
      <c r="F392" s="302">
        <f>'Ind T6'!S162</f>
        <v>0.20155646730340115</v>
      </c>
      <c r="G392" s="299" t="str">
        <f>CONCATENATE("(",ROUND((F392/$H394)*100,1),")")</f>
        <v>(0.8)</v>
      </c>
      <c r="H392" s="302">
        <f>SUM(B392,D392,F392)</f>
        <v>9.7162970463451526</v>
      </c>
      <c r="I392" s="299" t="str">
        <f>CONCATENATE("(",ROUND((H392/$H394)*100,1),")")</f>
        <v>(40.6)</v>
      </c>
      <c r="K392" s="302">
        <f>B397-B392</f>
        <v>0.19928054123486127</v>
      </c>
      <c r="L392" s="302">
        <f>D397-D392</f>
        <v>0.25270765389031591</v>
      </c>
      <c r="M392" s="302">
        <f>F397-F392</f>
        <v>1.6159347826045861E-2</v>
      </c>
      <c r="N392" s="302">
        <f>SUM(K392:M392)</f>
        <v>0.46814754295122307</v>
      </c>
    </row>
    <row r="393" spans="1:14" x14ac:dyDescent="0.2">
      <c r="A393" s="282" t="s">
        <v>365</v>
      </c>
      <c r="B393" s="302">
        <f>'Ind T6'!Q161</f>
        <v>7.1418082497296087</v>
      </c>
      <c r="C393" s="299" t="str">
        <f>CONCATENATE("(",ROUND((B393/$H394)*100,1),")")</f>
        <v>(29.8)</v>
      </c>
      <c r="D393" s="302">
        <f>'Ind T6'!R161</f>
        <v>6.5260490833459714</v>
      </c>
      <c r="E393" s="299" t="str">
        <f>CONCATENATE("(",ROUND((D393/$H394)*100,1),")")</f>
        <v>(27.2)</v>
      </c>
      <c r="F393" s="302">
        <f>'Ind T6'!S161</f>
        <v>0.57084562057931154</v>
      </c>
      <c r="G393" s="299" t="str">
        <f>CONCATENATE("(",ROUND((F393/$H394)*100,1),")")</f>
        <v>(2.4)</v>
      </c>
      <c r="H393" s="302">
        <f t="shared" ref="H393" si="295">SUM(B393,D393,F393)</f>
        <v>14.238702953654892</v>
      </c>
      <c r="I393" s="299" t="str">
        <f>CONCATENATE("(",ROUND((H393/$H394)*100,1),")")</f>
        <v>(59.4)</v>
      </c>
      <c r="K393" s="302">
        <f t="shared" ref="K393:K394" si="296">B398-B393</f>
        <v>0.48646097073231154</v>
      </c>
      <c r="L393" s="302">
        <f t="shared" ref="L393:L394" si="297">D398-D393</f>
        <v>0.44742955349867497</v>
      </c>
      <c r="M393" s="302">
        <f t="shared" ref="M393:M394" si="298">F398-F393</f>
        <v>4.3961932817727312E-2</v>
      </c>
      <c r="N393" s="302">
        <f t="shared" ref="N393:N394" si="299">SUM(K393:M393)</f>
        <v>0.97785245704871382</v>
      </c>
    </row>
    <row r="394" spans="1:14" x14ac:dyDescent="0.2">
      <c r="A394" s="282" t="s">
        <v>363</v>
      </c>
      <c r="B394" s="302">
        <f>SUM(B392:B393)</f>
        <v>15.239554187334125</v>
      </c>
      <c r="C394" s="299" t="str">
        <f>CONCATENATE("(",ROUND((B394/$H394)*100,1),")")</f>
        <v>(63.6)</v>
      </c>
      <c r="D394" s="302">
        <f>SUM(D392:D393)</f>
        <v>7.9430437247832062</v>
      </c>
      <c r="E394" s="299" t="str">
        <f>CONCATENATE("(",ROUND((D394/$H394)*100,1),")")</f>
        <v>(33.2)</v>
      </c>
      <c r="F394" s="302">
        <f>SUM(F392:F393)</f>
        <v>0.7724020878827127</v>
      </c>
      <c r="G394" s="299" t="str">
        <f>CONCATENATE("(",ROUND((F394/$H394)*100,1),")")</f>
        <v>(3.2)</v>
      </c>
      <c r="H394" s="302">
        <f>SUM(H392:H393)</f>
        <v>23.955000000000044</v>
      </c>
      <c r="I394" s="299" t="str">
        <f>CONCATENATE("(",ROUND((H394/$H394)*100,1),")")</f>
        <v>(100)</v>
      </c>
      <c r="K394" s="302">
        <f t="shared" si="296"/>
        <v>0.68574151196717281</v>
      </c>
      <c r="L394" s="302">
        <f t="shared" si="297"/>
        <v>0.70013720738899021</v>
      </c>
      <c r="M394" s="302">
        <f t="shared" si="298"/>
        <v>6.0121280643773201E-2</v>
      </c>
      <c r="N394" s="302">
        <f t="shared" si="299"/>
        <v>1.4459999999999362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8.2970264788393777</v>
      </c>
      <c r="C397" s="299" t="str">
        <f>CONCATENATE("(",ROUND((B397/$H399)*100,1),")")</f>
        <v>(32.7)</v>
      </c>
      <c r="D397" s="302">
        <f>'Ind T6'!W162</f>
        <v>1.6697022953275509</v>
      </c>
      <c r="E397" s="299" t="str">
        <f>CONCATENATE("(",ROUND((D397/$H399)*100,1),")")</f>
        <v>(6.6)</v>
      </c>
      <c r="F397" s="302">
        <f>'Ind T6'!X162</f>
        <v>0.21771581512944702</v>
      </c>
      <c r="G397" s="299" t="str">
        <f>CONCATENATE("(",ROUND((F397/$H399)*100,1),")")</f>
        <v>(0.9)</v>
      </c>
      <c r="H397" s="302">
        <f>SUM(B397,D397,F397)</f>
        <v>10.184444589296374</v>
      </c>
      <c r="I397" s="299" t="str">
        <f>CONCATENATE("(",ROUND((H397/$H399)*100,1),")")</f>
        <v>(40.1)</v>
      </c>
      <c r="K397" s="302">
        <f>B397-B387</f>
        <v>0.38160590643748105</v>
      </c>
      <c r="L397" s="302">
        <f>D397-D387</f>
        <v>0.38188618044384248</v>
      </c>
      <c r="M397" s="302">
        <f>F397-F387</f>
        <v>2.4887733754227148E-2</v>
      </c>
      <c r="N397" s="302">
        <f>SUM(K397:M397)</f>
        <v>0.78837982063555068</v>
      </c>
    </row>
    <row r="398" spans="1:14" x14ac:dyDescent="0.2">
      <c r="A398" s="282" t="s">
        <v>365</v>
      </c>
      <c r="B398" s="302">
        <f>'Ind T6'!V161</f>
        <v>7.6282692204619202</v>
      </c>
      <c r="C398" s="299" t="str">
        <f>CONCATENATE("(",ROUND((B398/$H399)*100,1),")")</f>
        <v>(30)</v>
      </c>
      <c r="D398" s="302">
        <f>'Ind T6'!W161</f>
        <v>6.9734786368446464</v>
      </c>
      <c r="E398" s="299" t="str">
        <f>CONCATENATE("(",ROUND((D398/$H399)*100,1),")")</f>
        <v>(27.5)</v>
      </c>
      <c r="F398" s="302">
        <f>'Ind T6'!X161</f>
        <v>0.61480755339703885</v>
      </c>
      <c r="G398" s="299" t="str">
        <f>CONCATENATE("(",ROUND((F398/$H399)*100,1),")")</f>
        <v>(2.4)</v>
      </c>
      <c r="H398" s="302">
        <f t="shared" ref="H398" si="300">SUM(B398,D398,F398)</f>
        <v>15.216555410703606</v>
      </c>
      <c r="I398" s="299" t="str">
        <f>CONCATENATE("(",ROUND((H398/$H399)*100,1),")")</f>
        <v>(59.9)</v>
      </c>
      <c r="K398" s="302">
        <f t="shared" ref="K398:K399" si="301">B398-B388</f>
        <v>0.78803736966787952</v>
      </c>
      <c r="L398" s="302">
        <f t="shared" ref="L398:L399" si="302">D398-D388</f>
        <v>0.73583454029960027</v>
      </c>
      <c r="M398" s="302">
        <f t="shared" ref="M398:M399" si="303">F398-F388</f>
        <v>6.8748269396963768E-2</v>
      </c>
      <c r="N398" s="302">
        <f t="shared" ref="N398:N399" si="304">SUM(K398:M398)</f>
        <v>1.5926201793644434</v>
      </c>
    </row>
    <row r="399" spans="1:14" x14ac:dyDescent="0.2">
      <c r="A399" s="282" t="s">
        <v>363</v>
      </c>
      <c r="B399" s="302">
        <f>SUM(B397:B398)</f>
        <v>15.925295699301298</v>
      </c>
      <c r="C399" s="299" t="str">
        <f>CONCATENATE("(",ROUND((B399/$H399)*100,1),")")</f>
        <v>(62.7)</v>
      </c>
      <c r="D399" s="302">
        <f>SUM(D397:D398)</f>
        <v>8.6431809321721964</v>
      </c>
      <c r="E399" s="299" t="str">
        <f>CONCATENATE("(",ROUND((D399/$H399)*100,1),")")</f>
        <v>(34)</v>
      </c>
      <c r="F399" s="302">
        <f>SUM(F397:F398)</f>
        <v>0.8325233685264859</v>
      </c>
      <c r="G399" s="299" t="str">
        <f>CONCATENATE("(",ROUND((F399/$H399)*100,1),")")</f>
        <v>(3.3)</v>
      </c>
      <c r="H399" s="302">
        <f>SUM(H397:H398)</f>
        <v>25.400999999999982</v>
      </c>
      <c r="I399" s="299" t="str">
        <f>CONCATENATE("(",ROUND((H399/$H399)*100,1),")")</f>
        <v>(100)</v>
      </c>
      <c r="K399" s="302">
        <f t="shared" si="301"/>
        <v>1.1696432761053615</v>
      </c>
      <c r="L399" s="302">
        <f t="shared" si="302"/>
        <v>1.1177207207434421</v>
      </c>
      <c r="M399" s="302">
        <f t="shared" si="303"/>
        <v>9.3636003151190916E-2</v>
      </c>
      <c r="N399" s="302">
        <f t="shared" si="304"/>
        <v>2.3809999999999945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9.395514552544789</v>
      </c>
      <c r="C408" s="299" t="str">
        <f>CONCATENATE("(",ROUND((B408/$H410)*100,1),")")</f>
        <v>(17.3)</v>
      </c>
      <c r="D408" s="302">
        <f>'Ind T6'!M171</f>
        <v>3.9729692937657686</v>
      </c>
      <c r="E408" s="299" t="str">
        <f>CONCATENATE("(",ROUND((D408/$H410)*100,1),")")</f>
        <v>(7.3)</v>
      </c>
      <c r="F408" s="302">
        <f>'Ind T6'!N171</f>
        <v>1.9260533667042088</v>
      </c>
      <c r="G408" s="299" t="str">
        <f>CONCATENATE("(",ROUND((F408/$H410)*100,1),")")</f>
        <v>(3.6)</v>
      </c>
      <c r="H408" s="302">
        <f>SUM(B408,D408,F408)</f>
        <v>15.294537213014767</v>
      </c>
      <c r="I408" s="299" t="str">
        <f>CONCATENATE("(",ROUND((H408/$H410)*100,1),")")</f>
        <v>(28.2)</v>
      </c>
      <c r="K408" s="302">
        <f>B413-B408</f>
        <v>-0.2231538439804055</v>
      </c>
      <c r="L408" s="302">
        <f>D413-D408</f>
        <v>9.6769339451081571E-3</v>
      </c>
      <c r="M408" s="302">
        <f>F413-F408</f>
        <v>1.5911049835784397E-2</v>
      </c>
      <c r="N408" s="302">
        <f>SUM(K408:M408)</f>
        <v>-0.19756586019951294</v>
      </c>
    </row>
    <row r="409" spans="1:14" x14ac:dyDescent="0.2">
      <c r="A409" s="282" t="s">
        <v>365</v>
      </c>
      <c r="B409" s="302">
        <f>'Ind T6'!L170</f>
        <v>15.137777439199303</v>
      </c>
      <c r="C409" s="299" t="str">
        <f>CONCATENATE("(",ROUND((B409/$H410)*100,1),")")</f>
        <v>(27.9)</v>
      </c>
      <c r="D409" s="302">
        <f>'Ind T6'!M170</f>
        <v>20.19463597558957</v>
      </c>
      <c r="E409" s="299" t="str">
        <f>CONCATENATE("(",ROUND((D409/$H410)*100,1),")")</f>
        <v>(37.3)</v>
      </c>
      <c r="F409" s="302">
        <f>'Ind T6'!N170</f>
        <v>3.5530493721963619</v>
      </c>
      <c r="G409" s="299" t="str">
        <f>CONCATENATE("(",ROUND((F409/$H410)*100,1),")")</f>
        <v>(6.6)</v>
      </c>
      <c r="H409" s="302">
        <f t="shared" ref="H409" si="305">SUM(B409,D409,F409)</f>
        <v>38.885462786985237</v>
      </c>
      <c r="I409" s="299" t="str">
        <f>CONCATENATE("(",ROUND((H409/$H410)*100,1),")")</f>
        <v>(71.8)</v>
      </c>
      <c r="K409" s="302">
        <f t="shared" ref="K409:K410" si="306">B414-B409</f>
        <v>0.16864193092981772</v>
      </c>
      <c r="L409" s="302">
        <f t="shared" ref="L409:L410" si="307">D414-D409</f>
        <v>-0.64885291941644496</v>
      </c>
      <c r="M409" s="302">
        <f t="shared" ref="M409:M410" si="308">F414-F409</f>
        <v>7.7684868618455027E-4</v>
      </c>
      <c r="N409" s="302">
        <f t="shared" ref="N409:N410" si="309">SUM(K409:M409)</f>
        <v>-0.47943413980044269</v>
      </c>
    </row>
    <row r="410" spans="1:14" x14ac:dyDescent="0.2">
      <c r="A410" s="282" t="s">
        <v>363</v>
      </c>
      <c r="B410" s="302">
        <f>SUM(B408:B409)</f>
        <v>24.533291991744093</v>
      </c>
      <c r="C410" s="299" t="str">
        <f>CONCATENATE("(",ROUND((B410/$H410)*100,1),")")</f>
        <v>(45.3)</v>
      </c>
      <c r="D410" s="302">
        <f>SUM(D408:D409)</f>
        <v>24.167605269355338</v>
      </c>
      <c r="E410" s="299" t="str">
        <f>CONCATENATE("(",ROUND((D410/$H410)*100,1),")")</f>
        <v>(44.6)</v>
      </c>
      <c r="F410" s="302">
        <f>SUM(F408:F409)</f>
        <v>5.4791027389005702</v>
      </c>
      <c r="G410" s="299" t="str">
        <f>CONCATENATE("(",ROUND((F410/$H410)*100,1),")")</f>
        <v>(10.1)</v>
      </c>
      <c r="H410" s="302">
        <f>SUM(H408:H409)</f>
        <v>54.180000000000007</v>
      </c>
      <c r="I410" s="299" t="str">
        <f>CONCATENATE("(",ROUND((H410/$H410)*100,1),")")</f>
        <v>(100)</v>
      </c>
      <c r="K410" s="302">
        <f t="shared" si="306"/>
        <v>-5.4511913050589555E-2</v>
      </c>
      <c r="L410" s="302">
        <f t="shared" si="307"/>
        <v>-0.63917598547133636</v>
      </c>
      <c r="M410" s="302">
        <f t="shared" si="308"/>
        <v>1.6687898521968947E-2</v>
      </c>
      <c r="N410" s="302">
        <f t="shared" si="309"/>
        <v>-0.67699999999995697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9.1723607085643835</v>
      </c>
      <c r="C413" s="299" t="str">
        <f>CONCATENATE("(",ROUND((B413/$H415)*100,1),")")</f>
        <v>(17.1)</v>
      </c>
      <c r="D413" s="302">
        <f>'Ind T6'!R171</f>
        <v>3.9826462277108767</v>
      </c>
      <c r="E413" s="299" t="str">
        <f>CONCATENATE("(",ROUND((D413/$H415)*100,1),")")</f>
        <v>(7.4)</v>
      </c>
      <c r="F413" s="302">
        <f>'Ind T6'!S171</f>
        <v>1.9419644165399932</v>
      </c>
      <c r="G413" s="299" t="str">
        <f>CONCATENATE("(",ROUND((F413/$H415)*100,1),")")</f>
        <v>(3.6)</v>
      </c>
      <c r="H413" s="302">
        <f>SUM(B413,D413,F413)</f>
        <v>15.096971352815252</v>
      </c>
      <c r="I413" s="299" t="str">
        <f>CONCATENATE("(",ROUND((H413/$H415)*100,1),")")</f>
        <v>(28.2)</v>
      </c>
      <c r="K413" s="302">
        <f>B418-B413</f>
        <v>-5.6210518644627783E-2</v>
      </c>
      <c r="L413" s="302">
        <f>D418-D413</f>
        <v>0.16610922110897164</v>
      </c>
      <c r="M413" s="302">
        <f>F418-F413</f>
        <v>9.8972590729477616E-2</v>
      </c>
      <c r="N413" s="302">
        <f>SUM(K413:M413)</f>
        <v>0.20887129319382147</v>
      </c>
    </row>
    <row r="414" spans="1:14" x14ac:dyDescent="0.2">
      <c r="A414" s="282" t="s">
        <v>365</v>
      </c>
      <c r="B414" s="302">
        <f>'Ind T6'!Q170</f>
        <v>15.30641937012912</v>
      </c>
      <c r="C414" s="299" t="str">
        <f>CONCATENATE("(",ROUND((B414/$H415)*100,1),")")</f>
        <v>(28.6)</v>
      </c>
      <c r="D414" s="302">
        <f>'Ind T6'!R170</f>
        <v>19.545783056173125</v>
      </c>
      <c r="E414" s="299" t="str">
        <f>CONCATENATE("(",ROUND((D414/$H415)*100,1),")")</f>
        <v>(36.5)</v>
      </c>
      <c r="F414" s="302">
        <f>'Ind T6'!S170</f>
        <v>3.5538262208825464</v>
      </c>
      <c r="G414" s="299" t="str">
        <f>CONCATENATE("(",ROUND((F414/$H415)*100,1),")")</f>
        <v>(6.6)</v>
      </c>
      <c r="H414" s="302">
        <f t="shared" ref="H414" si="310">SUM(B414,D414,F414)</f>
        <v>38.40602864718479</v>
      </c>
      <c r="I414" s="299" t="str">
        <f>CONCATENATE("(",ROUND((H414/$H415)*100,1),")")</f>
        <v>(71.8)</v>
      </c>
      <c r="K414" s="302">
        <f t="shared" ref="K414:K415" si="311">B419-B414</f>
        <v>1.0242364400818431</v>
      </c>
      <c r="L414" s="302">
        <f t="shared" ref="L414:L415" si="312">D419-D414</f>
        <v>-0.4827309974527445</v>
      </c>
      <c r="M414" s="302">
        <f t="shared" ref="M414:M415" si="313">F419-F414</f>
        <v>7.4623264177023696E-2</v>
      </c>
      <c r="N414" s="302">
        <f t="shared" ref="N414:N415" si="314">SUM(K414:M414)</f>
        <v>0.61612870680612231</v>
      </c>
    </row>
    <row r="415" spans="1:14" x14ac:dyDescent="0.2">
      <c r="A415" s="282" t="s">
        <v>363</v>
      </c>
      <c r="B415" s="302">
        <f>SUM(B413:B414)</f>
        <v>24.478780078693504</v>
      </c>
      <c r="C415" s="299" t="str">
        <f>CONCATENATE("(",ROUND((B415/$H415)*100,1),")")</f>
        <v>(45.8)</v>
      </c>
      <c r="D415" s="302">
        <f>SUM(D413:D414)</f>
        <v>23.528429283884002</v>
      </c>
      <c r="E415" s="299" t="str">
        <f>CONCATENATE("(",ROUND((D415/$H415)*100,1),")")</f>
        <v>(44)</v>
      </c>
      <c r="F415" s="302">
        <f>SUM(F413:F414)</f>
        <v>5.4957906374225391</v>
      </c>
      <c r="G415" s="299" t="str">
        <f>CONCATENATE("(",ROUND((F415/$H415)*100,1),")")</f>
        <v>(10.3)</v>
      </c>
      <c r="H415" s="302">
        <f>SUM(H413:H414)</f>
        <v>53.503000000000043</v>
      </c>
      <c r="I415" s="299" t="str">
        <f>CONCATENATE("(",ROUND((H415/$H415)*100,1),")")</f>
        <v>(100)</v>
      </c>
      <c r="K415" s="302">
        <f t="shared" si="311"/>
        <v>0.96802592143721711</v>
      </c>
      <c r="L415" s="302">
        <f t="shared" si="312"/>
        <v>-0.31662177634377286</v>
      </c>
      <c r="M415" s="302">
        <f t="shared" si="313"/>
        <v>0.17359585490650176</v>
      </c>
      <c r="N415" s="302">
        <f t="shared" si="314"/>
        <v>0.824999999999946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9.1161501899197557</v>
      </c>
      <c r="C418" s="299" t="str">
        <f>CONCATENATE("(",ROUND((B418/$H420)*100,1),")")</f>
        <v>(16.8)</v>
      </c>
      <c r="D418" s="302">
        <f>'Ind T6'!W171</f>
        <v>4.1487554488198484</v>
      </c>
      <c r="E418" s="299" t="str">
        <f>CONCATENATE("(",ROUND((D418/$H420)*100,1),")")</f>
        <v>(7.6)</v>
      </c>
      <c r="F418" s="302">
        <f>'Ind T6'!X171</f>
        <v>2.0409370072694708</v>
      </c>
      <c r="G418" s="299" t="str">
        <f>CONCATENATE("(",ROUND((F418/$H420)*100,1),")")</f>
        <v>(3.8)</v>
      </c>
      <c r="H418" s="302">
        <f>SUM(B418,D418,F418)</f>
        <v>15.305842646009076</v>
      </c>
      <c r="I418" s="299" t="str">
        <f>CONCATENATE("(",ROUND((H418/$H420)*100,1),")")</f>
        <v>(28.2)</v>
      </c>
      <c r="K418" s="302">
        <f>B418-B408</f>
        <v>-0.27936436262503328</v>
      </c>
      <c r="L418" s="302">
        <f>D418-D408</f>
        <v>0.1757861550540798</v>
      </c>
      <c r="M418" s="302">
        <f>F418-F408</f>
        <v>0.11488364056526201</v>
      </c>
      <c r="N418" s="302">
        <f>SUM(K418:M418)</f>
        <v>1.1305432994308529E-2</v>
      </c>
    </row>
    <row r="419" spans="1:14" x14ac:dyDescent="0.2">
      <c r="A419" s="282" t="s">
        <v>365</v>
      </c>
      <c r="B419" s="302">
        <f>'Ind T6'!V170</f>
        <v>16.330655810210963</v>
      </c>
      <c r="C419" s="299" t="str">
        <f>CONCATENATE("(",ROUND((B419/$H420)*100,1),")")</f>
        <v>(30.1)</v>
      </c>
      <c r="D419" s="302">
        <f>'Ind T6'!W170</f>
        <v>19.06305205872038</v>
      </c>
      <c r="E419" s="299" t="str">
        <f>CONCATENATE("(",ROUND((D419/$H420)*100,1),")")</f>
        <v>(35.1)</v>
      </c>
      <c r="F419" s="302">
        <f>'Ind T6'!X170</f>
        <v>3.6284494850595701</v>
      </c>
      <c r="G419" s="299" t="str">
        <f>CONCATENATE("(",ROUND((F419/$H420)*100,1),")")</f>
        <v>(6.7)</v>
      </c>
      <c r="H419" s="302">
        <f t="shared" ref="H419" si="315">SUM(B419,D419,F419)</f>
        <v>39.022157353990913</v>
      </c>
      <c r="I419" s="299" t="str">
        <f>CONCATENATE("(",ROUND((H419/$H420)*100,1),")")</f>
        <v>(71.8)</v>
      </c>
      <c r="K419" s="302">
        <f t="shared" ref="K419:K420" si="316">B419-B409</f>
        <v>1.1928783710116608</v>
      </c>
      <c r="L419" s="302">
        <f t="shared" ref="L419:L420" si="317">D419-D409</f>
        <v>-1.1315839168691895</v>
      </c>
      <c r="M419" s="302">
        <f t="shared" ref="M419:M420" si="318">F419-F409</f>
        <v>7.5400112863208246E-2</v>
      </c>
      <c r="N419" s="302">
        <f t="shared" ref="N419:N420" si="319">SUM(K419:M419)</f>
        <v>0.13669456700567961</v>
      </c>
    </row>
    <row r="420" spans="1:14" x14ac:dyDescent="0.2">
      <c r="A420" s="282" t="s">
        <v>363</v>
      </c>
      <c r="B420" s="302">
        <f>SUM(B418:B419)</f>
        <v>25.446806000130721</v>
      </c>
      <c r="C420" s="299" t="str">
        <f>CONCATENATE("(",ROUND((B420/$H420)*100,1),")")</f>
        <v>(46.8)</v>
      </c>
      <c r="D420" s="302">
        <f>SUM(D418:D419)</f>
        <v>23.211807507540229</v>
      </c>
      <c r="E420" s="299" t="str">
        <f>CONCATENATE("(",ROUND((D420/$H420)*100,1),")")</f>
        <v>(42.7)</v>
      </c>
      <c r="F420" s="302">
        <f>SUM(F418:F419)</f>
        <v>5.6693864923290409</v>
      </c>
      <c r="G420" s="299" t="str">
        <f>CONCATENATE("(",ROUND((F420/$H420)*100,1),")")</f>
        <v>(10.4)</v>
      </c>
      <c r="H420" s="302">
        <f>SUM(H418:H419)</f>
        <v>54.327999999999989</v>
      </c>
      <c r="I420" s="299" t="str">
        <f>CONCATENATE("(",ROUND((H420/$H420)*100,1),")")</f>
        <v>(100)</v>
      </c>
      <c r="K420" s="302">
        <f t="shared" si="316"/>
        <v>0.91351400838662755</v>
      </c>
      <c r="L420" s="302">
        <f t="shared" si="317"/>
        <v>-0.95579776181510923</v>
      </c>
      <c r="M420" s="302">
        <f t="shared" si="318"/>
        <v>0.1902837534284707</v>
      </c>
      <c r="N420" s="302">
        <f t="shared" si="319"/>
        <v>0.14799999999998903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7.7206841990992201</v>
      </c>
      <c r="C429" s="299" t="str">
        <f>CONCATENATE("(",ROUND((B429/$H431)*100,1),")")</f>
        <v>(14.3)</v>
      </c>
      <c r="D429" s="302">
        <f>'Ind T6'!M180</f>
        <v>2.6660165249032763</v>
      </c>
      <c r="E429" s="299" t="str">
        <f>CONCATENATE("(",ROUND((D429/$H431)*100,1),")")</f>
        <v>(4.9)</v>
      </c>
      <c r="F429" s="302">
        <f>'Ind T6'!N180</f>
        <v>0.81496759800668661</v>
      </c>
      <c r="G429" s="299" t="str">
        <f>CONCATENATE("(",ROUND((F429/$H431)*100,1),")")</f>
        <v>(1.5)</v>
      </c>
      <c r="H429" s="302">
        <f>SUM(B429,D429,F429)</f>
        <v>11.201668322009183</v>
      </c>
      <c r="I429" s="299" t="str">
        <f>CONCATENATE("(",ROUND((H429/$H431)*100,1),")")</f>
        <v>(20.7)</v>
      </c>
      <c r="K429" s="302">
        <f>B434-B429</f>
        <v>0.47357859663074198</v>
      </c>
      <c r="L429" s="302">
        <f>D434-D429</f>
        <v>0.23325022977055854</v>
      </c>
      <c r="M429" s="302">
        <f>F434-F429</f>
        <v>5.7771471027401322E-3</v>
      </c>
      <c r="N429" s="302">
        <f>SUM(K429:M429)</f>
        <v>0.71260597350404065</v>
      </c>
    </row>
    <row r="430" spans="1:14" x14ac:dyDescent="0.2">
      <c r="A430" s="282" t="s">
        <v>365</v>
      </c>
      <c r="B430" s="302">
        <f>'Ind T6'!L179</f>
        <v>21.447837255849098</v>
      </c>
      <c r="C430" s="299" t="str">
        <f>CONCATENATE("(",ROUND((B430/$H431)*100,1),")")</f>
        <v>(39.7)</v>
      </c>
      <c r="D430" s="302">
        <f>'Ind T6'!M179</f>
        <v>18.673404931376549</v>
      </c>
      <c r="E430" s="299" t="str">
        <f>CONCATENATE("(",ROUND((D430/$H431)*100,1),")")</f>
        <v>(34.5)</v>
      </c>
      <c r="F430" s="302">
        <f>'Ind T6'!N179</f>
        <v>2.765089490765082</v>
      </c>
      <c r="G430" s="299" t="str">
        <f>CONCATENATE("(",ROUND((F430/$H431)*100,1),")")</f>
        <v>(5.1)</v>
      </c>
      <c r="H430" s="302">
        <f t="shared" ref="H430" si="320">SUM(B430,D430,F430)</f>
        <v>42.886331677990732</v>
      </c>
      <c r="I430" s="299" t="str">
        <f>CONCATENATE("(",ROUND((H430/$H431)*100,1),")")</f>
        <v>(79.3)</v>
      </c>
      <c r="K430" s="302">
        <f t="shared" ref="K430:K431" si="321">B435-B430</f>
        <v>1.9209934541804046</v>
      </c>
      <c r="L430" s="302">
        <f t="shared" ref="L430:L431" si="322">D435-D430</f>
        <v>0.5321772154283515</v>
      </c>
      <c r="M430" s="302">
        <f t="shared" ref="M430:M431" si="323">F435-F430</f>
        <v>0.34222335688736694</v>
      </c>
      <c r="N430" s="302">
        <f t="shared" ref="N430:N431" si="324">SUM(K430:M430)</f>
        <v>2.795394026496123</v>
      </c>
    </row>
    <row r="431" spans="1:14" x14ac:dyDescent="0.2">
      <c r="A431" s="282" t="s">
        <v>363</v>
      </c>
      <c r="B431" s="302">
        <f>SUM(B429:B430)</f>
        <v>29.168521454948319</v>
      </c>
      <c r="C431" s="299" t="str">
        <f>CONCATENATE("(",ROUND((B431/$H431)*100,1),")")</f>
        <v>(53.9)</v>
      </c>
      <c r="D431" s="302">
        <f>SUM(D429:D430)</f>
        <v>21.339421456279826</v>
      </c>
      <c r="E431" s="299" t="str">
        <f>CONCATENATE("(",ROUND((D431/$H431)*100,1),")")</f>
        <v>(39.5)</v>
      </c>
      <c r="F431" s="302">
        <f>SUM(F429:F430)</f>
        <v>3.5800570887717686</v>
      </c>
      <c r="G431" s="299" t="str">
        <f>CONCATENATE("(",ROUND((F431/$H431)*100,1),")")</f>
        <v>(6.6)</v>
      </c>
      <c r="H431" s="302">
        <f>SUM(H429:H430)</f>
        <v>54.087999999999916</v>
      </c>
      <c r="I431" s="299" t="str">
        <f>CONCATENATE("(",ROUND((H431/$H431)*100,1),")")</f>
        <v>(100)</v>
      </c>
      <c r="K431" s="302">
        <f t="shared" si="321"/>
        <v>2.3945720508111457</v>
      </c>
      <c r="L431" s="302">
        <f t="shared" si="322"/>
        <v>0.7654274451989096</v>
      </c>
      <c r="M431" s="302">
        <f t="shared" si="323"/>
        <v>0.34800050399010729</v>
      </c>
      <c r="N431" s="302">
        <f t="shared" si="324"/>
        <v>3.5080000000001625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8.1942627957299621</v>
      </c>
      <c r="C434" s="299" t="str">
        <f>CONCATENATE("(",ROUND((B434/$H436)*100,1),")")</f>
        <v>(14.2)</v>
      </c>
      <c r="D434" s="302">
        <f>'Ind T6'!R180</f>
        <v>2.8992667546738349</v>
      </c>
      <c r="E434" s="299" t="str">
        <f>CONCATENATE("(",ROUND((D434/$H436)*100,1),")")</f>
        <v>(5)</v>
      </c>
      <c r="F434" s="302">
        <f>'Ind T6'!S180</f>
        <v>0.82074474510942674</v>
      </c>
      <c r="G434" s="299" t="str">
        <f>CONCATENATE("(",ROUND((F434/$H436)*100,1),")")</f>
        <v>(1.4)</v>
      </c>
      <c r="H434" s="302">
        <f>SUM(B434,D434,F434)</f>
        <v>11.914274295513223</v>
      </c>
      <c r="I434" s="299" t="str">
        <f>CONCATENATE("(",ROUND((H434/$H436)*100,1),")")</f>
        <v>(20.7)</v>
      </c>
      <c r="K434" s="302">
        <f>B439-B434</f>
        <v>0.45161366532649438</v>
      </c>
      <c r="L434" s="302">
        <f>D439-D434</f>
        <v>0.26010434219280532</v>
      </c>
      <c r="M434" s="302">
        <f>F439-F434</f>
        <v>-4.1234918254961839E-2</v>
      </c>
      <c r="N434" s="302">
        <f>SUM(K434:M434)</f>
        <v>0.67048308926433786</v>
      </c>
    </row>
    <row r="435" spans="1:14" x14ac:dyDescent="0.2">
      <c r="A435" s="282" t="s">
        <v>365</v>
      </c>
      <c r="B435" s="302">
        <f>'Ind T6'!Q179</f>
        <v>23.368830710029503</v>
      </c>
      <c r="C435" s="299" t="str">
        <f>CONCATENATE("(",ROUND((B435/$H436)*100,1),")")</f>
        <v>(40.6)</v>
      </c>
      <c r="D435" s="302">
        <f>'Ind T6'!R179</f>
        <v>19.2055821468049</v>
      </c>
      <c r="E435" s="299" t="str">
        <f>CONCATENATE("(",ROUND((D435/$H436)*100,1),")")</f>
        <v>(33.3)</v>
      </c>
      <c r="F435" s="302">
        <f>'Ind T6'!S179</f>
        <v>3.107312847652449</v>
      </c>
      <c r="G435" s="299" t="str">
        <f>CONCATENATE("(",ROUND((F435/$H436)*100,1),")")</f>
        <v>(5.4)</v>
      </c>
      <c r="H435" s="302">
        <f t="shared" ref="H435" si="325">SUM(B435,D435,F435)</f>
        <v>45.681725704486851</v>
      </c>
      <c r="I435" s="299" t="str">
        <f>CONCATENATE("(",ROUND((H435/$H436)*100,1),")")</f>
        <v>(79.3)</v>
      </c>
      <c r="K435" s="302">
        <f t="shared" ref="K435:K436" si="326">B440-B435</f>
        <v>2.474933020361874</v>
      </c>
      <c r="L435" s="302">
        <f t="shared" ref="L435:L436" si="327">D440-D435</f>
        <v>-0.4440398831164778</v>
      </c>
      <c r="M435" s="302">
        <f t="shared" ref="M435:M436" si="328">F440-F435</f>
        <v>0.42462377349023406</v>
      </c>
      <c r="N435" s="302">
        <f t="shared" ref="N435:N436" si="329">SUM(K435:M435)</f>
        <v>2.4555169107356303</v>
      </c>
    </row>
    <row r="436" spans="1:14" x14ac:dyDescent="0.2">
      <c r="A436" s="282" t="s">
        <v>363</v>
      </c>
      <c r="B436" s="302">
        <f>SUM(B434:B435)</f>
        <v>31.563093505759465</v>
      </c>
      <c r="C436" s="299" t="str">
        <f>CONCATENATE("(",ROUND((B436/$H436)*100,1),")")</f>
        <v>(54.8)</v>
      </c>
      <c r="D436" s="302">
        <f>SUM(D434:D435)</f>
        <v>22.104848901478736</v>
      </c>
      <c r="E436" s="299" t="str">
        <f>CONCATENATE("(",ROUND((D436/$H436)*100,1),")")</f>
        <v>(38.4)</v>
      </c>
      <c r="F436" s="302">
        <f>SUM(F434:F435)</f>
        <v>3.9280575927618759</v>
      </c>
      <c r="G436" s="299" t="str">
        <f>CONCATENATE("(",ROUND((F436/$H436)*100,1),")")</f>
        <v>(6.8)</v>
      </c>
      <c r="H436" s="302">
        <f>SUM(H434:H435)</f>
        <v>57.596000000000075</v>
      </c>
      <c r="I436" s="299" t="str">
        <f>CONCATENATE("(",ROUND((H436/$H436)*100,1),")")</f>
        <v>(100)</v>
      </c>
      <c r="K436" s="302">
        <f t="shared" si="326"/>
        <v>2.9265466856883684</v>
      </c>
      <c r="L436" s="302">
        <f t="shared" si="327"/>
        <v>-0.18393554092367381</v>
      </c>
      <c r="M436" s="302">
        <f t="shared" si="328"/>
        <v>0.383388855235272</v>
      </c>
      <c r="N436" s="302">
        <f t="shared" si="329"/>
        <v>3.1259999999999666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8.6458764610564565</v>
      </c>
      <c r="C439" s="299" t="str">
        <f>CONCATENATE("(",ROUND((B439/$H441)*100,1),")")</f>
        <v>(14.2)</v>
      </c>
      <c r="D439" s="302">
        <f>'Ind T6'!W180</f>
        <v>3.1593710968666402</v>
      </c>
      <c r="E439" s="299" t="str">
        <f>CONCATENATE("(",ROUND((D439/$H441)*100,1),")")</f>
        <v>(5.2)</v>
      </c>
      <c r="F439" s="302">
        <f>'Ind T6'!X180</f>
        <v>0.7795098268544649</v>
      </c>
      <c r="G439" s="299" t="str">
        <f>CONCATENATE("(",ROUND((F439/$H441)*100,1),")")</f>
        <v>(1.3)</v>
      </c>
      <c r="H439" s="302">
        <f>SUM(B439,D439,F439)</f>
        <v>12.584757384777561</v>
      </c>
      <c r="I439" s="299" t="str">
        <f>CONCATENATE("(",ROUND((H439/$H441)*100,1),")")</f>
        <v>(20.7)</v>
      </c>
      <c r="K439" s="302">
        <f>B439-B429</f>
        <v>0.92519226195723636</v>
      </c>
      <c r="L439" s="302">
        <f>D439-D429</f>
        <v>0.49335457196336385</v>
      </c>
      <c r="M439" s="302">
        <f>F439-F429</f>
        <v>-3.5457771152221707E-2</v>
      </c>
      <c r="N439" s="302">
        <f>SUM(K439:M439)</f>
        <v>1.3830890627683785</v>
      </c>
    </row>
    <row r="440" spans="1:14" x14ac:dyDescent="0.2">
      <c r="A440" s="282" t="s">
        <v>365</v>
      </c>
      <c r="B440" s="302">
        <f>'Ind T6'!V179</f>
        <v>25.843763730391377</v>
      </c>
      <c r="C440" s="299" t="str">
        <f>CONCATENATE("(",ROUND((B440/$H441)*100,1),")")</f>
        <v>(42.6)</v>
      </c>
      <c r="D440" s="302">
        <f>'Ind T6'!W179</f>
        <v>18.761542263688423</v>
      </c>
      <c r="E440" s="299" t="str">
        <f>CONCATENATE("(",ROUND((D440/$H441)*100,1),")")</f>
        <v>(30.9)</v>
      </c>
      <c r="F440" s="302">
        <f>'Ind T6'!X179</f>
        <v>3.531936621142683</v>
      </c>
      <c r="G440" s="299" t="str">
        <f>CONCATENATE("(",ROUND((F440/$H441)*100,1),")")</f>
        <v>(5.8)</v>
      </c>
      <c r="H440" s="302">
        <f t="shared" ref="H440" si="330">SUM(B440,D440,F440)</f>
        <v>48.137242615222483</v>
      </c>
      <c r="I440" s="299" t="str">
        <f>CONCATENATE("(",ROUND((H440/$H441)*100,1),")")</f>
        <v>(79.3)</v>
      </c>
      <c r="K440" s="302">
        <f t="shared" ref="K440:K441" si="331">B440-B430</f>
        <v>4.3959264745422786</v>
      </c>
      <c r="L440" s="302">
        <f t="shared" ref="L440:L441" si="332">D440-D430</f>
        <v>8.8137332311873706E-2</v>
      </c>
      <c r="M440" s="302">
        <f t="shared" ref="M440:M441" si="333">F440-F430</f>
        <v>0.76684713037760099</v>
      </c>
      <c r="N440" s="302">
        <f t="shared" ref="N440:N441" si="334">SUM(K440:M440)</f>
        <v>5.2509109372317528</v>
      </c>
    </row>
    <row r="441" spans="1:14" x14ac:dyDescent="0.2">
      <c r="A441" s="282" t="s">
        <v>363</v>
      </c>
      <c r="B441" s="302">
        <f>SUM(B439:B440)</f>
        <v>34.489640191447833</v>
      </c>
      <c r="C441" s="299" t="str">
        <f>CONCATENATE("(",ROUND((B441/$H441)*100,1),")")</f>
        <v>(56.8)</v>
      </c>
      <c r="D441" s="302">
        <f>SUM(D439:D440)</f>
        <v>21.920913360555062</v>
      </c>
      <c r="E441" s="299" t="str">
        <f>CONCATENATE("(",ROUND((D441/$H441)*100,1),")")</f>
        <v>(36.1)</v>
      </c>
      <c r="F441" s="302">
        <f>SUM(F439:F440)</f>
        <v>4.3114464479971479</v>
      </c>
      <c r="G441" s="299" t="str">
        <f>CONCATENATE("(",ROUND((F441/$H441)*100,1),")")</f>
        <v>(7.1)</v>
      </c>
      <c r="H441" s="302">
        <f>SUM(H439:H440)</f>
        <v>60.722000000000044</v>
      </c>
      <c r="I441" s="299" t="str">
        <f>CONCATENATE("(",ROUND((H441/$H441)*100,1),")")</f>
        <v>(100)</v>
      </c>
      <c r="K441" s="302">
        <f t="shared" si="331"/>
        <v>5.3211187364995141</v>
      </c>
      <c r="L441" s="302">
        <f t="shared" si="332"/>
        <v>0.58149190427523578</v>
      </c>
      <c r="M441" s="302">
        <f t="shared" si="333"/>
        <v>0.73138935922537929</v>
      </c>
      <c r="N441" s="302">
        <f t="shared" si="334"/>
        <v>6.6340000000001291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2.3761979791909025</v>
      </c>
      <c r="C450" s="299" t="str">
        <f>CONCATENATE("(",ROUND((B450/$H452)*100,1),")")</f>
        <v>(20.1)</v>
      </c>
      <c r="D450" s="302">
        <f>'Ind T6'!M189</f>
        <v>1.7589227235254898</v>
      </c>
      <c r="E450" s="299" t="str">
        <f>CONCATENATE("(",ROUND((D450/$H452)*100,1),")")</f>
        <v>(14.9)</v>
      </c>
      <c r="F450" s="302">
        <f>'Ind T6'!N189</f>
        <v>1.4962170255031542</v>
      </c>
      <c r="G450" s="299" t="str">
        <f>CONCATENATE("(",ROUND((F450/$H452)*100,1),")")</f>
        <v>(12.7)</v>
      </c>
      <c r="H450" s="302">
        <f>SUM(B450,D450,F450)</f>
        <v>5.6313377282195463</v>
      </c>
      <c r="I450" s="299" t="str">
        <f>CONCATENATE("(",ROUND((H450/$H452)*100,1),")")</f>
        <v>(47.7)</v>
      </c>
      <c r="K450" s="302">
        <f>B455-B450</f>
        <v>-7.959690503639294E-2</v>
      </c>
      <c r="L450" s="302">
        <f>D455-D450</f>
        <v>-2.4289045385240238E-2</v>
      </c>
      <c r="M450" s="302">
        <f>F455-F450</f>
        <v>-0.15039842756030186</v>
      </c>
      <c r="N450" s="302">
        <f>SUM(K450:M450)</f>
        <v>-0.25428437798193504</v>
      </c>
    </row>
    <row r="451" spans="1:14" x14ac:dyDescent="0.2">
      <c r="A451" s="282" t="s">
        <v>365</v>
      </c>
      <c r="B451" s="302">
        <f>'Ind T6'!L188</f>
        <v>1.8541119716687802</v>
      </c>
      <c r="C451" s="299" t="str">
        <f>CONCATENATE("(",ROUND((B451/$H452)*100,1),")")</f>
        <v>(15.7)</v>
      </c>
      <c r="D451" s="302">
        <f>'Ind T6'!M188</f>
        <v>3.0685023148073229</v>
      </c>
      <c r="E451" s="299" t="str">
        <f>CONCATENATE("(",ROUND((D451/$H452)*100,1),")")</f>
        <v>(26)</v>
      </c>
      <c r="F451" s="302">
        <f>'Ind T6'!N188</f>
        <v>1.2530479853043455</v>
      </c>
      <c r="G451" s="299" t="str">
        <f>CONCATENATE("(",ROUND((F451/$H452)*100,1),")")</f>
        <v>(10.6)</v>
      </c>
      <c r="H451" s="302">
        <f t="shared" ref="H451" si="335">SUM(B451,D451,F451)</f>
        <v>6.1756622717804479</v>
      </c>
      <c r="I451" s="299" t="str">
        <f>CONCATENATE("(",ROUND((H451/$H452)*100,1),")")</f>
        <v>(52.3)</v>
      </c>
      <c r="K451" s="302">
        <f t="shared" ref="K451:K452" si="336">B456-B451</f>
        <v>-0.1733939846257595</v>
      </c>
      <c r="L451" s="302">
        <f t="shared" ref="L451:L452" si="337">D456-D451</f>
        <v>-0.18587915164194468</v>
      </c>
      <c r="M451" s="302">
        <f t="shared" ref="M451:M452" si="338">F456-F451</f>
        <v>-0.22844248575034887</v>
      </c>
      <c r="N451" s="302">
        <f t="shared" ref="N451:N452" si="339">SUM(K451:M451)</f>
        <v>-0.58771562201805305</v>
      </c>
    </row>
    <row r="452" spans="1:14" x14ac:dyDescent="0.2">
      <c r="A452" s="282" t="s">
        <v>363</v>
      </c>
      <c r="B452" s="302">
        <f>SUM(B450:B451)</f>
        <v>4.2303099508596826</v>
      </c>
      <c r="C452" s="299" t="str">
        <f>CONCATENATE("(",ROUND((B452/$H452)*100,1),")")</f>
        <v>(35.8)</v>
      </c>
      <c r="D452" s="302">
        <f>SUM(D450:D451)</f>
        <v>4.8274250383328123</v>
      </c>
      <c r="E452" s="299" t="str">
        <f>CONCATENATE("(",ROUND((D452/$H452)*100,1),")")</f>
        <v>(40.9)</v>
      </c>
      <c r="F452" s="302">
        <f>SUM(F450:F451)</f>
        <v>2.7492650108074996</v>
      </c>
      <c r="G452" s="299" t="str">
        <f>CONCATENATE("(",ROUND((F452/$H452)*100,1),")")</f>
        <v>(23.3)</v>
      </c>
      <c r="H452" s="302">
        <f>SUM(H450:H451)</f>
        <v>11.806999999999995</v>
      </c>
      <c r="I452" s="299" t="str">
        <f>CONCATENATE("(",ROUND((H452/$H452)*100,1),")")</f>
        <v>(100)</v>
      </c>
      <c r="K452" s="302">
        <f t="shared" si="336"/>
        <v>-0.25299088966215244</v>
      </c>
      <c r="L452" s="302">
        <f t="shared" si="337"/>
        <v>-0.21016819702718426</v>
      </c>
      <c r="M452" s="302">
        <f t="shared" si="338"/>
        <v>-0.37884091331065095</v>
      </c>
      <c r="N452" s="302">
        <f t="shared" si="339"/>
        <v>-0.84199999999998765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2.2966010741545095</v>
      </c>
      <c r="C455" s="299" t="str">
        <f>CONCATENATE("(",ROUND((B455/$H457)*100,1),")")</f>
        <v>(20.9)</v>
      </c>
      <c r="D455" s="302">
        <f>'Ind T6'!R189</f>
        <v>1.7346336781402496</v>
      </c>
      <c r="E455" s="299" t="str">
        <f>CONCATENATE("(",ROUND((D455/$H457)*100,1),")")</f>
        <v>(15.8)</v>
      </c>
      <c r="F455" s="302">
        <f>'Ind T6'!S189</f>
        <v>1.3458185979428523</v>
      </c>
      <c r="G455" s="299" t="str">
        <f>CONCATENATE("(",ROUND((F455/$H457)*100,1),")")</f>
        <v>(12.3)</v>
      </c>
      <c r="H455" s="302">
        <f>SUM(B455,D455,F455)</f>
        <v>5.3770533502376114</v>
      </c>
      <c r="I455" s="299" t="str">
        <f>CONCATENATE("(",ROUND((H455/$H457)*100,1),")")</f>
        <v>(49)</v>
      </c>
      <c r="K455" s="302">
        <f>B460-B455</f>
        <v>1.7408406698740109E-2</v>
      </c>
      <c r="L455" s="302">
        <f>D460-D455</f>
        <v>8.2792141889575621E-2</v>
      </c>
      <c r="M455" s="302">
        <f>F460-F455</f>
        <v>7.0241770542886828E-2</v>
      </c>
      <c r="N455" s="302">
        <f>SUM(K455:M455)</f>
        <v>0.17044231913120256</v>
      </c>
    </row>
    <row r="456" spans="1:14" x14ac:dyDescent="0.2">
      <c r="A456" s="282" t="s">
        <v>365</v>
      </c>
      <c r="B456" s="302">
        <f>'Ind T6'!Q188</f>
        <v>1.6807179870430207</v>
      </c>
      <c r="C456" s="299" t="str">
        <f>CONCATENATE("(",ROUND((B456/$H457)*100,1),")")</f>
        <v>(15.3)</v>
      </c>
      <c r="D456" s="302">
        <f>'Ind T6'!R188</f>
        <v>2.8826231631653783</v>
      </c>
      <c r="E456" s="299" t="str">
        <f>CONCATENATE("(",ROUND((D456/$H457)*100,1),")")</f>
        <v>(26.3)</v>
      </c>
      <c r="F456" s="302">
        <f>'Ind T6'!S188</f>
        <v>1.0246054995539966</v>
      </c>
      <c r="G456" s="299" t="str">
        <f>CONCATENATE("(",ROUND((F456/$H457)*100,1),")")</f>
        <v>(9.3)</v>
      </c>
      <c r="H456" s="302">
        <f t="shared" ref="H456" si="340">SUM(B456,D456,F456)</f>
        <v>5.5879466497623955</v>
      </c>
      <c r="I456" s="299" t="str">
        <f>CONCATENATE("(",ROUND((H456/$H457)*100,1),")")</f>
        <v>(51)</v>
      </c>
      <c r="K456" s="302">
        <f t="shared" ref="K456:K457" si="341">B461-B456</f>
        <v>-9.0366896465776225E-2</v>
      </c>
      <c r="L456" s="302">
        <f t="shared" ref="L456:L457" si="342">D461-D456</f>
        <v>4.1445459323972145E-3</v>
      </c>
      <c r="M456" s="302">
        <f t="shared" ref="M456:M457" si="343">F461-F456</f>
        <v>6.3780031402168813E-2</v>
      </c>
      <c r="N456" s="302">
        <f t="shared" ref="N456:N457" si="344">SUM(K456:M456)</f>
        <v>-2.2442319131210198E-2</v>
      </c>
    </row>
    <row r="457" spans="1:14" x14ac:dyDescent="0.2">
      <c r="A457" s="282" t="s">
        <v>363</v>
      </c>
      <c r="B457" s="302">
        <f>SUM(B455:B456)</f>
        <v>3.9773190611975302</v>
      </c>
      <c r="C457" s="299" t="str">
        <f>CONCATENATE("(",ROUND((B457/$H457)*100,1),")")</f>
        <v>(36.3)</v>
      </c>
      <c r="D457" s="302">
        <f>SUM(D455:D456)</f>
        <v>4.6172568413056281</v>
      </c>
      <c r="E457" s="299" t="str">
        <f>CONCATENATE("(",ROUND((D457/$H457)*100,1),")")</f>
        <v>(42.1)</v>
      </c>
      <c r="F457" s="302">
        <f>SUM(F455:F456)</f>
        <v>2.3704240974968487</v>
      </c>
      <c r="G457" s="299" t="str">
        <f>CONCATENATE("(",ROUND((F457/$H457)*100,1),")")</f>
        <v>(21.6)</v>
      </c>
      <c r="H457" s="302">
        <f>SUM(H455:H456)</f>
        <v>10.965000000000007</v>
      </c>
      <c r="I457" s="299" t="str">
        <f>CONCATENATE("(",ROUND((H457/$H457)*100,1),")")</f>
        <v>(100)</v>
      </c>
      <c r="K457" s="302">
        <f t="shared" si="341"/>
        <v>-7.2958489767036117E-2</v>
      </c>
      <c r="L457" s="302">
        <f t="shared" si="342"/>
        <v>8.6936687821972392E-2</v>
      </c>
      <c r="M457" s="302">
        <f t="shared" si="343"/>
        <v>0.13402180194505586</v>
      </c>
      <c r="N457" s="302">
        <f t="shared" si="344"/>
        <v>0.14799999999999214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2.3140094808532496</v>
      </c>
      <c r="C460" s="299" t="str">
        <f>CONCATENATE("(",ROUND((B460/$H462)*100,1),")")</f>
        <v>(20.8)</v>
      </c>
      <c r="D460" s="302">
        <f>'Ind T6'!W189</f>
        <v>1.8174258200298252</v>
      </c>
      <c r="E460" s="299" t="str">
        <f>CONCATENATE("(",ROUND((D460/$H462)*100,1),")")</f>
        <v>(16.4)</v>
      </c>
      <c r="F460" s="302">
        <f>'Ind T6'!X189</f>
        <v>1.4160603684857391</v>
      </c>
      <c r="G460" s="299" t="str">
        <f>CONCATENATE("(",ROUND((F460/$H462)*100,1),")")</f>
        <v>(12.7)</v>
      </c>
      <c r="H460" s="302">
        <f>SUM(B460,D460,F460)</f>
        <v>5.5474956693688142</v>
      </c>
      <c r="I460" s="299" t="str">
        <f>CONCATENATE("(",ROUND((H460/$H462)*100,1),")")</f>
        <v>(49.9)</v>
      </c>
      <c r="K460" s="302">
        <f>B460-B450</f>
        <v>-6.2188498337652831E-2</v>
      </c>
      <c r="L460" s="302">
        <f>D460-D450</f>
        <v>5.8503096504335383E-2</v>
      </c>
      <c r="M460" s="302">
        <f>F460-F450</f>
        <v>-8.0156657017415034E-2</v>
      </c>
      <c r="N460" s="302">
        <f>SUM(K460:M460)</f>
        <v>-8.3842058850732482E-2</v>
      </c>
    </row>
    <row r="461" spans="1:14" x14ac:dyDescent="0.2">
      <c r="A461" s="282" t="s">
        <v>365</v>
      </c>
      <c r="B461" s="302">
        <f>'Ind T6'!V188</f>
        <v>1.5903510905772444</v>
      </c>
      <c r="C461" s="299" t="str">
        <f>CONCATENATE("(",ROUND((B461/$H462)*100,1),")")</f>
        <v>(14.3)</v>
      </c>
      <c r="D461" s="302">
        <f>'Ind T6'!W188</f>
        <v>2.8867677090977755</v>
      </c>
      <c r="E461" s="299" t="str">
        <f>CONCATENATE("(",ROUND((D461/$H462)*100,1),")")</f>
        <v>(26)</v>
      </c>
      <c r="F461" s="302">
        <f>'Ind T6'!X188</f>
        <v>1.0883855309561654</v>
      </c>
      <c r="G461" s="299" t="str">
        <f>CONCATENATE("(",ROUND((F461/$H462)*100,1),")")</f>
        <v>(9.8)</v>
      </c>
      <c r="H461" s="302">
        <f t="shared" ref="H461" si="345">SUM(B461,D461,F461)</f>
        <v>5.5655043306311853</v>
      </c>
      <c r="I461" s="299" t="str">
        <f>CONCATENATE("(",ROUND((H461/$H462)*100,1),")")</f>
        <v>(50.1)</v>
      </c>
      <c r="K461" s="302">
        <f t="shared" ref="K461:K462" si="346">B461-B451</f>
        <v>-0.26376088109153573</v>
      </c>
      <c r="L461" s="302">
        <f t="shared" ref="L461:L462" si="347">D461-D451</f>
        <v>-0.18173460570954747</v>
      </c>
      <c r="M461" s="302">
        <f t="shared" ref="M461:M462" si="348">F461-F451</f>
        <v>-0.16466245434818005</v>
      </c>
      <c r="N461" s="302">
        <f t="shared" ref="N461:N462" si="349">SUM(K461:M461)</f>
        <v>-0.61015794114926325</v>
      </c>
    </row>
    <row r="462" spans="1:14" x14ac:dyDescent="0.2">
      <c r="A462" s="282" t="s">
        <v>363</v>
      </c>
      <c r="B462" s="302">
        <f>SUM(B460:B461)</f>
        <v>3.9043605714304941</v>
      </c>
      <c r="C462" s="299" t="str">
        <f>CONCATENATE("(",ROUND((B462/$H462)*100,1),")")</f>
        <v>(35.1)</v>
      </c>
      <c r="D462" s="302">
        <f>SUM(D460:D461)</f>
        <v>4.7041935291276005</v>
      </c>
      <c r="E462" s="299" t="str">
        <f>CONCATENATE("(",ROUND((D462/$H462)*100,1),")")</f>
        <v>(42.3)</v>
      </c>
      <c r="F462" s="302">
        <f>SUM(F460:F461)</f>
        <v>2.5044458994419045</v>
      </c>
      <c r="G462" s="299" t="str">
        <f>CONCATENATE("(",ROUND((F462/$H462)*100,1),")")</f>
        <v>(22.5)</v>
      </c>
      <c r="H462" s="302">
        <f>SUM(H460:H461)</f>
        <v>11.113</v>
      </c>
      <c r="I462" s="299" t="str">
        <f>CONCATENATE("(",ROUND((H462/$H462)*100,1),")")</f>
        <v>(100)</v>
      </c>
      <c r="K462" s="302">
        <f t="shared" si="346"/>
        <v>-0.32594937942918856</v>
      </c>
      <c r="L462" s="302">
        <f t="shared" si="347"/>
        <v>-0.12323150920521186</v>
      </c>
      <c r="M462" s="302">
        <f t="shared" si="348"/>
        <v>-0.24481911136559509</v>
      </c>
      <c r="N462" s="302">
        <f t="shared" si="349"/>
        <v>-0.69399999999999551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2.8037177700298552</v>
      </c>
      <c r="C471" s="299" t="str">
        <f>CONCATENATE("(",ROUND((B471/$H473)*100,1),")")</f>
        <v>(18.2)</v>
      </c>
      <c r="D471" s="302">
        <f>'Ind T6'!M198</f>
        <v>1.0595653310210209</v>
      </c>
      <c r="E471" s="299" t="str">
        <f>CONCATENATE("(",ROUND((D471/$H473)*100,1),")")</f>
        <v>(6.9)</v>
      </c>
      <c r="F471" s="302">
        <f>'Ind T6'!N198</f>
        <v>1.5272247387058053</v>
      </c>
      <c r="G471" s="299" t="str">
        <f>CONCATENATE("(",ROUND((F471/$H473)*100,1),")")</f>
        <v>(9.9)</v>
      </c>
      <c r="H471" s="302">
        <f>SUM(B471,D471,F471)</f>
        <v>5.3905078397566815</v>
      </c>
      <c r="I471" s="299" t="str">
        <f>CONCATENATE("(",ROUND((H471/$H473)*100,1),")")</f>
        <v>(35)</v>
      </c>
      <c r="K471" s="302">
        <f>B476-B471</f>
        <v>-9.4630300991629834E-2</v>
      </c>
      <c r="L471" s="302">
        <f>D476-D471</f>
        <v>-7.1733567965038159E-2</v>
      </c>
      <c r="M471" s="302">
        <f>F476-F471</f>
        <v>-5.3482934571412066E-2</v>
      </c>
      <c r="N471" s="302">
        <f>SUM(K471:M471)</f>
        <v>-0.21984680352808006</v>
      </c>
    </row>
    <row r="472" spans="1:14" x14ac:dyDescent="0.2">
      <c r="A472" s="282" t="s">
        <v>365</v>
      </c>
      <c r="B472" s="302">
        <f>'Ind T6'!L197</f>
        <v>2.3653850174168252</v>
      </c>
      <c r="C472" s="299" t="str">
        <f>CONCATENATE("(",ROUND((B472/$H473)*100,1),")")</f>
        <v>(15.3)</v>
      </c>
      <c r="D472" s="302">
        <f>'Ind T6'!M197</f>
        <v>2.3723249129468917</v>
      </c>
      <c r="E472" s="299" t="str">
        <f>CONCATENATE("(",ROUND((D472/$H473)*100,1),")")</f>
        <v>(15.4)</v>
      </c>
      <c r="F472" s="302">
        <f>'Ind T6'!N197</f>
        <v>5.2917822298795958</v>
      </c>
      <c r="G472" s="299" t="str">
        <f>CONCATENATE("(",ROUND((F472/$H473)*100,1),")")</f>
        <v>(34.3)</v>
      </c>
      <c r="H472" s="302">
        <f t="shared" ref="H472" si="350">SUM(B472,D472,F472)</f>
        <v>10.029492160243313</v>
      </c>
      <c r="I472" s="299" t="str">
        <f>CONCATENATE("(",ROUND((H472/$H473)*100,1),")")</f>
        <v>(65)</v>
      </c>
      <c r="K472" s="302">
        <f t="shared" ref="K472:K473" si="351">B477-B472</f>
        <v>-0.22159884090926862</v>
      </c>
      <c r="L472" s="302">
        <f t="shared" ref="L472:L473" si="352">D477-D472</f>
        <v>-0.18406184483777022</v>
      </c>
      <c r="M472" s="302">
        <f t="shared" ref="M472:M473" si="353">F477-F472</f>
        <v>-0.32549251072487095</v>
      </c>
      <c r="N472" s="302">
        <f t="shared" ref="N472:N473" si="354">SUM(K472:M472)</f>
        <v>-0.73115319647190979</v>
      </c>
    </row>
    <row r="473" spans="1:14" x14ac:dyDescent="0.2">
      <c r="A473" s="282" t="s">
        <v>363</v>
      </c>
      <c r="B473" s="302">
        <f>SUM(B471:B472)</f>
        <v>5.1691027874466808</v>
      </c>
      <c r="C473" s="299" t="str">
        <f>CONCATENATE("(",ROUND((B473/$H473)*100,1),")")</f>
        <v>(33.5)</v>
      </c>
      <c r="D473" s="302">
        <f>SUM(D471:D472)</f>
        <v>3.4318902439679126</v>
      </c>
      <c r="E473" s="299" t="str">
        <f>CONCATENATE("(",ROUND((D473/$H473)*100,1),")")</f>
        <v>(22.3)</v>
      </c>
      <c r="F473" s="302">
        <f>SUM(F471:F472)</f>
        <v>6.8190069685854011</v>
      </c>
      <c r="G473" s="299" t="str">
        <f>CONCATENATE("(",ROUND((F473/$H473)*100,1),")")</f>
        <v>(44.2)</v>
      </c>
      <c r="H473" s="302">
        <f>SUM(H471:H472)</f>
        <v>15.419999999999995</v>
      </c>
      <c r="I473" s="299" t="str">
        <f>CONCATENATE("(",ROUND((H473/$H473)*100,1),")")</f>
        <v>(100)</v>
      </c>
      <c r="K473" s="302">
        <f t="shared" si="351"/>
        <v>-0.3162291419008989</v>
      </c>
      <c r="L473" s="302">
        <f t="shared" si="352"/>
        <v>-0.25579541280280838</v>
      </c>
      <c r="M473" s="302">
        <f t="shared" si="353"/>
        <v>-0.37897544529628302</v>
      </c>
      <c r="N473" s="302">
        <f t="shared" si="354"/>
        <v>-0.9509999999999903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2.7090874690382254</v>
      </c>
      <c r="C476" s="299" t="str">
        <f>CONCATENATE("(",ROUND((B476/$H478)*100,1),")")</f>
        <v>(18.7)</v>
      </c>
      <c r="D476" s="302">
        <f>'Ind T6'!R198</f>
        <v>0.98783176305598275</v>
      </c>
      <c r="E476" s="299" t="str">
        <f>CONCATENATE("(",ROUND((D476/$H478)*100,1),")")</f>
        <v>(6.8)</v>
      </c>
      <c r="F476" s="302">
        <f>'Ind T6'!S198</f>
        <v>1.4737418041343933</v>
      </c>
      <c r="G476" s="299" t="str">
        <f>CONCATENATE("(",ROUND((F476/$H478)*100,1),")")</f>
        <v>(10.2)</v>
      </c>
      <c r="H476" s="302">
        <f>SUM(B476,D476,F476)</f>
        <v>5.1706610362286014</v>
      </c>
      <c r="I476" s="299" t="str">
        <f>CONCATENATE("(",ROUND((H476/$H478)*100,1),")")</f>
        <v>(35.7)</v>
      </c>
      <c r="K476" s="302">
        <f>B481-B476</f>
        <v>9.4240802824725911E-2</v>
      </c>
      <c r="L476" s="302">
        <f>D481-D476</f>
        <v>-9.3534093265050799E-3</v>
      </c>
      <c r="M476" s="302">
        <f>F481-F476</f>
        <v>4.4931202365526612E-2</v>
      </c>
      <c r="N476" s="302">
        <f>SUM(K476:M476)</f>
        <v>0.12981859586374744</v>
      </c>
    </row>
    <row r="477" spans="1:14" x14ac:dyDescent="0.2">
      <c r="A477" s="282" t="s">
        <v>365</v>
      </c>
      <c r="B477" s="302">
        <f>'Ind T6'!Q197</f>
        <v>2.1437861765075565</v>
      </c>
      <c r="C477" s="299" t="str">
        <f>CONCATENATE("(",ROUND((B477/$H478)*100,1),")")</f>
        <v>(14.8)</v>
      </c>
      <c r="D477" s="302">
        <f>'Ind T6'!R197</f>
        <v>2.1882630681091215</v>
      </c>
      <c r="E477" s="299" t="str">
        <f>CONCATENATE("(",ROUND((D477/$H478)*100,1),")")</f>
        <v>(15.1)</v>
      </c>
      <c r="F477" s="302">
        <f>'Ind T6'!S197</f>
        <v>4.9662897191547248</v>
      </c>
      <c r="G477" s="299" t="str">
        <f>CONCATENATE("(",ROUND((F477/$H478)*100,1),")")</f>
        <v>(34.3)</v>
      </c>
      <c r="H477" s="302">
        <f t="shared" ref="H477" si="355">SUM(B477,D477,F477)</f>
        <v>9.2983389637714033</v>
      </c>
      <c r="I477" s="299" t="str">
        <f>CONCATENATE("(",ROUND((H477/$H478)*100,1),")")</f>
        <v>(64.3)</v>
      </c>
      <c r="K477" s="302">
        <f t="shared" ref="K477:K478" si="356">B482-B477</f>
        <v>-0.12244128603103377</v>
      </c>
      <c r="L477" s="302">
        <f t="shared" ref="L477:L478" si="357">D482-D477</f>
        <v>-9.631320453593073E-2</v>
      </c>
      <c r="M477" s="302">
        <f t="shared" ref="M477:M478" si="358">F482-F477</f>
        <v>-0.13806410529679347</v>
      </c>
      <c r="N477" s="302">
        <f t="shared" ref="N477:N478" si="359">SUM(K477:M477)</f>
        <v>-0.35681859586375797</v>
      </c>
    </row>
    <row r="478" spans="1:14" x14ac:dyDescent="0.2">
      <c r="A478" s="282" t="s">
        <v>363</v>
      </c>
      <c r="B478" s="302">
        <f>SUM(B476:B477)</f>
        <v>4.8528736455457819</v>
      </c>
      <c r="C478" s="299" t="str">
        <f>CONCATENATE("(",ROUND((B478/$H478)*100,1),")")</f>
        <v>(33.5)</v>
      </c>
      <c r="D478" s="302">
        <f>SUM(D476:D477)</f>
        <v>3.1760948311651043</v>
      </c>
      <c r="E478" s="299" t="str">
        <f>CONCATENATE("(",ROUND((D478/$H478)*100,1),")")</f>
        <v>(22)</v>
      </c>
      <c r="F478" s="302">
        <f>SUM(F476:F477)</f>
        <v>6.4400315232891181</v>
      </c>
      <c r="G478" s="299" t="str">
        <f>CONCATENATE("(",ROUND((F478/$H478)*100,1),")")</f>
        <v>(44.5)</v>
      </c>
      <c r="H478" s="302">
        <f>SUM(H476:H477)</f>
        <v>14.469000000000005</v>
      </c>
      <c r="I478" s="299" t="str">
        <f>CONCATENATE("(",ROUND((H478/$H478)*100,1),")")</f>
        <v>(100)</v>
      </c>
      <c r="K478" s="302">
        <f t="shared" si="356"/>
        <v>-2.8200483206307858E-2</v>
      </c>
      <c r="L478" s="302">
        <f t="shared" si="357"/>
        <v>-0.10566661386243581</v>
      </c>
      <c r="M478" s="302">
        <f t="shared" si="358"/>
        <v>-9.3132902931266415E-2</v>
      </c>
      <c r="N478" s="302">
        <f t="shared" si="359"/>
        <v>-0.22700000000001008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2.8033282718629513</v>
      </c>
      <c r="C481" s="299" t="str">
        <f>CONCATENATE("(",ROUND((B481/$H483)*100,1),")")</f>
        <v>(19.7)</v>
      </c>
      <c r="D481" s="302">
        <f>'Ind T6'!W198</f>
        <v>0.97847835372947767</v>
      </c>
      <c r="E481" s="299" t="str">
        <f>CONCATENATE("(",ROUND((D481/$H483)*100,1),")")</f>
        <v>(6.9)</v>
      </c>
      <c r="F481" s="302">
        <f>'Ind T6'!X198</f>
        <v>1.5186730064999199</v>
      </c>
      <c r="G481" s="299" t="str">
        <f>CONCATENATE("(",ROUND((F481/$H483)*100,1),")")</f>
        <v>(10.7)</v>
      </c>
      <c r="H481" s="302">
        <f>SUM(B481,D481,F481)</f>
        <v>5.3004796320923493</v>
      </c>
      <c r="I481" s="299" t="str">
        <f>CONCATENATE("(",ROUND((H481/$H483)*100,1),")")</f>
        <v>(37.2)</v>
      </c>
      <c r="K481" s="302">
        <f>B481-B471</f>
        <v>-3.8949816690392325E-4</v>
      </c>
      <c r="L481" s="302">
        <f>D481-D471</f>
        <v>-8.1086977291543239E-2</v>
      </c>
      <c r="M481" s="302">
        <f>F481-F471</f>
        <v>-8.5517322058854539E-3</v>
      </c>
      <c r="N481" s="302">
        <f>SUM(K481:M481)</f>
        <v>-9.0028207664332616E-2</v>
      </c>
    </row>
    <row r="482" spans="1:14" x14ac:dyDescent="0.2">
      <c r="A482" s="282" t="s">
        <v>365</v>
      </c>
      <c r="B482" s="302">
        <f>'Ind T6'!V197</f>
        <v>2.0213448904765228</v>
      </c>
      <c r="C482" s="299" t="str">
        <f>CONCATENATE("(",ROUND((B482/$H483)*100,1),")")</f>
        <v>(14.2)</v>
      </c>
      <c r="D482" s="302">
        <f>'Ind T6'!W197</f>
        <v>2.0919498635731908</v>
      </c>
      <c r="E482" s="299" t="str">
        <f>CONCATENATE("(",ROUND((D482/$H483)*100,1),")")</f>
        <v>(14.7)</v>
      </c>
      <c r="F482" s="302">
        <f>'Ind T6'!X197</f>
        <v>4.8282256138579314</v>
      </c>
      <c r="G482" s="299" t="str">
        <f>CONCATENATE("(",ROUND((F482/$H483)*100,1),")")</f>
        <v>(33.9)</v>
      </c>
      <c r="H482" s="302">
        <f t="shared" ref="H482" si="360">SUM(B482,D482,F482)</f>
        <v>8.9415203679076445</v>
      </c>
      <c r="I482" s="299" t="str">
        <f>CONCATENATE("(",ROUND((H482/$H483)*100,1),")")</f>
        <v>(62.8)</v>
      </c>
      <c r="K482" s="302">
        <f t="shared" ref="K482:K483" si="361">B482-B472</f>
        <v>-0.34404012694030239</v>
      </c>
      <c r="L482" s="302">
        <f t="shared" ref="L482:L483" si="362">D482-D472</f>
        <v>-0.28037504937370095</v>
      </c>
      <c r="M482" s="302">
        <f t="shared" ref="M482:M483" si="363">F482-F472</f>
        <v>-0.46355661602166442</v>
      </c>
      <c r="N482" s="302">
        <f t="shared" ref="N482:N483" si="364">SUM(K482:M482)</f>
        <v>-1.0879717923356678</v>
      </c>
    </row>
    <row r="483" spans="1:14" x14ac:dyDescent="0.2">
      <c r="A483" s="282" t="s">
        <v>363</v>
      </c>
      <c r="B483" s="302">
        <f>SUM(B481:B482)</f>
        <v>4.8246731623394741</v>
      </c>
      <c r="C483" s="299" t="str">
        <f>CONCATENATE("(",ROUND((B483/$H483)*100,1),")")</f>
        <v>(33.9)</v>
      </c>
      <c r="D483" s="302">
        <f>SUM(D481:D482)</f>
        <v>3.0704282173026685</v>
      </c>
      <c r="E483" s="299" t="str">
        <f>CONCATENATE("(",ROUND((D483/$H483)*100,1),")")</f>
        <v>(21.6)</v>
      </c>
      <c r="F483" s="302">
        <f>SUM(F481:F482)</f>
        <v>6.3468986203578517</v>
      </c>
      <c r="G483" s="299" t="str">
        <f>CONCATENATE("(",ROUND((F483/$H483)*100,1),")")</f>
        <v>(44.6)</v>
      </c>
      <c r="H483" s="302">
        <f>SUM(H481:H482)</f>
        <v>14.241999999999994</v>
      </c>
      <c r="I483" s="299" t="str">
        <f>CONCATENATE("(",ROUND((H483/$H483)*100,1),")")</f>
        <v>(100)</v>
      </c>
      <c r="K483" s="302">
        <f t="shared" si="361"/>
        <v>-0.34442962510720676</v>
      </c>
      <c r="L483" s="302">
        <f t="shared" si="362"/>
        <v>-0.36146202666524418</v>
      </c>
      <c r="M483" s="302">
        <f t="shared" si="363"/>
        <v>-0.47210834822754943</v>
      </c>
      <c r="N483" s="302">
        <f t="shared" si="364"/>
        <v>-1.1780000000000004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Leicester and Leicestershire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0.67455945292294406</v>
      </c>
      <c r="C8" s="300">
        <v>0.52622528960344261</v>
      </c>
      <c r="D8" s="300">
        <v>0.26975814659500091</v>
      </c>
      <c r="E8" s="300">
        <f>SUM(B8:D8)</f>
        <v>1.4705428891213876</v>
      </c>
      <c r="F8" s="300"/>
      <c r="G8" s="300">
        <v>0.54648418755990769</v>
      </c>
      <c r="H8" s="300">
        <v>0.74869370667989632</v>
      </c>
      <c r="I8" s="300">
        <v>1.1195839870763922</v>
      </c>
      <c r="J8" s="300">
        <f>SUM(G8:I8)</f>
        <v>2.4147618813161964</v>
      </c>
      <c r="K8" s="300"/>
      <c r="L8" s="300">
        <v>1.0901960543447624</v>
      </c>
      <c r="M8" s="300">
        <v>0.23054561089210007</v>
      </c>
      <c r="N8" s="300">
        <v>0.56262344297911049</v>
      </c>
      <c r="O8" s="300">
        <f>SUM(L8:N8)</f>
        <v>1.883365108215973</v>
      </c>
      <c r="P8" s="300"/>
      <c r="Q8" s="300">
        <v>1.0702888867013045</v>
      </c>
      <c r="R8" s="300">
        <v>0.21936472254209299</v>
      </c>
      <c r="S8" s="300">
        <v>0.56019586169001356</v>
      </c>
      <c r="T8" s="300">
        <f>SUM(Q8:S8)</f>
        <v>1.849849470933411</v>
      </c>
      <c r="U8" s="300"/>
      <c r="V8" s="300">
        <v>1.0155436055539591</v>
      </c>
      <c r="W8" s="300">
        <v>0.19360249101247692</v>
      </c>
      <c r="X8" s="300">
        <v>0.54801594760949024</v>
      </c>
      <c r="Y8" s="300">
        <f>SUM(V8:X8)</f>
        <v>1.7571620441759261</v>
      </c>
    </row>
    <row r="9" spans="1:25" x14ac:dyDescent="0.2">
      <c r="A9" s="260" t="s">
        <v>364</v>
      </c>
      <c r="B9" s="300">
        <v>1.4180352206624511</v>
      </c>
      <c r="C9" s="300">
        <v>0.34605835227940118</v>
      </c>
      <c r="D9" s="300">
        <v>1.3123635379367635</v>
      </c>
      <c r="E9" s="300">
        <f t="shared" ref="E9:E10" si="0">SUM(B9:D9)</f>
        <v>3.0764571108786161</v>
      </c>
      <c r="F9" s="300"/>
      <c r="G9" s="300">
        <v>1.2969061807366637</v>
      </c>
      <c r="H9" s="300">
        <v>2.6442783269275544E-2</v>
      </c>
      <c r="I9" s="300">
        <v>1.1748891546778528</v>
      </c>
      <c r="J9" s="300">
        <f t="shared" ref="J9:J10" si="1">SUM(G9:I9)</f>
        <v>2.4982381186837923</v>
      </c>
      <c r="K9" s="300"/>
      <c r="L9" s="300">
        <v>2.9926498784118531</v>
      </c>
      <c r="M9" s="300">
        <v>0.36860968479302081</v>
      </c>
      <c r="N9" s="300">
        <v>1.4533753285791571</v>
      </c>
      <c r="O9" s="300">
        <f t="shared" ref="O9:O10" si="2">SUM(L9:N9)</f>
        <v>4.8146348917840314</v>
      </c>
      <c r="P9" s="300"/>
      <c r="Q9" s="300">
        <v>3.0366604153540724</v>
      </c>
      <c r="R9" s="300">
        <v>0.36439924984146937</v>
      </c>
      <c r="S9" s="300">
        <v>1.3840908638710532</v>
      </c>
      <c r="T9" s="300">
        <f t="shared" ref="T9:T10" si="3">SUM(Q9:S9)</f>
        <v>4.7851505290665948</v>
      </c>
      <c r="U9" s="300"/>
      <c r="V9" s="300">
        <v>3.1269534925861531</v>
      </c>
      <c r="W9" s="300">
        <v>0.34812013354277321</v>
      </c>
      <c r="X9" s="300">
        <v>1.2167643296951285</v>
      </c>
      <c r="Y9" s="300">
        <f t="shared" ref="Y9:Y10" si="4">SUM(V9:X9)</f>
        <v>4.6918379558240542</v>
      </c>
    </row>
    <row r="10" spans="1:25" x14ac:dyDescent="0.2">
      <c r="A10" s="264" t="s">
        <v>363</v>
      </c>
      <c r="B10" s="301">
        <f>SUM(B8:B9)</f>
        <v>2.0925946735853951</v>
      </c>
      <c r="C10" s="301">
        <f t="shared" ref="C10:D10" si="5">SUM(C8:C9)</f>
        <v>0.8722836418828438</v>
      </c>
      <c r="D10" s="301">
        <f t="shared" si="5"/>
        <v>1.5821216845317645</v>
      </c>
      <c r="E10" s="301">
        <f t="shared" si="0"/>
        <v>4.5470000000000033</v>
      </c>
      <c r="F10" s="301"/>
      <c r="G10" s="301">
        <f>SUM(G8:G9)</f>
        <v>1.8433903682965713</v>
      </c>
      <c r="H10" s="301">
        <f t="shared" ref="H10" si="6">SUM(H8:H9)</f>
        <v>0.77513648994917184</v>
      </c>
      <c r="I10" s="301">
        <f t="shared" ref="I10" si="7">SUM(I8:I9)</f>
        <v>2.2944731417542448</v>
      </c>
      <c r="J10" s="301">
        <f t="shared" si="1"/>
        <v>4.9129999999999878</v>
      </c>
      <c r="K10" s="301"/>
      <c r="L10" s="301">
        <f>SUM(L8:L9)</f>
        <v>4.0828459327566158</v>
      </c>
      <c r="M10" s="301">
        <f t="shared" ref="M10" si="8">SUM(M8:M9)</f>
        <v>0.59915529568512094</v>
      </c>
      <c r="N10" s="301">
        <f t="shared" ref="N10" si="9">SUM(N8:N9)</f>
        <v>2.0159987715582677</v>
      </c>
      <c r="O10" s="301">
        <f t="shared" si="2"/>
        <v>6.698000000000004</v>
      </c>
      <c r="P10" s="301"/>
      <c r="Q10" s="301">
        <f>SUM(Q8:Q9)</f>
        <v>4.1069493020553764</v>
      </c>
      <c r="R10" s="301">
        <f t="shared" ref="R10" si="10">SUM(R8:R9)</f>
        <v>0.58376397238356237</v>
      </c>
      <c r="S10" s="301">
        <f t="shared" ref="S10" si="11">SUM(S8:S9)</f>
        <v>1.9442867255610667</v>
      </c>
      <c r="T10" s="301">
        <f t="shared" si="3"/>
        <v>6.6350000000000051</v>
      </c>
      <c r="U10" s="301"/>
      <c r="V10" s="301">
        <f>SUM(V8:V9)</f>
        <v>4.1424970981401117</v>
      </c>
      <c r="W10" s="301">
        <f t="shared" ref="W10" si="12">SUM(W8:W9)</f>
        <v>0.54172262455525011</v>
      </c>
      <c r="X10" s="301">
        <f t="shared" ref="X10" si="13">SUM(X8:X9)</f>
        <v>1.7647802773046188</v>
      </c>
      <c r="Y10" s="301">
        <f t="shared" si="4"/>
        <v>6.4489999999999803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0.26386371776497014</v>
      </c>
      <c r="C17" s="300">
        <v>0.1526823065905111</v>
      </c>
      <c r="D17" s="300">
        <v>5.1235673352272438E-4</v>
      </c>
      <c r="E17" s="300">
        <f>SUM(B17:D17)</f>
        <v>0.417058381089004</v>
      </c>
      <c r="F17" s="300"/>
      <c r="G17" s="300">
        <v>0.22000247524734518</v>
      </c>
      <c r="H17" s="300">
        <v>5.0769801980080076E-2</v>
      </c>
      <c r="I17" s="300">
        <v>3.935643564434847E-4</v>
      </c>
      <c r="J17" s="300">
        <f>SUM(G17:I17)</f>
        <v>0.27116584158386875</v>
      </c>
      <c r="K17" s="300"/>
      <c r="L17" s="300">
        <v>0.16628515143979039</v>
      </c>
      <c r="M17" s="300">
        <v>4.8187146022923198E-2</v>
      </c>
      <c r="N17" s="300">
        <v>0</v>
      </c>
      <c r="O17" s="300">
        <f>SUM(L17:N17)</f>
        <v>0.2144722974627136</v>
      </c>
      <c r="P17" s="300"/>
      <c r="Q17" s="300">
        <v>0.14462926093502693</v>
      </c>
      <c r="R17" s="300">
        <v>4.2837405730903083E-2</v>
      </c>
      <c r="S17" s="300">
        <v>0</v>
      </c>
      <c r="T17" s="300">
        <f>SUM(Q17:S17)</f>
        <v>0.18746666666593001</v>
      </c>
      <c r="U17" s="300"/>
      <c r="V17" s="300">
        <v>0.11808349979832189</v>
      </c>
      <c r="W17" s="300">
        <v>3.7464242908079752E-2</v>
      </c>
      <c r="X17" s="300">
        <v>0</v>
      </c>
      <c r="Y17" s="300">
        <f>SUM(V17:X17)</f>
        <v>0.15554774270640165</v>
      </c>
    </row>
    <row r="18" spans="1:25" x14ac:dyDescent="0.2">
      <c r="A18" s="260" t="s">
        <v>364</v>
      </c>
      <c r="B18" s="300">
        <v>2.392705945558057</v>
      </c>
      <c r="C18" s="300">
        <v>5.1235673352939486E-2</v>
      </c>
      <c r="D18" s="300">
        <v>0</v>
      </c>
      <c r="E18" s="300">
        <f t="shared" ref="E18:E19" si="14">SUM(B18:D18)</f>
        <v>2.4439416189109964</v>
      </c>
      <c r="F18" s="300"/>
      <c r="G18" s="300">
        <v>1.309388613861695</v>
      </c>
      <c r="H18" s="300">
        <v>9.445544554435881E-3</v>
      </c>
      <c r="I18" s="300">
        <v>0</v>
      </c>
      <c r="J18" s="300">
        <f t="shared" ref="J18:J19" si="15">SUM(G18:I18)</f>
        <v>1.3188341584161309</v>
      </c>
      <c r="K18" s="300"/>
      <c r="L18" s="300">
        <v>1.2982881063791842</v>
      </c>
      <c r="M18" s="300">
        <v>9.1239596158104591E-2</v>
      </c>
      <c r="N18" s="300">
        <v>0</v>
      </c>
      <c r="O18" s="300">
        <f t="shared" ref="O18:O19" si="16">SUM(L18:N18)</f>
        <v>1.3895277025372887</v>
      </c>
      <c r="P18" s="300"/>
      <c r="Q18" s="300">
        <v>1.1354033182516814</v>
      </c>
      <c r="R18" s="300">
        <v>8.3130015082389153E-2</v>
      </c>
      <c r="S18" s="300">
        <v>0</v>
      </c>
      <c r="T18" s="300">
        <f t="shared" ref="T18:T19" si="17">SUM(Q18:S18)</f>
        <v>1.2185333333340704</v>
      </c>
      <c r="U18" s="300"/>
      <c r="V18" s="300">
        <v>0.95699800239988408</v>
      </c>
      <c r="W18" s="300">
        <v>7.4454254893717361E-2</v>
      </c>
      <c r="X18" s="300">
        <v>0</v>
      </c>
      <c r="Y18" s="300">
        <f t="shared" ref="Y18:Y19" si="18">SUM(V18:X18)</f>
        <v>1.0314522572936013</v>
      </c>
    </row>
    <row r="19" spans="1:25" x14ac:dyDescent="0.2">
      <c r="A19" s="264" t="s">
        <v>363</v>
      </c>
      <c r="B19" s="301">
        <f>SUM(B17:B18)</f>
        <v>2.6565696633230274</v>
      </c>
      <c r="C19" s="301">
        <f t="shared" ref="C19" si="19">SUM(C17:C18)</f>
        <v>0.20391797994345059</v>
      </c>
      <c r="D19" s="301">
        <f t="shared" ref="D19" si="20">SUM(D17:D18)</f>
        <v>5.1235673352272438E-4</v>
      </c>
      <c r="E19" s="301">
        <f t="shared" si="14"/>
        <v>2.8610000000000007</v>
      </c>
      <c r="F19" s="301"/>
      <c r="G19" s="301">
        <f>SUM(G17:G18)</f>
        <v>1.5293910891090401</v>
      </c>
      <c r="H19" s="301">
        <f t="shared" ref="H19" si="21">SUM(H17:H18)</f>
        <v>6.0215346534515955E-2</v>
      </c>
      <c r="I19" s="301">
        <f t="shared" ref="I19" si="22">SUM(I17:I18)</f>
        <v>3.935643564434847E-4</v>
      </c>
      <c r="J19" s="301">
        <f t="shared" si="15"/>
        <v>1.5899999999999994</v>
      </c>
      <c r="K19" s="301"/>
      <c r="L19" s="301">
        <f>SUM(L17:L18)</f>
        <v>1.4645732578189747</v>
      </c>
      <c r="M19" s="301">
        <f t="shared" ref="M19" si="23">SUM(M17:M18)</f>
        <v>0.1394267421810278</v>
      </c>
      <c r="N19" s="301">
        <f t="shared" ref="N19" si="24">SUM(N17:N18)</f>
        <v>0</v>
      </c>
      <c r="O19" s="301">
        <f t="shared" si="16"/>
        <v>1.6040000000000025</v>
      </c>
      <c r="P19" s="301"/>
      <c r="Q19" s="301">
        <f>SUM(Q17:Q18)</f>
        <v>1.2800325791867082</v>
      </c>
      <c r="R19" s="301">
        <f t="shared" ref="R19" si="25">SUM(R17:R18)</f>
        <v>0.12596742081329224</v>
      </c>
      <c r="S19" s="301">
        <f t="shared" ref="S19" si="26">SUM(S17:S18)</f>
        <v>0</v>
      </c>
      <c r="T19" s="301">
        <f t="shared" si="17"/>
        <v>1.4060000000000004</v>
      </c>
      <c r="U19" s="301"/>
      <c r="V19" s="301">
        <f>SUM(V17:V18)</f>
        <v>1.0750815021982061</v>
      </c>
      <c r="W19" s="301">
        <f t="shared" ref="W19" si="27">SUM(W17:W18)</f>
        <v>0.11191849780179711</v>
      </c>
      <c r="X19" s="301">
        <f t="shared" ref="X19" si="28">SUM(X17:X18)</f>
        <v>0</v>
      </c>
      <c r="Y19" s="301">
        <f t="shared" si="18"/>
        <v>1.1870000000000032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3.6592208948724094</v>
      </c>
      <c r="C26" s="300">
        <v>0.93506694840201687</v>
      </c>
      <c r="D26" s="300">
        <v>0.17699897404117634</v>
      </c>
      <c r="E26" s="300">
        <f>SUM(B26:D26)</f>
        <v>4.7712868173156018</v>
      </c>
      <c r="F26" s="300"/>
      <c r="G26" s="300">
        <v>3.8276393046441917</v>
      </c>
      <c r="H26" s="300">
        <v>0.87740954582368191</v>
      </c>
      <c r="I26" s="300">
        <v>0.17666728969148671</v>
      </c>
      <c r="J26" s="300">
        <f>SUM(G26:I26)</f>
        <v>4.8817161401593605</v>
      </c>
      <c r="K26" s="300"/>
      <c r="L26" s="300">
        <v>3.3630606760212842</v>
      </c>
      <c r="M26" s="300">
        <v>0.96842893136649044</v>
      </c>
      <c r="N26" s="300">
        <v>5.9009027922160749E-2</v>
      </c>
      <c r="O26" s="300">
        <f>SUM(L26:N26)</f>
        <v>4.3904986353099362</v>
      </c>
      <c r="P26" s="300"/>
      <c r="Q26" s="300">
        <v>3.8435407414877583</v>
      </c>
      <c r="R26" s="300">
        <v>1.0647086685086973</v>
      </c>
      <c r="S26" s="300">
        <v>6.6760111104833875E-2</v>
      </c>
      <c r="T26" s="300">
        <f>SUM(Q26:S26)</f>
        <v>4.9750095211012901</v>
      </c>
      <c r="U26" s="300"/>
      <c r="V26" s="300">
        <v>4.5422168230466671</v>
      </c>
      <c r="W26" s="300">
        <v>1.1694174195086016</v>
      </c>
      <c r="X26" s="300">
        <v>7.6935356547263675E-2</v>
      </c>
      <c r="Y26" s="300">
        <f>SUM(V26:X26)</f>
        <v>5.7885695991025319</v>
      </c>
    </row>
    <row r="27" spans="1:25" x14ac:dyDescent="0.2">
      <c r="A27" s="260" t="s">
        <v>364</v>
      </c>
      <c r="B27" s="300">
        <v>8.0657966681692006</v>
      </c>
      <c r="C27" s="300">
        <v>0.37425967273728555</v>
      </c>
      <c r="D27" s="300">
        <v>0.18165684177790878</v>
      </c>
      <c r="E27" s="300">
        <f t="shared" ref="E27:E28" si="29">SUM(B27:D27)</f>
        <v>8.6217131826843936</v>
      </c>
      <c r="F27" s="300"/>
      <c r="G27" s="300">
        <v>7.8428878732207021</v>
      </c>
      <c r="H27" s="300">
        <v>0.63053125584957115</v>
      </c>
      <c r="I27" s="300">
        <v>6.0864730770370155E-2</v>
      </c>
      <c r="J27" s="300">
        <f t="shared" ref="J27:J28" si="30">SUM(G27:I27)</f>
        <v>8.5342838598406434</v>
      </c>
      <c r="K27" s="300"/>
      <c r="L27" s="300">
        <v>7.7610489187566225</v>
      </c>
      <c r="M27" s="300">
        <v>0.71945622506575035</v>
      </c>
      <c r="N27" s="300">
        <v>0.10099622086770192</v>
      </c>
      <c r="O27" s="300">
        <f t="shared" ref="O27:O28" si="31">SUM(L27:N27)</f>
        <v>8.5815013646900749</v>
      </c>
      <c r="P27" s="300"/>
      <c r="Q27" s="300">
        <v>8.4580456625050253</v>
      </c>
      <c r="R27" s="300">
        <v>0.79260366391456505</v>
      </c>
      <c r="S27" s="300">
        <v>0.1123411524791413</v>
      </c>
      <c r="T27" s="300">
        <f t="shared" ref="T27:T28" si="32">SUM(Q27:S27)</f>
        <v>9.3629904788987321</v>
      </c>
      <c r="U27" s="300"/>
      <c r="V27" s="300">
        <v>9.1541417420073419</v>
      </c>
      <c r="W27" s="300">
        <v>0.8770630646454215</v>
      </c>
      <c r="X27" s="300">
        <v>0.12822559424471025</v>
      </c>
      <c r="Y27" s="300">
        <f t="shared" ref="Y27:Y28" si="33">SUM(V27:X27)</f>
        <v>10.159430400897474</v>
      </c>
    </row>
    <row r="28" spans="1:25" x14ac:dyDescent="0.2">
      <c r="A28" s="264" t="s">
        <v>363</v>
      </c>
      <c r="B28" s="301">
        <f>SUM(B26:B27)</f>
        <v>11.725017563041611</v>
      </c>
      <c r="C28" s="301">
        <f t="shared" ref="C28" si="34">SUM(C26:C27)</f>
        <v>1.3093266211393024</v>
      </c>
      <c r="D28" s="301">
        <f t="shared" ref="D28" si="35">SUM(D26:D27)</f>
        <v>0.35865581581908512</v>
      </c>
      <c r="E28" s="301">
        <f t="shared" si="29"/>
        <v>13.392999999999999</v>
      </c>
      <c r="F28" s="301"/>
      <c r="G28" s="301">
        <f>SUM(G26:G27)</f>
        <v>11.670527177864894</v>
      </c>
      <c r="H28" s="301">
        <f t="shared" ref="H28" si="36">SUM(H26:H27)</f>
        <v>1.5079408016732532</v>
      </c>
      <c r="I28" s="301">
        <f t="shared" ref="I28" si="37">SUM(I26:I27)</f>
        <v>0.23753202046185687</v>
      </c>
      <c r="J28" s="301">
        <f t="shared" si="30"/>
        <v>13.416000000000004</v>
      </c>
      <c r="K28" s="301"/>
      <c r="L28" s="301">
        <f>SUM(L26:L27)</f>
        <v>11.124109594777906</v>
      </c>
      <c r="M28" s="301">
        <f t="shared" ref="M28" si="38">SUM(M26:M27)</f>
        <v>1.6878851564322408</v>
      </c>
      <c r="N28" s="301">
        <f t="shared" ref="N28" si="39">SUM(N26:N27)</f>
        <v>0.16000524878986266</v>
      </c>
      <c r="O28" s="301">
        <f t="shared" si="31"/>
        <v>12.97200000000001</v>
      </c>
      <c r="P28" s="301"/>
      <c r="Q28" s="301">
        <f>SUM(Q26:Q27)</f>
        <v>12.301586403992783</v>
      </c>
      <c r="R28" s="301">
        <f t="shared" ref="R28" si="40">SUM(R26:R27)</f>
        <v>1.8573123324232623</v>
      </c>
      <c r="S28" s="301">
        <f t="shared" ref="S28" si="41">SUM(S26:S27)</f>
        <v>0.17910126358397516</v>
      </c>
      <c r="T28" s="301">
        <f t="shared" si="32"/>
        <v>14.338000000000021</v>
      </c>
      <c r="U28" s="301"/>
      <c r="V28" s="301">
        <f>SUM(V26:V27)</f>
        <v>13.696358565054009</v>
      </c>
      <c r="W28" s="301">
        <f t="shared" ref="W28" si="42">SUM(W26:W27)</f>
        <v>2.0464804841540229</v>
      </c>
      <c r="X28" s="301">
        <f t="shared" ref="X28" si="43">SUM(X26:X27)</f>
        <v>0.20516095079197394</v>
      </c>
      <c r="Y28" s="301">
        <f t="shared" si="33"/>
        <v>15.948000000000006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1.5865570286777826</v>
      </c>
      <c r="C35" s="300">
        <v>0.507593889510634</v>
      </c>
      <c r="D35" s="300">
        <v>5.826748817243086E-2</v>
      </c>
      <c r="E35" s="300">
        <f>SUM(B35:D35)</f>
        <v>2.1524184063608476</v>
      </c>
      <c r="F35" s="300"/>
      <c r="G35" s="300">
        <v>1.1133399967247259</v>
      </c>
      <c r="H35" s="300">
        <v>0.38596148703681804</v>
      </c>
      <c r="I35" s="300">
        <v>0.15210304908057645</v>
      </c>
      <c r="J35" s="300">
        <f>SUM(G35:I35)</f>
        <v>1.6514045328421203</v>
      </c>
      <c r="K35" s="300"/>
      <c r="L35" s="300">
        <v>1.0941410469978814</v>
      </c>
      <c r="M35" s="300">
        <v>0.40200246477278317</v>
      </c>
      <c r="N35" s="300">
        <v>4.2707595639401845E-2</v>
      </c>
      <c r="O35" s="300">
        <f>SUM(L35:N35)</f>
        <v>1.5388511074100664</v>
      </c>
      <c r="P35" s="300"/>
      <c r="Q35" s="300">
        <v>1.0454316225922944</v>
      </c>
      <c r="R35" s="300">
        <v>0.38911915134789293</v>
      </c>
      <c r="S35" s="300">
        <v>4.2564197924120188E-2</v>
      </c>
      <c r="T35" s="300">
        <f>SUM(Q35:S35)</f>
        <v>1.4771149718643075</v>
      </c>
      <c r="U35" s="300"/>
      <c r="V35" s="300">
        <v>0.83264317516725195</v>
      </c>
      <c r="W35" s="300">
        <v>0.3252512402957376</v>
      </c>
      <c r="X35" s="300">
        <v>3.6861807233816948E-2</v>
      </c>
      <c r="Y35" s="300">
        <f>SUM(V35:X35)</f>
        <v>1.1947562226968065</v>
      </c>
    </row>
    <row r="36" spans="1:25" x14ac:dyDescent="0.2">
      <c r="A36" s="260" t="s">
        <v>364</v>
      </c>
      <c r="B36" s="300">
        <v>8.0832370158402771</v>
      </c>
      <c r="C36" s="300">
        <v>0.30873072091160725</v>
      </c>
      <c r="D36" s="300">
        <v>0.30061385688726106</v>
      </c>
      <c r="E36" s="300">
        <f t="shared" ref="E36:E37" si="44">SUM(B36:D36)</f>
        <v>8.6925815936391455</v>
      </c>
      <c r="F36" s="300"/>
      <c r="G36" s="300">
        <v>5.9727608022241423</v>
      </c>
      <c r="H36" s="300">
        <v>0.26400743518743441</v>
      </c>
      <c r="I36" s="300">
        <v>0.44082722974629424</v>
      </c>
      <c r="J36" s="300">
        <f t="shared" ref="J36:J37" si="45">SUM(G36:I36)</f>
        <v>6.6775954671578708</v>
      </c>
      <c r="K36" s="300"/>
      <c r="L36" s="300">
        <v>5.7669030757463107</v>
      </c>
      <c r="M36" s="300">
        <v>0.41660570714433082</v>
      </c>
      <c r="N36" s="300">
        <v>0.21464010969929082</v>
      </c>
      <c r="O36" s="300">
        <f t="shared" ref="O36:O37" si="46">SUM(L36:N36)</f>
        <v>6.3981488925899326</v>
      </c>
      <c r="P36" s="300"/>
      <c r="Q36" s="300">
        <v>5.6489555838748124</v>
      </c>
      <c r="R36" s="300">
        <v>0.40971473098588895</v>
      </c>
      <c r="S36" s="300">
        <v>0.21721471327499228</v>
      </c>
      <c r="T36" s="300">
        <f t="shared" ref="T36:T37" si="47">SUM(Q36:S36)</f>
        <v>6.2758850281356935</v>
      </c>
      <c r="U36" s="300"/>
      <c r="V36" s="300">
        <v>4.656242547607186</v>
      </c>
      <c r="W36" s="300">
        <v>0.35181342492300782</v>
      </c>
      <c r="X36" s="300">
        <v>0.18918780477299546</v>
      </c>
      <c r="Y36" s="300">
        <f t="shared" ref="Y36:Y37" si="48">SUM(V36:X36)</f>
        <v>5.1972437773031892</v>
      </c>
    </row>
    <row r="37" spans="1:25" x14ac:dyDescent="0.2">
      <c r="A37" s="264" t="s">
        <v>363</v>
      </c>
      <c r="B37" s="301">
        <f>SUM(B35:B36)</f>
        <v>9.6697940445180599</v>
      </c>
      <c r="C37" s="301">
        <f t="shared" ref="C37" si="49">SUM(C35:C36)</f>
        <v>0.81632461042224125</v>
      </c>
      <c r="D37" s="301">
        <f t="shared" ref="D37" si="50">SUM(D35:D36)</f>
        <v>0.35888134505969194</v>
      </c>
      <c r="E37" s="301">
        <f t="shared" si="44"/>
        <v>10.844999999999992</v>
      </c>
      <c r="F37" s="301"/>
      <c r="G37" s="301">
        <f>SUM(G35:G36)</f>
        <v>7.086100798948868</v>
      </c>
      <c r="H37" s="301">
        <f t="shared" ref="H37" si="51">SUM(H35:H36)</f>
        <v>0.6499689222242524</v>
      </c>
      <c r="I37" s="301">
        <f t="shared" ref="I37" si="52">SUM(I35:I36)</f>
        <v>0.59293027882687066</v>
      </c>
      <c r="J37" s="301">
        <f t="shared" si="45"/>
        <v>8.32899999999999</v>
      </c>
      <c r="K37" s="301"/>
      <c r="L37" s="301">
        <f>SUM(L35:L36)</f>
        <v>6.8610441227441923</v>
      </c>
      <c r="M37" s="301">
        <f t="shared" ref="M37" si="53">SUM(M35:M36)</f>
        <v>0.81860817191711399</v>
      </c>
      <c r="N37" s="301">
        <f t="shared" ref="N37" si="54">SUM(N35:N36)</f>
        <v>0.25734770533869267</v>
      </c>
      <c r="O37" s="301">
        <f t="shared" si="46"/>
        <v>7.9369999999999985</v>
      </c>
      <c r="P37" s="301"/>
      <c r="Q37" s="301">
        <f>SUM(Q35:Q36)</f>
        <v>6.6943872064671073</v>
      </c>
      <c r="R37" s="301">
        <f t="shared" ref="R37" si="55">SUM(R35:R36)</f>
        <v>0.79883388233378194</v>
      </c>
      <c r="S37" s="301">
        <f t="shared" ref="S37" si="56">SUM(S35:S36)</f>
        <v>0.25977891119911245</v>
      </c>
      <c r="T37" s="301">
        <f t="shared" si="47"/>
        <v>7.7530000000000019</v>
      </c>
      <c r="U37" s="301"/>
      <c r="V37" s="301">
        <f>SUM(V35:V36)</f>
        <v>5.4888857227744383</v>
      </c>
      <c r="W37" s="301">
        <f t="shared" ref="W37" si="57">SUM(W35:W36)</f>
        <v>0.67706466521874542</v>
      </c>
      <c r="X37" s="301">
        <f t="shared" ref="X37" si="58">SUM(X35:X36)</f>
        <v>0.22604961200681239</v>
      </c>
      <c r="Y37" s="301">
        <f t="shared" si="48"/>
        <v>6.3919999999999959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5.9408165286354375</v>
      </c>
      <c r="C44" s="300">
        <v>2.3020476096306659</v>
      </c>
      <c r="D44" s="300">
        <v>0.7294722107082563</v>
      </c>
      <c r="E44" s="300">
        <f>SUM(B44:D44)</f>
        <v>8.9723363489743591</v>
      </c>
      <c r="F44" s="300"/>
      <c r="G44" s="300">
        <v>7.44374588447279</v>
      </c>
      <c r="H44" s="300">
        <v>2.4340507517140915</v>
      </c>
      <c r="I44" s="300">
        <v>1.2942689204009608</v>
      </c>
      <c r="J44" s="300">
        <f>SUM(G44:I44)</f>
        <v>11.172065556587842</v>
      </c>
      <c r="K44" s="300"/>
      <c r="L44" s="300">
        <v>6.8913052325716553</v>
      </c>
      <c r="M44" s="300">
        <v>2.5723032942965749</v>
      </c>
      <c r="N44" s="300">
        <v>0.52637319085865719</v>
      </c>
      <c r="O44" s="300">
        <f>SUM(L44:N44)</f>
        <v>9.9899817177268861</v>
      </c>
      <c r="P44" s="300"/>
      <c r="Q44" s="300">
        <v>6.3736281222651305</v>
      </c>
      <c r="R44" s="300">
        <v>2.3456985750435937</v>
      </c>
      <c r="S44" s="300">
        <v>0.46237439837738997</v>
      </c>
      <c r="T44" s="300">
        <f>SUM(Q44:S44)</f>
        <v>9.1817010956861136</v>
      </c>
      <c r="U44" s="300"/>
      <c r="V44" s="300">
        <v>5.8571210773074487</v>
      </c>
      <c r="W44" s="300">
        <v>2.0962760168913785</v>
      </c>
      <c r="X44" s="300">
        <v>0.39156939959282966</v>
      </c>
      <c r="Y44" s="300">
        <f>SUM(V44:X44)</f>
        <v>8.3449664937916577</v>
      </c>
    </row>
    <row r="45" spans="1:25" x14ac:dyDescent="0.2">
      <c r="A45" s="260" t="s">
        <v>364</v>
      </c>
      <c r="B45" s="300">
        <v>27.736483865139075</v>
      </c>
      <c r="C45" s="300">
        <v>0.88606386016968652</v>
      </c>
      <c r="D45" s="300">
        <v>2.2711159257170008</v>
      </c>
      <c r="E45" s="300">
        <f t="shared" ref="E45:E46" si="59">SUM(B45:D45)</f>
        <v>30.893663651025761</v>
      </c>
      <c r="F45" s="300"/>
      <c r="G45" s="300">
        <v>31.401903717058346</v>
      </c>
      <c r="H45" s="300">
        <v>1.3381066831265995</v>
      </c>
      <c r="I45" s="300">
        <v>2.0709240432271239</v>
      </c>
      <c r="J45" s="300">
        <f t="shared" ref="J45:J46" si="60">SUM(G45:I45)</f>
        <v>34.810934443412066</v>
      </c>
      <c r="K45" s="300"/>
      <c r="L45" s="300">
        <v>30.511681728675459</v>
      </c>
      <c r="M45" s="300">
        <v>2.2598356883485136</v>
      </c>
      <c r="N45" s="300">
        <v>2.7205008652490181</v>
      </c>
      <c r="O45" s="300">
        <f t="shared" ref="O45:O46" si="61">SUM(L45:N45)</f>
        <v>35.492018282272987</v>
      </c>
      <c r="P45" s="300"/>
      <c r="Q45" s="300">
        <v>28.196439977022457</v>
      </c>
      <c r="R45" s="300">
        <v>2.0568895411208019</v>
      </c>
      <c r="S45" s="300">
        <v>2.4919693861705206</v>
      </c>
      <c r="T45" s="300">
        <f t="shared" ref="T45:T46" si="62">SUM(Q45:S45)</f>
        <v>32.745298904313785</v>
      </c>
      <c r="U45" s="300"/>
      <c r="V45" s="300">
        <v>25.316318607425842</v>
      </c>
      <c r="W45" s="300">
        <v>1.8196460334068658</v>
      </c>
      <c r="X45" s="300">
        <v>2.3010688653756239</v>
      </c>
      <c r="Y45" s="300">
        <f t="shared" ref="Y45:Y46" si="63">SUM(V45:X45)</f>
        <v>29.43703350620833</v>
      </c>
    </row>
    <row r="46" spans="1:25" x14ac:dyDescent="0.2">
      <c r="A46" s="264" t="s">
        <v>363</v>
      </c>
      <c r="B46" s="301">
        <f>SUM(B44:B45)</f>
        <v>33.677300393774516</v>
      </c>
      <c r="C46" s="301">
        <f t="shared" ref="C46" si="64">SUM(C44:C45)</f>
        <v>3.1881114698003525</v>
      </c>
      <c r="D46" s="301">
        <f t="shared" ref="D46" si="65">SUM(D44:D45)</f>
        <v>3.0005881364252573</v>
      </c>
      <c r="E46" s="301">
        <f t="shared" si="59"/>
        <v>39.866000000000128</v>
      </c>
      <c r="F46" s="301"/>
      <c r="G46" s="301">
        <f>SUM(G44:G45)</f>
        <v>38.845649601531136</v>
      </c>
      <c r="H46" s="301">
        <f t="shared" ref="H46" si="66">SUM(H44:H45)</f>
        <v>3.772157434840691</v>
      </c>
      <c r="I46" s="301">
        <f t="shared" ref="I46" si="67">SUM(I44:I45)</f>
        <v>3.3651929636280844</v>
      </c>
      <c r="J46" s="301">
        <f t="shared" si="60"/>
        <v>45.982999999999912</v>
      </c>
      <c r="K46" s="301"/>
      <c r="L46" s="301">
        <f>SUM(L44:L45)</f>
        <v>37.402986961247116</v>
      </c>
      <c r="M46" s="301">
        <f t="shared" ref="M46" si="68">SUM(M44:M45)</f>
        <v>4.8321389826450885</v>
      </c>
      <c r="N46" s="301">
        <f t="shared" ref="N46" si="69">SUM(N44:N45)</f>
        <v>3.2468740561076754</v>
      </c>
      <c r="O46" s="301">
        <f t="shared" si="61"/>
        <v>45.481999999999886</v>
      </c>
      <c r="P46" s="301"/>
      <c r="Q46" s="301">
        <f>SUM(Q44:Q45)</f>
        <v>34.570068099287589</v>
      </c>
      <c r="R46" s="301">
        <f t="shared" ref="R46" si="70">SUM(R44:R45)</f>
        <v>4.4025881161643952</v>
      </c>
      <c r="S46" s="301">
        <f t="shared" ref="S46" si="71">SUM(S44:S45)</f>
        <v>2.9543437845479104</v>
      </c>
      <c r="T46" s="301">
        <f t="shared" si="62"/>
        <v>41.926999999999893</v>
      </c>
      <c r="U46" s="301"/>
      <c r="V46" s="301">
        <f>SUM(V44:V45)</f>
        <v>31.173439684733289</v>
      </c>
      <c r="W46" s="301">
        <f t="shared" ref="W46" si="72">SUM(W44:W45)</f>
        <v>3.9159220502982444</v>
      </c>
      <c r="X46" s="301">
        <f t="shared" ref="X46" si="73">SUM(X44:X45)</f>
        <v>2.6926382649684535</v>
      </c>
      <c r="Y46" s="301">
        <f t="shared" si="63"/>
        <v>37.781999999999982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1.6878257188143093</v>
      </c>
      <c r="C53" s="300">
        <v>0.50621344153243819</v>
      </c>
      <c r="D53" s="300">
        <v>4.4758040806802891E-4</v>
      </c>
      <c r="E53" s="300">
        <f>SUM(B53:D53)</f>
        <v>2.1944867407548156</v>
      </c>
      <c r="F53" s="300"/>
      <c r="G53" s="300">
        <v>1.4921263669391587</v>
      </c>
      <c r="H53" s="300">
        <v>0.42148724180248448</v>
      </c>
      <c r="I53" s="300">
        <v>3.8456865128385032E-4</v>
      </c>
      <c r="J53" s="300">
        <f>SUM(G53:I53)</f>
        <v>1.9139981773929269</v>
      </c>
      <c r="K53" s="300"/>
      <c r="L53" s="300">
        <v>1.3753805763166995</v>
      </c>
      <c r="M53" s="300">
        <v>0.32236670225055175</v>
      </c>
      <c r="N53" s="300">
        <v>0</v>
      </c>
      <c r="O53" s="300">
        <f>SUM(L53:N53)</f>
        <v>1.6977472785672512</v>
      </c>
      <c r="P53" s="300"/>
      <c r="Q53" s="300">
        <v>1.3715341772345526</v>
      </c>
      <c r="R53" s="300">
        <v>0.31867775769001311</v>
      </c>
      <c r="S53" s="300">
        <v>0</v>
      </c>
      <c r="T53" s="300">
        <f>SUM(Q53:S53)</f>
        <v>1.6902119349245657</v>
      </c>
      <c r="U53" s="300"/>
      <c r="V53" s="300">
        <v>1.432143130984924</v>
      </c>
      <c r="W53" s="300">
        <v>0.32632076677318073</v>
      </c>
      <c r="X53" s="300">
        <v>0</v>
      </c>
      <c r="Y53" s="300">
        <f>SUM(V53:X53)</f>
        <v>1.7584638977581046</v>
      </c>
    </row>
    <row r="54" spans="1:25" x14ac:dyDescent="0.2">
      <c r="A54" s="260" t="s">
        <v>364</v>
      </c>
      <c r="B54" s="300">
        <v>4.8146224495763894</v>
      </c>
      <c r="C54" s="300">
        <v>0.30480225789378979</v>
      </c>
      <c r="D54" s="300">
        <v>0.29808855177501381</v>
      </c>
      <c r="E54" s="300">
        <f t="shared" ref="E54:E55" si="74">SUM(B54:D54)</f>
        <v>5.4175132592451929</v>
      </c>
      <c r="F54" s="300"/>
      <c r="G54" s="300">
        <v>4.0248955042561914</v>
      </c>
      <c r="H54" s="300">
        <v>0.11960085054793837</v>
      </c>
      <c r="I54" s="300">
        <v>0.2715054678029491</v>
      </c>
      <c r="J54" s="300">
        <f t="shared" ref="J54:J55" si="75">SUM(G54:I54)</f>
        <v>4.4160018226070781</v>
      </c>
      <c r="K54" s="300"/>
      <c r="L54" s="300">
        <v>3.5950729989138561</v>
      </c>
      <c r="M54" s="300">
        <v>5.0179722518890295E-2</v>
      </c>
      <c r="N54" s="300">
        <v>0</v>
      </c>
      <c r="O54" s="300">
        <f t="shared" ref="O54:O55" si="76">SUM(L54:N54)</f>
        <v>3.6452527214327466</v>
      </c>
      <c r="P54" s="300"/>
      <c r="Q54" s="300">
        <v>3.5294705243883571</v>
      </c>
      <c r="R54" s="300">
        <v>5.0317540687079193E-2</v>
      </c>
      <c r="S54" s="300">
        <v>0</v>
      </c>
      <c r="T54" s="300">
        <f t="shared" ref="T54:T55" si="77">SUM(Q54:S54)</f>
        <v>3.5797880650754363</v>
      </c>
      <c r="U54" s="300"/>
      <c r="V54" s="300">
        <v>3.570423003199843</v>
      </c>
      <c r="W54" s="300">
        <v>5.3113099042049701E-2</v>
      </c>
      <c r="X54" s="300">
        <v>0</v>
      </c>
      <c r="Y54" s="300">
        <f t="shared" ref="Y54:Y55" si="78">SUM(V54:X54)</f>
        <v>3.6235361022418928</v>
      </c>
    </row>
    <row r="55" spans="1:25" x14ac:dyDescent="0.2">
      <c r="A55" s="264" t="s">
        <v>363</v>
      </c>
      <c r="B55" s="301">
        <f>SUM(B53:B54)</f>
        <v>6.5024481683906989</v>
      </c>
      <c r="C55" s="301">
        <f t="shared" ref="C55" si="79">SUM(C53:C54)</f>
        <v>0.81101569942622798</v>
      </c>
      <c r="D55" s="301">
        <f t="shared" ref="D55" si="80">SUM(D53:D54)</f>
        <v>0.29853613218308184</v>
      </c>
      <c r="E55" s="301">
        <f t="shared" si="74"/>
        <v>7.612000000000009</v>
      </c>
      <c r="F55" s="301"/>
      <c r="G55" s="301">
        <f>SUM(G53:G54)</f>
        <v>5.5170218711953503</v>
      </c>
      <c r="H55" s="301">
        <f t="shared" ref="H55" si="81">SUM(H53:H54)</f>
        <v>0.54108809235042288</v>
      </c>
      <c r="I55" s="301">
        <f t="shared" ref="I55" si="82">SUM(I53:I54)</f>
        <v>0.27189003645423293</v>
      </c>
      <c r="J55" s="301">
        <f t="shared" si="75"/>
        <v>6.3300000000000054</v>
      </c>
      <c r="K55" s="301"/>
      <c r="L55" s="301">
        <f>SUM(L53:L54)</f>
        <v>4.9704535752305556</v>
      </c>
      <c r="M55" s="301">
        <f t="shared" ref="M55" si="83">SUM(M53:M54)</f>
        <v>0.37254642476944205</v>
      </c>
      <c r="N55" s="301">
        <f t="shared" ref="N55" si="84">SUM(N53:N54)</f>
        <v>0</v>
      </c>
      <c r="O55" s="301">
        <f t="shared" si="76"/>
        <v>5.3429999999999973</v>
      </c>
      <c r="P55" s="301"/>
      <c r="Q55" s="301">
        <f>SUM(Q53:Q54)</f>
        <v>4.9010047016229095</v>
      </c>
      <c r="R55" s="301">
        <f t="shared" ref="R55" si="85">SUM(R53:R54)</f>
        <v>0.36899529837709233</v>
      </c>
      <c r="S55" s="301">
        <f t="shared" ref="S55" si="86">SUM(S53:S54)</f>
        <v>0</v>
      </c>
      <c r="T55" s="301">
        <f t="shared" si="77"/>
        <v>5.2700000000000014</v>
      </c>
      <c r="U55" s="301"/>
      <c r="V55" s="301">
        <f>SUM(V53:V54)</f>
        <v>5.0025661341847671</v>
      </c>
      <c r="W55" s="301">
        <f t="shared" ref="W55" si="87">SUM(W53:W54)</f>
        <v>0.37943386581523042</v>
      </c>
      <c r="X55" s="301">
        <f t="shared" ref="X55" si="88">SUM(X53:X54)</f>
        <v>0</v>
      </c>
      <c r="Y55" s="301">
        <f t="shared" si="78"/>
        <v>5.3819999999999979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0.37603469387587379</v>
      </c>
      <c r="C62" s="300">
        <v>0.15460408163547598</v>
      </c>
      <c r="D62" s="300">
        <v>0</v>
      </c>
      <c r="E62" s="300">
        <f>SUM(B62:D62)</f>
        <v>0.53063877551134975</v>
      </c>
      <c r="F62" s="300"/>
      <c r="G62" s="300">
        <v>0.43489269194982694</v>
      </c>
      <c r="H62" s="300">
        <v>0.14897423021075554</v>
      </c>
      <c r="I62" s="300">
        <v>0</v>
      </c>
      <c r="J62" s="300">
        <f>SUM(G62:I62)</f>
        <v>0.58386692216058245</v>
      </c>
      <c r="K62" s="300"/>
      <c r="L62" s="300">
        <v>0.41266082284248734</v>
      </c>
      <c r="M62" s="300">
        <v>0.11917644563941336</v>
      </c>
      <c r="N62" s="300">
        <v>1.3205146330908996E-2</v>
      </c>
      <c r="O62" s="300">
        <f>SUM(L62:N62)</f>
        <v>0.54504241481280968</v>
      </c>
      <c r="P62" s="300"/>
      <c r="Q62" s="300">
        <v>0.44296423462539736</v>
      </c>
      <c r="R62" s="300">
        <v>0.12474848422970322</v>
      </c>
      <c r="S62" s="300">
        <v>1.3513045847724192E-2</v>
      </c>
      <c r="T62" s="300">
        <f>SUM(Q62:S62)</f>
        <v>0.58122576470282472</v>
      </c>
      <c r="U62" s="300"/>
      <c r="V62" s="300">
        <v>0.49862559886007507</v>
      </c>
      <c r="W62" s="300">
        <v>0.13341648323025285</v>
      </c>
      <c r="X62" s="300">
        <v>1.381872329412635E-2</v>
      </c>
      <c r="Y62" s="300">
        <f>SUM(V62:X62)</f>
        <v>0.64586080538445423</v>
      </c>
    </row>
    <row r="63" spans="1:25" x14ac:dyDescent="0.2">
      <c r="A63" s="260" t="s">
        <v>364</v>
      </c>
      <c r="B63" s="300">
        <v>1.7934795918353661</v>
      </c>
      <c r="C63" s="300">
        <v>5.2016326531007497E-2</v>
      </c>
      <c r="D63" s="300">
        <v>0.10186530612227751</v>
      </c>
      <c r="E63" s="300">
        <f t="shared" ref="E63:E64" si="89">SUM(B63:D63)</f>
        <v>1.9473612244886511</v>
      </c>
      <c r="F63" s="300"/>
      <c r="G63" s="300">
        <v>1.8653089731742127</v>
      </c>
      <c r="H63" s="300">
        <v>4.4824104665203229E-2</v>
      </c>
      <c r="I63" s="300">
        <v>0</v>
      </c>
      <c r="J63" s="300">
        <f t="shared" ref="J63:J64" si="90">SUM(G63:I63)</f>
        <v>1.9101330778394159</v>
      </c>
      <c r="K63" s="300"/>
      <c r="L63" s="300">
        <v>1.746875795281871</v>
      </c>
      <c r="M63" s="300">
        <v>4.308178990532037E-2</v>
      </c>
      <c r="N63" s="300">
        <v>0</v>
      </c>
      <c r="O63" s="300">
        <f t="shared" ref="O63:O64" si="91">SUM(L63:N63)</f>
        <v>1.7899575851871914</v>
      </c>
      <c r="P63" s="300"/>
      <c r="Q63" s="300">
        <v>1.7929504734609645</v>
      </c>
      <c r="R63" s="300">
        <v>4.48237618362122E-2</v>
      </c>
      <c r="S63" s="300">
        <v>0</v>
      </c>
      <c r="T63" s="300">
        <f t="shared" ref="T63:T64" si="92">SUM(Q63:S63)</f>
        <v>1.8377742352971767</v>
      </c>
      <c r="U63" s="300"/>
      <c r="V63" s="300">
        <v>1.8484187491930164</v>
      </c>
      <c r="W63" s="300">
        <v>4.6720445422526555E-2</v>
      </c>
      <c r="X63" s="300">
        <v>0</v>
      </c>
      <c r="Y63" s="300">
        <f t="shared" ref="Y63:Y64" si="93">SUM(V63:X63)</f>
        <v>1.8951391946155429</v>
      </c>
    </row>
    <row r="64" spans="1:25" x14ac:dyDescent="0.2">
      <c r="A64" s="264" t="s">
        <v>363</v>
      </c>
      <c r="B64" s="301">
        <f>SUM(B62:B63)</f>
        <v>2.1695142857112399</v>
      </c>
      <c r="C64" s="301">
        <f t="shared" ref="C64" si="94">SUM(C62:C63)</f>
        <v>0.20662040816648347</v>
      </c>
      <c r="D64" s="301">
        <f t="shared" ref="D64" si="95">SUM(D62:D63)</f>
        <v>0.10186530612227751</v>
      </c>
      <c r="E64" s="301">
        <f t="shared" si="89"/>
        <v>2.4780000000000006</v>
      </c>
      <c r="F64" s="301"/>
      <c r="G64" s="301">
        <f>SUM(G62:G63)</f>
        <v>2.3002016651240398</v>
      </c>
      <c r="H64" s="301">
        <f t="shared" ref="H64" si="96">SUM(H62:H63)</f>
        <v>0.19379833487595877</v>
      </c>
      <c r="I64" s="301">
        <f t="shared" ref="I64" si="97">SUM(I62:I63)</f>
        <v>0</v>
      </c>
      <c r="J64" s="301">
        <f t="shared" si="90"/>
        <v>2.4939999999999984</v>
      </c>
      <c r="K64" s="301"/>
      <c r="L64" s="301">
        <f>SUM(L62:L63)</f>
        <v>2.1595366181243585</v>
      </c>
      <c r="M64" s="301">
        <f t="shared" ref="M64" si="98">SUM(M62:M63)</f>
        <v>0.16225823554473373</v>
      </c>
      <c r="N64" s="301">
        <f t="shared" ref="N64" si="99">SUM(N62:N63)</f>
        <v>1.3205146330908996E-2</v>
      </c>
      <c r="O64" s="301">
        <f t="shared" si="91"/>
        <v>2.3350000000000013</v>
      </c>
      <c r="P64" s="301"/>
      <c r="Q64" s="301">
        <f>SUM(Q62:Q63)</f>
        <v>2.2359147080863617</v>
      </c>
      <c r="R64" s="301">
        <f t="shared" ref="R64" si="100">SUM(R62:R63)</f>
        <v>0.16957224606591542</v>
      </c>
      <c r="S64" s="301">
        <f t="shared" ref="S64" si="101">SUM(S62:S63)</f>
        <v>1.3513045847724192E-2</v>
      </c>
      <c r="T64" s="301">
        <f t="shared" si="92"/>
        <v>2.4190000000000014</v>
      </c>
      <c r="U64" s="301"/>
      <c r="V64" s="301">
        <f>SUM(V62:V63)</f>
        <v>2.3470443480530916</v>
      </c>
      <c r="W64" s="301">
        <f t="shared" ref="W64" si="102">SUM(W62:W63)</f>
        <v>0.18013692865277942</v>
      </c>
      <c r="X64" s="301">
        <f t="shared" ref="X64" si="103">SUM(X62:X63)</f>
        <v>1.381872329412635E-2</v>
      </c>
      <c r="Y64" s="301">
        <f t="shared" si="93"/>
        <v>2.5409999999999977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2.2218741411942058</v>
      </c>
      <c r="C71" s="300">
        <v>2.1446306353953624</v>
      </c>
      <c r="D71" s="300">
        <v>0.28436736650254996</v>
      </c>
      <c r="E71" s="300">
        <f>SUM(B71:D71)</f>
        <v>4.6508721430921183</v>
      </c>
      <c r="F71" s="300"/>
      <c r="G71" s="300">
        <v>2.6548455320259694</v>
      </c>
      <c r="H71" s="300">
        <v>1.975406391126675</v>
      </c>
      <c r="I71" s="300">
        <v>0.49699714936399081</v>
      </c>
      <c r="J71" s="300">
        <f>SUM(G71:I71)</f>
        <v>5.1272490725166353</v>
      </c>
      <c r="K71" s="300"/>
      <c r="L71" s="300">
        <v>2.3698859958997684</v>
      </c>
      <c r="M71" s="300">
        <v>1.9591601479671423</v>
      </c>
      <c r="N71" s="300">
        <v>0.48415409683225397</v>
      </c>
      <c r="O71" s="300">
        <f>SUM(L71:N71)</f>
        <v>4.8132002406991656</v>
      </c>
      <c r="P71" s="300"/>
      <c r="Q71" s="300">
        <v>2.432458514971549</v>
      </c>
      <c r="R71" s="300">
        <v>2.024120842773891</v>
      </c>
      <c r="S71" s="300">
        <v>0.49896035592592208</v>
      </c>
      <c r="T71" s="300">
        <f>SUM(Q71:S71)</f>
        <v>4.9555397136713619</v>
      </c>
      <c r="U71" s="300"/>
      <c r="V71" s="300">
        <v>2.586768079982281</v>
      </c>
      <c r="W71" s="300">
        <v>2.1763364949856636</v>
      </c>
      <c r="X71" s="300">
        <v>0.54552930539552846</v>
      </c>
      <c r="Y71" s="300">
        <f>SUM(V71:X71)</f>
        <v>5.3086338803634732</v>
      </c>
    </row>
    <row r="72" spans="1:25" x14ac:dyDescent="0.2">
      <c r="A72" s="260" t="s">
        <v>364</v>
      </c>
      <c r="B72" s="300">
        <v>15.770727424729774</v>
      </c>
      <c r="C72" s="300">
        <v>0.87963449485816947</v>
      </c>
      <c r="D72" s="300">
        <v>9.9667659373199911</v>
      </c>
      <c r="E72" s="300">
        <f t="shared" ref="E72:E73" si="104">SUM(B72:D72)</f>
        <v>26.617127856907935</v>
      </c>
      <c r="F72" s="300"/>
      <c r="G72" s="300">
        <v>15.677212131360694</v>
      </c>
      <c r="H72" s="300">
        <v>0.78465241782853201</v>
      </c>
      <c r="I72" s="300">
        <v>11.742886378294155</v>
      </c>
      <c r="J72" s="300">
        <f t="shared" ref="J72:J73" si="105">SUM(G72:I72)</f>
        <v>28.204750927483381</v>
      </c>
      <c r="K72" s="300"/>
      <c r="L72" s="300">
        <v>15.846331384054793</v>
      </c>
      <c r="M72" s="300">
        <v>1.0567656162376153</v>
      </c>
      <c r="N72" s="300">
        <v>10.039702759008479</v>
      </c>
      <c r="O72" s="300">
        <f t="shared" ref="O72:O73" si="106">SUM(L72:N72)</f>
        <v>26.94279975930089</v>
      </c>
      <c r="P72" s="300"/>
      <c r="Q72" s="300">
        <v>15.98965485828432</v>
      </c>
      <c r="R72" s="300">
        <v>1.0998980108794847</v>
      </c>
      <c r="S72" s="300">
        <v>10.362907417164861</v>
      </c>
      <c r="T72" s="300">
        <f t="shared" ref="T72:T73" si="107">SUM(Q72:S72)</f>
        <v>27.452460286328666</v>
      </c>
      <c r="U72" s="300"/>
      <c r="V72" s="300">
        <v>16.243413399446947</v>
      </c>
      <c r="W72" s="300">
        <v>1.1957539916055273</v>
      </c>
      <c r="X72" s="300">
        <v>11.111198728584062</v>
      </c>
      <c r="Y72" s="300">
        <f t="shared" ref="Y72:Y73" si="108">SUM(V72:X72)</f>
        <v>28.550366119636536</v>
      </c>
    </row>
    <row r="73" spans="1:25" x14ac:dyDescent="0.2">
      <c r="A73" s="264" t="s">
        <v>363</v>
      </c>
      <c r="B73" s="301">
        <f>SUM(B71:B72)</f>
        <v>17.99260156592398</v>
      </c>
      <c r="C73" s="301">
        <f t="shared" ref="C73" si="109">SUM(C71:C72)</f>
        <v>3.0242651302535317</v>
      </c>
      <c r="D73" s="301">
        <f t="shared" ref="D73" si="110">SUM(D71:D72)</f>
        <v>10.251133303822542</v>
      </c>
      <c r="E73" s="301">
        <f t="shared" si="104"/>
        <v>31.268000000000054</v>
      </c>
      <c r="F73" s="301"/>
      <c r="G73" s="301">
        <f>SUM(G71:G72)</f>
        <v>18.332057663386664</v>
      </c>
      <c r="H73" s="301">
        <f t="shared" ref="H73" si="111">SUM(H71:H72)</f>
        <v>2.7600588089552072</v>
      </c>
      <c r="I73" s="301">
        <f t="shared" ref="I73" si="112">SUM(I71:I72)</f>
        <v>12.239883527658145</v>
      </c>
      <c r="J73" s="301">
        <f t="shared" si="105"/>
        <v>33.332000000000015</v>
      </c>
      <c r="K73" s="301"/>
      <c r="L73" s="301">
        <f>SUM(L71:L72)</f>
        <v>18.216217379954561</v>
      </c>
      <c r="M73" s="301">
        <f t="shared" ref="M73" si="113">SUM(M71:M72)</f>
        <v>3.0159257642047574</v>
      </c>
      <c r="N73" s="301">
        <f t="shared" ref="N73" si="114">SUM(N71:N72)</f>
        <v>10.523856855840734</v>
      </c>
      <c r="O73" s="301">
        <f t="shared" si="106"/>
        <v>31.75600000000005</v>
      </c>
      <c r="P73" s="301"/>
      <c r="Q73" s="301">
        <f>SUM(Q71:Q72)</f>
        <v>18.422113373255868</v>
      </c>
      <c r="R73" s="301">
        <f t="shared" ref="R73" si="115">SUM(R71:R72)</f>
        <v>3.1240188536533759</v>
      </c>
      <c r="S73" s="301">
        <f t="shared" ref="S73" si="116">SUM(S71:S72)</f>
        <v>10.861867773090783</v>
      </c>
      <c r="T73" s="301">
        <f t="shared" si="107"/>
        <v>32.40800000000003</v>
      </c>
      <c r="U73" s="301"/>
      <c r="V73" s="301">
        <f>SUM(V71:V72)</f>
        <v>18.830181479429228</v>
      </c>
      <c r="W73" s="301">
        <f t="shared" ref="W73" si="117">SUM(W71:W72)</f>
        <v>3.3720904865911909</v>
      </c>
      <c r="X73" s="301">
        <f t="shared" ref="X73" si="118">SUM(X71:X72)</f>
        <v>11.65672803397959</v>
      </c>
      <c r="Y73" s="301">
        <f t="shared" si="108"/>
        <v>33.859000000000009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15.833391448208845</v>
      </c>
      <c r="C80" s="300">
        <v>20.277157559336764</v>
      </c>
      <c r="D80" s="300">
        <v>2.4268192968605438</v>
      </c>
      <c r="E80" s="300">
        <f>SUM(B80:D80)</f>
        <v>38.537368304406151</v>
      </c>
      <c r="F80" s="300"/>
      <c r="G80" s="300">
        <v>17.118738399986789</v>
      </c>
      <c r="H80" s="300">
        <v>20.313026834916865</v>
      </c>
      <c r="I80" s="300">
        <v>3.6074755378800174</v>
      </c>
      <c r="J80" s="300">
        <f>SUM(G80:I80)</f>
        <v>41.039240772783671</v>
      </c>
      <c r="K80" s="300"/>
      <c r="L80" s="300">
        <v>15.91976093383883</v>
      </c>
      <c r="M80" s="300">
        <v>20.134870591289438</v>
      </c>
      <c r="N80" s="300">
        <v>1.9399666679721663</v>
      </c>
      <c r="O80" s="300">
        <f>SUM(L80:N80)</f>
        <v>37.994598193100437</v>
      </c>
      <c r="P80" s="300"/>
      <c r="Q80" s="300">
        <v>16.818440593350275</v>
      </c>
      <c r="R80" s="300">
        <v>19.66882359590852</v>
      </c>
      <c r="S80" s="300">
        <v>2.0273301753439501</v>
      </c>
      <c r="T80" s="300">
        <f>SUM(Q80:S80)</f>
        <v>38.514594364602743</v>
      </c>
      <c r="U80" s="300"/>
      <c r="V80" s="300">
        <v>18.395783512475585</v>
      </c>
      <c r="W80" s="300">
        <v>18.570453113352599</v>
      </c>
      <c r="X80" s="300">
        <v>2.1922817251627622</v>
      </c>
      <c r="Y80" s="300">
        <f>SUM(V80:X80)</f>
        <v>39.158518350990953</v>
      </c>
    </row>
    <row r="81" spans="1:25" x14ac:dyDescent="0.2">
      <c r="A81" s="260" t="s">
        <v>364</v>
      </c>
      <c r="B81" s="300">
        <v>28.764607241922739</v>
      </c>
      <c r="C81" s="300">
        <v>8.8653416714953774</v>
      </c>
      <c r="D81" s="300">
        <v>2.9406827821756263</v>
      </c>
      <c r="E81" s="300">
        <f t="shared" ref="E81:E82" si="119">SUM(B81:D81)</f>
        <v>40.570631695593747</v>
      </c>
      <c r="F81" s="300"/>
      <c r="G81" s="300">
        <v>32.791767663095861</v>
      </c>
      <c r="H81" s="300">
        <v>8.4883874891609938</v>
      </c>
      <c r="I81" s="300">
        <v>3.9616040749594226</v>
      </c>
      <c r="J81" s="300">
        <f t="shared" ref="J81:J82" si="120">SUM(G81:I81)</f>
        <v>45.241759227216278</v>
      </c>
      <c r="K81" s="300"/>
      <c r="L81" s="300">
        <v>29.727732764234673</v>
      </c>
      <c r="M81" s="300">
        <v>8.8373783135854982</v>
      </c>
      <c r="N81" s="300">
        <v>4.9422907290794749</v>
      </c>
      <c r="O81" s="300">
        <f t="shared" ref="O81:O82" si="121">SUM(L81:N81)</f>
        <v>43.507401806899644</v>
      </c>
      <c r="P81" s="300"/>
      <c r="Q81" s="300">
        <v>30.487044205414911</v>
      </c>
      <c r="R81" s="300">
        <v>8.9657947309043848</v>
      </c>
      <c r="S81" s="300">
        <v>5.075566699077938</v>
      </c>
      <c r="T81" s="300">
        <f t="shared" ref="T81:T82" si="122">SUM(Q81:S81)</f>
        <v>44.528405635397235</v>
      </c>
      <c r="U81" s="300"/>
      <c r="V81" s="300">
        <v>31.361659484464973</v>
      </c>
      <c r="W81" s="300">
        <v>9.1585688169379793</v>
      </c>
      <c r="X81" s="300">
        <v>5.2612533476060754</v>
      </c>
      <c r="Y81" s="300">
        <f t="shared" ref="Y81:Y82" si="123">SUM(V81:X81)</f>
        <v>45.781481649009024</v>
      </c>
    </row>
    <row r="82" spans="1:25" x14ac:dyDescent="0.2">
      <c r="A82" s="264" t="s">
        <v>363</v>
      </c>
      <c r="B82" s="301">
        <f>SUM(B80:B81)</f>
        <v>44.597998690131583</v>
      </c>
      <c r="C82" s="301">
        <f t="shared" ref="C82" si="124">SUM(C80:C81)</f>
        <v>29.142499230832144</v>
      </c>
      <c r="D82" s="301">
        <f t="shared" ref="D82" si="125">SUM(D80:D81)</f>
        <v>5.3675020790361696</v>
      </c>
      <c r="E82" s="301">
        <f t="shared" si="119"/>
        <v>79.10799999999989</v>
      </c>
      <c r="F82" s="301"/>
      <c r="G82" s="301">
        <f>SUM(G80:G81)</f>
        <v>49.91050606308265</v>
      </c>
      <c r="H82" s="301">
        <f t="shared" ref="H82" si="126">SUM(H80:H81)</f>
        <v>28.801414324077861</v>
      </c>
      <c r="I82" s="301">
        <f t="shared" ref="I82" si="127">SUM(I80:I81)</f>
        <v>7.56907961283944</v>
      </c>
      <c r="J82" s="301">
        <f t="shared" si="120"/>
        <v>86.280999999999963</v>
      </c>
      <c r="K82" s="301"/>
      <c r="L82" s="301">
        <f>SUM(L80:L81)</f>
        <v>45.647493698073504</v>
      </c>
      <c r="M82" s="301">
        <f t="shared" ref="M82" si="128">SUM(M80:M81)</f>
        <v>28.972248904874938</v>
      </c>
      <c r="N82" s="301">
        <f t="shared" ref="N82" si="129">SUM(N80:N81)</f>
        <v>6.8822573970516414</v>
      </c>
      <c r="O82" s="301">
        <f t="shared" si="121"/>
        <v>81.502000000000081</v>
      </c>
      <c r="P82" s="301"/>
      <c r="Q82" s="301">
        <f>SUM(Q80:Q81)</f>
        <v>47.305484798765185</v>
      </c>
      <c r="R82" s="301">
        <f t="shared" ref="R82" si="130">SUM(R80:R81)</f>
        <v>28.634618326812905</v>
      </c>
      <c r="S82" s="301">
        <f t="shared" ref="S82" si="131">SUM(S80:S81)</f>
        <v>7.1028968744218881</v>
      </c>
      <c r="T82" s="301">
        <f t="shared" si="122"/>
        <v>83.042999999999978</v>
      </c>
      <c r="U82" s="301"/>
      <c r="V82" s="301">
        <f>SUM(V80:V81)</f>
        <v>49.757442996940554</v>
      </c>
      <c r="W82" s="301">
        <f t="shared" ref="W82" si="132">SUM(W80:W81)</f>
        <v>27.729021930290578</v>
      </c>
      <c r="X82" s="301">
        <f t="shared" ref="X82" si="133">SUM(X80:X81)</f>
        <v>7.4535350727688376</v>
      </c>
      <c r="Y82" s="301">
        <f t="shared" si="123"/>
        <v>84.939999999999984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3.7043198587707278</v>
      </c>
      <c r="C89" s="300">
        <v>2.2039329723657723</v>
      </c>
      <c r="D89" s="300">
        <v>8.1168876592679434E-2</v>
      </c>
      <c r="E89" s="300">
        <f>SUM(B89:D89)</f>
        <v>5.9894217077291794</v>
      </c>
      <c r="F89" s="300"/>
      <c r="G89" s="300">
        <v>4.3512045989856141</v>
      </c>
      <c r="H89" s="300">
        <v>2.4238163475092751</v>
      </c>
      <c r="I89" s="300">
        <v>0.56731434918336465</v>
      </c>
      <c r="J89" s="300">
        <f>SUM(G89:I89)</f>
        <v>7.3423352956782537</v>
      </c>
      <c r="K89" s="300"/>
      <c r="L89" s="300">
        <v>4.8652564495456101</v>
      </c>
      <c r="M89" s="300">
        <v>2.836457529687944</v>
      </c>
      <c r="N89" s="300">
        <v>0.62112044827891322</v>
      </c>
      <c r="O89" s="300">
        <f>SUM(L89:N89)</f>
        <v>8.3228344275124684</v>
      </c>
      <c r="P89" s="300"/>
      <c r="Q89" s="300">
        <v>5.2869262022955414</v>
      </c>
      <c r="R89" s="300">
        <v>3.1063475107242242</v>
      </c>
      <c r="S89" s="300">
        <v>0.62172397872430873</v>
      </c>
      <c r="T89" s="300">
        <f>SUM(Q89:S89)</f>
        <v>9.0149976917440746</v>
      </c>
      <c r="U89" s="300"/>
      <c r="V89" s="300">
        <v>5.6117514774260195</v>
      </c>
      <c r="W89" s="300">
        <v>3.4087485370919399</v>
      </c>
      <c r="X89" s="300">
        <v>0.61193251897111589</v>
      </c>
      <c r="Y89" s="300">
        <f>SUM(V89:X89)</f>
        <v>9.6324325334890766</v>
      </c>
    </row>
    <row r="90" spans="1:25" x14ac:dyDescent="0.2">
      <c r="A90" s="260" t="s">
        <v>364</v>
      </c>
      <c r="B90" s="300">
        <v>18.042257482777636</v>
      </c>
      <c r="C90" s="300">
        <v>1.6706435544495966</v>
      </c>
      <c r="D90" s="300">
        <v>3.4496772550435706</v>
      </c>
      <c r="E90" s="300">
        <f t="shared" ref="E90:E91" si="134">SUM(B90:D90)</f>
        <v>23.162578292270805</v>
      </c>
      <c r="F90" s="300"/>
      <c r="G90" s="300">
        <v>18.567487542938824</v>
      </c>
      <c r="H90" s="300">
        <v>2.2524331277921412</v>
      </c>
      <c r="I90" s="300">
        <v>3.0447440335907294</v>
      </c>
      <c r="J90" s="300">
        <f t="shared" ref="J90:J91" si="135">SUM(G90:I90)</f>
        <v>23.864664704321694</v>
      </c>
      <c r="K90" s="300"/>
      <c r="L90" s="300">
        <v>20.524360660541355</v>
      </c>
      <c r="M90" s="300">
        <v>3.0701352985617745</v>
      </c>
      <c r="N90" s="300">
        <v>4.4966696133844737</v>
      </c>
      <c r="O90" s="300">
        <f t="shared" ref="O90:O91" si="136">SUM(L90:N90)</f>
        <v>28.091165572487601</v>
      </c>
      <c r="P90" s="300"/>
      <c r="Q90" s="300">
        <v>21.268141105973182</v>
      </c>
      <c r="R90" s="300">
        <v>3.2156491312453048</v>
      </c>
      <c r="S90" s="300">
        <v>4.6002120710373671</v>
      </c>
      <c r="T90" s="300">
        <f t="shared" ref="T90:T91" si="137">SUM(Q90:S90)</f>
        <v>29.084002308255855</v>
      </c>
      <c r="U90" s="300"/>
      <c r="V90" s="300">
        <v>21.145158467243313</v>
      </c>
      <c r="W90" s="300">
        <v>3.3830602155446874</v>
      </c>
      <c r="X90" s="300">
        <v>4.763348783723079</v>
      </c>
      <c r="Y90" s="300">
        <f t="shared" ref="Y90:Y91" si="138">SUM(V90:X90)</f>
        <v>29.291567466511079</v>
      </c>
    </row>
    <row r="91" spans="1:25" x14ac:dyDescent="0.2">
      <c r="A91" s="264" t="s">
        <v>363</v>
      </c>
      <c r="B91" s="301">
        <f>SUM(B89:B90)</f>
        <v>21.746577341548363</v>
      </c>
      <c r="C91" s="301">
        <f t="shared" ref="C91" si="139">SUM(C89:C90)</f>
        <v>3.8745765268153689</v>
      </c>
      <c r="D91" s="301">
        <f t="shared" ref="D91" si="140">SUM(D89:D90)</f>
        <v>3.5308461316362498</v>
      </c>
      <c r="E91" s="301">
        <f t="shared" si="134"/>
        <v>29.15199999999998</v>
      </c>
      <c r="F91" s="301"/>
      <c r="G91" s="301">
        <f>SUM(G89:G90)</f>
        <v>22.918692141924438</v>
      </c>
      <c r="H91" s="301">
        <f t="shared" ref="H91" si="141">SUM(H89:H90)</f>
        <v>4.6762494753014163</v>
      </c>
      <c r="I91" s="301">
        <f t="shared" ref="I91" si="142">SUM(I89:I90)</f>
        <v>3.612058382774094</v>
      </c>
      <c r="J91" s="301">
        <f t="shared" si="135"/>
        <v>31.206999999999951</v>
      </c>
      <c r="K91" s="301"/>
      <c r="L91" s="301">
        <f>SUM(L89:L90)</f>
        <v>25.389617110086967</v>
      </c>
      <c r="M91" s="301">
        <f t="shared" ref="M91" si="143">SUM(M89:M90)</f>
        <v>5.9065928282497184</v>
      </c>
      <c r="N91" s="301">
        <f t="shared" ref="N91" si="144">SUM(N89:N90)</f>
        <v>5.1177900616633867</v>
      </c>
      <c r="O91" s="301">
        <f t="shared" si="136"/>
        <v>36.414000000000073</v>
      </c>
      <c r="P91" s="301"/>
      <c r="Q91" s="301">
        <f>SUM(Q89:Q90)</f>
        <v>26.555067308268725</v>
      </c>
      <c r="R91" s="301">
        <f t="shared" ref="R91" si="145">SUM(R89:R90)</f>
        <v>6.3219966419695286</v>
      </c>
      <c r="S91" s="301">
        <f t="shared" ref="S91" si="146">SUM(S89:S90)</f>
        <v>5.221936049761676</v>
      </c>
      <c r="T91" s="301">
        <f t="shared" si="137"/>
        <v>38.098999999999926</v>
      </c>
      <c r="U91" s="301"/>
      <c r="V91" s="301">
        <f>SUM(V89:V90)</f>
        <v>26.756909944669331</v>
      </c>
      <c r="W91" s="301">
        <f t="shared" ref="W91" si="147">SUM(W89:W90)</f>
        <v>6.7918087526366273</v>
      </c>
      <c r="X91" s="301">
        <f t="shared" ref="X91" si="148">SUM(X89:X90)</f>
        <v>5.3752813026941952</v>
      </c>
      <c r="Y91" s="301">
        <f t="shared" si="138"/>
        <v>38.924000000000156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3.9002462051221136</v>
      </c>
      <c r="C98" s="300">
        <v>9.4182117876874649</v>
      </c>
      <c r="D98" s="300">
        <v>1.2567389172460268</v>
      </c>
      <c r="E98" s="300">
        <f>SUM(B98:D98)</f>
        <v>14.575196910055606</v>
      </c>
      <c r="F98" s="300"/>
      <c r="G98" s="300">
        <v>4.7758756810198557</v>
      </c>
      <c r="H98" s="300">
        <v>10.895659627586095</v>
      </c>
      <c r="I98" s="300">
        <v>0.82078430970137395</v>
      </c>
      <c r="J98" s="300">
        <f>SUM(G98:I98)</f>
        <v>16.492319618307324</v>
      </c>
      <c r="K98" s="300"/>
      <c r="L98" s="300">
        <v>5.4428530074508519</v>
      </c>
      <c r="M98" s="300">
        <v>10.734033834840222</v>
      </c>
      <c r="N98" s="300">
        <v>0.80676691726982419</v>
      </c>
      <c r="O98" s="300">
        <f>SUM(L98:N98)</f>
        <v>16.983653759560902</v>
      </c>
      <c r="P98" s="300"/>
      <c r="Q98" s="300">
        <v>5.3456943523261859</v>
      </c>
      <c r="R98" s="300">
        <v>10.568949986514079</v>
      </c>
      <c r="S98" s="300">
        <v>0.8307914987042333</v>
      </c>
      <c r="T98" s="300">
        <f>SUM(Q98:S98)</f>
        <v>16.745435837544498</v>
      </c>
      <c r="U98" s="300"/>
      <c r="V98" s="300">
        <v>5.7431400164931565</v>
      </c>
      <c r="W98" s="300">
        <v>11.303730367617392</v>
      </c>
      <c r="X98" s="300">
        <v>0.90457743544935776</v>
      </c>
      <c r="Y98" s="300">
        <f>SUM(V98:X98)</f>
        <v>17.951447819559906</v>
      </c>
    </row>
    <row r="99" spans="1:25" x14ac:dyDescent="0.2">
      <c r="A99" s="260" t="s">
        <v>364</v>
      </c>
      <c r="B99" s="300">
        <v>5.4790842259574895</v>
      </c>
      <c r="C99" s="300">
        <v>7.1178377794099932</v>
      </c>
      <c r="D99" s="300">
        <v>0.98988108457689172</v>
      </c>
      <c r="E99" s="300">
        <f t="shared" ref="E99:E100" si="149">SUM(B99:D99)</f>
        <v>13.586803089944373</v>
      </c>
      <c r="F99" s="300"/>
      <c r="G99" s="300">
        <v>5.4772731821170026</v>
      </c>
      <c r="H99" s="300">
        <v>6.9998583267225216</v>
      </c>
      <c r="I99" s="300">
        <v>0.45354887285315576</v>
      </c>
      <c r="J99" s="300">
        <f t="shared" ref="J99:J100" si="150">SUM(G99:I99)</f>
        <v>12.93068038169268</v>
      </c>
      <c r="K99" s="300"/>
      <c r="L99" s="300">
        <v>5.1887214284883054</v>
      </c>
      <c r="M99" s="300">
        <v>6.5142394736057723</v>
      </c>
      <c r="N99" s="300">
        <v>0.28438533834497381</v>
      </c>
      <c r="O99" s="300">
        <f t="shared" ref="O99:O100" si="151">SUM(L99:N99)</f>
        <v>11.987346240439051</v>
      </c>
      <c r="P99" s="300"/>
      <c r="Q99" s="300">
        <v>5.097631518006291</v>
      </c>
      <c r="R99" s="300">
        <v>6.2702559914046727</v>
      </c>
      <c r="S99" s="300">
        <v>0.28867665304451473</v>
      </c>
      <c r="T99" s="300">
        <f t="shared" ref="T99:T100" si="152">SUM(Q99:S99)</f>
        <v>11.656564162455478</v>
      </c>
      <c r="U99" s="300"/>
      <c r="V99" s="300">
        <v>5.5173444152192799</v>
      </c>
      <c r="W99" s="300">
        <v>6.6457245517417878</v>
      </c>
      <c r="X99" s="300">
        <v>0.313483213478989</v>
      </c>
      <c r="Y99" s="300">
        <f t="shared" ref="Y99:Y100" si="153">SUM(V99:X99)</f>
        <v>12.476552180440056</v>
      </c>
    </row>
    <row r="100" spans="1:25" x14ac:dyDescent="0.2">
      <c r="A100" s="264" t="s">
        <v>363</v>
      </c>
      <c r="B100" s="301">
        <f>SUM(B98:B99)</f>
        <v>9.3793304310796035</v>
      </c>
      <c r="C100" s="301">
        <f t="shared" ref="C100" si="154">SUM(C98:C99)</f>
        <v>16.536049567097457</v>
      </c>
      <c r="D100" s="301">
        <f t="shared" ref="D100" si="155">SUM(D98:D99)</f>
        <v>2.2466200018229188</v>
      </c>
      <c r="E100" s="301">
        <f t="shared" si="149"/>
        <v>28.161999999999978</v>
      </c>
      <c r="F100" s="301"/>
      <c r="G100" s="301">
        <f>SUM(G98:G99)</f>
        <v>10.253148863136857</v>
      </c>
      <c r="H100" s="301">
        <f t="shared" ref="H100" si="156">SUM(H98:H99)</f>
        <v>17.895517954308616</v>
      </c>
      <c r="I100" s="301">
        <f t="shared" ref="I100" si="157">SUM(I98:I99)</f>
        <v>1.2743331825545297</v>
      </c>
      <c r="J100" s="301">
        <f t="shared" si="150"/>
        <v>29.423000000000002</v>
      </c>
      <c r="K100" s="301"/>
      <c r="L100" s="301">
        <f>SUM(L98:L99)</f>
        <v>10.631574435939157</v>
      </c>
      <c r="M100" s="301">
        <f t="shared" ref="M100" si="158">SUM(M98:M99)</f>
        <v>17.248273308445995</v>
      </c>
      <c r="N100" s="301">
        <f t="shared" ref="N100" si="159">SUM(N98:N99)</f>
        <v>1.0911522556147979</v>
      </c>
      <c r="O100" s="301">
        <f t="shared" si="151"/>
        <v>28.97099999999995</v>
      </c>
      <c r="P100" s="301"/>
      <c r="Q100" s="301">
        <f>SUM(Q98:Q99)</f>
        <v>10.443325870332476</v>
      </c>
      <c r="R100" s="301">
        <f t="shared" ref="R100" si="160">SUM(R98:R99)</f>
        <v>16.839205977918752</v>
      </c>
      <c r="S100" s="301">
        <f t="shared" ref="S100" si="161">SUM(S98:S99)</f>
        <v>1.1194681517487481</v>
      </c>
      <c r="T100" s="301">
        <f t="shared" si="152"/>
        <v>28.401999999999976</v>
      </c>
      <c r="U100" s="301"/>
      <c r="V100" s="301">
        <f>SUM(V98:V99)</f>
        <v>11.260484431712436</v>
      </c>
      <c r="W100" s="301">
        <f t="shared" ref="W100" si="162">SUM(W98:W99)</f>
        <v>17.94945491935918</v>
      </c>
      <c r="X100" s="301">
        <f t="shared" ref="X100" si="163">SUM(X98:X99)</f>
        <v>1.2180606489283468</v>
      </c>
      <c r="Y100" s="301">
        <f t="shared" si="153"/>
        <v>30.427999999999965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0.25281068609066687</v>
      </c>
      <c r="C107" s="300">
        <v>0.17377146326739704</v>
      </c>
      <c r="D107" s="300">
        <v>0.18755069823479509</v>
      </c>
      <c r="E107" s="300">
        <f>SUM(B107:D107)</f>
        <v>0.61413284759285902</v>
      </c>
      <c r="F107" s="300"/>
      <c r="G107" s="300">
        <v>0.22621150868425019</v>
      </c>
      <c r="H107" s="300">
        <v>0.36017572681705423</v>
      </c>
      <c r="I107" s="300">
        <v>0.5121585240122295</v>
      </c>
      <c r="J107" s="300">
        <f>SUM(G107:I107)</f>
        <v>1.0985457595135339</v>
      </c>
      <c r="K107" s="300"/>
      <c r="L107" s="300">
        <v>0.20306736111019771</v>
      </c>
      <c r="M107" s="300">
        <v>0.45396296297050015</v>
      </c>
      <c r="N107" s="300">
        <v>0.22394155091818482</v>
      </c>
      <c r="O107" s="300">
        <f>SUM(L107:N107)</f>
        <v>0.88097187499888263</v>
      </c>
      <c r="P107" s="300"/>
      <c r="Q107" s="300">
        <v>0.19789263009499333</v>
      </c>
      <c r="R107" s="300">
        <v>0.44997739580747514</v>
      </c>
      <c r="S107" s="300">
        <v>0.21676854250187005</v>
      </c>
      <c r="T107" s="300">
        <f>SUM(Q107:S107)</f>
        <v>0.8646385684043385</v>
      </c>
      <c r="U107" s="300"/>
      <c r="V107" s="300">
        <v>0.20194159907242265</v>
      </c>
      <c r="W107" s="300">
        <v>0.45573580532754054</v>
      </c>
      <c r="X107" s="300">
        <v>0.20963847045539949</v>
      </c>
      <c r="Y107" s="300">
        <f>SUM(V107:X107)</f>
        <v>0.86731587485536266</v>
      </c>
    </row>
    <row r="108" spans="1:25" x14ac:dyDescent="0.2">
      <c r="A108" s="260" t="s">
        <v>364</v>
      </c>
      <c r="B108" s="300">
        <v>0.34562914389584637</v>
      </c>
      <c r="C108" s="300">
        <v>0.1383664845161158</v>
      </c>
      <c r="D108" s="300">
        <v>0.47787152399517857</v>
      </c>
      <c r="E108" s="300">
        <f t="shared" ref="E108:E109" si="164">SUM(B108:D108)</f>
        <v>0.96186715240714071</v>
      </c>
      <c r="F108" s="300"/>
      <c r="G108" s="300">
        <v>0.45438155857042228</v>
      </c>
      <c r="H108" s="300">
        <v>0.14199423705468783</v>
      </c>
      <c r="I108" s="300">
        <v>0.58207844486135651</v>
      </c>
      <c r="J108" s="300">
        <f t="shared" ref="J108:J109" si="165">SUM(G108:I108)</f>
        <v>1.1784542404864666</v>
      </c>
      <c r="K108" s="300"/>
      <c r="L108" s="300">
        <v>0.46288009258986507</v>
      </c>
      <c r="M108" s="300">
        <v>0.21705104166838138</v>
      </c>
      <c r="N108" s="300">
        <v>0.19009699074287206</v>
      </c>
      <c r="O108" s="300">
        <f t="shared" ref="O108:O109" si="166">SUM(L108:N108)</f>
        <v>0.87002812500111859</v>
      </c>
      <c r="P108" s="300"/>
      <c r="Q108" s="300">
        <v>0.44997739580199053</v>
      </c>
      <c r="R108" s="300">
        <v>0.22245161290163493</v>
      </c>
      <c r="S108" s="300">
        <v>0.18693242289203627</v>
      </c>
      <c r="T108" s="300">
        <f t="shared" ref="T108:T109" si="167">SUM(Q108:S108)</f>
        <v>0.8593614315956617</v>
      </c>
      <c r="U108" s="300"/>
      <c r="V108" s="300">
        <v>0.45026697566115936</v>
      </c>
      <c r="W108" s="300">
        <v>0.23961575898032497</v>
      </c>
      <c r="X108" s="300">
        <v>0.19080139050315348</v>
      </c>
      <c r="Y108" s="300">
        <f t="shared" ref="Y108:Y109" si="168">SUM(V108:X108)</f>
        <v>0.88068412514463779</v>
      </c>
    </row>
    <row r="109" spans="1:25" x14ac:dyDescent="0.2">
      <c r="A109" s="264" t="s">
        <v>363</v>
      </c>
      <c r="B109" s="301">
        <f>SUM(B107:B108)</f>
        <v>0.59843982998651324</v>
      </c>
      <c r="C109" s="301">
        <f t="shared" ref="C109" si="169">SUM(C107:C108)</f>
        <v>0.31213794778351284</v>
      </c>
      <c r="D109" s="301">
        <f t="shared" ref="D109" si="170">SUM(D107:D108)</f>
        <v>0.66542222222997371</v>
      </c>
      <c r="E109" s="301">
        <f t="shared" si="164"/>
        <v>1.5759999999999998</v>
      </c>
      <c r="F109" s="301"/>
      <c r="G109" s="301">
        <f>SUM(G107:G108)</f>
        <v>0.6805930672546725</v>
      </c>
      <c r="H109" s="301">
        <f t="shared" ref="H109" si="171">SUM(H107:H108)</f>
        <v>0.50216996387174206</v>
      </c>
      <c r="I109" s="301">
        <f t="shared" ref="I109" si="172">SUM(I107:I108)</f>
        <v>1.094236968873586</v>
      </c>
      <c r="J109" s="301">
        <f t="shared" si="165"/>
        <v>2.2770000000000006</v>
      </c>
      <c r="K109" s="301"/>
      <c r="L109" s="301">
        <f>SUM(L107:L108)</f>
        <v>0.66594745370006281</v>
      </c>
      <c r="M109" s="301">
        <f t="shared" ref="M109" si="173">SUM(M107:M108)</f>
        <v>0.6710140046388815</v>
      </c>
      <c r="N109" s="301">
        <f t="shared" ref="N109" si="174">SUM(N107:N108)</f>
        <v>0.41403854166105691</v>
      </c>
      <c r="O109" s="301">
        <f t="shared" si="166"/>
        <v>1.7510000000000012</v>
      </c>
      <c r="P109" s="301"/>
      <c r="Q109" s="301">
        <f>SUM(Q107:Q108)</f>
        <v>0.64787002589698384</v>
      </c>
      <c r="R109" s="301">
        <f t="shared" ref="R109" si="175">SUM(R107:R108)</f>
        <v>0.67242900870911004</v>
      </c>
      <c r="S109" s="301">
        <f t="shared" ref="S109" si="176">SUM(S107:S108)</f>
        <v>0.40370096539390632</v>
      </c>
      <c r="T109" s="301">
        <f t="shared" si="167"/>
        <v>1.7240000000000002</v>
      </c>
      <c r="U109" s="301"/>
      <c r="V109" s="301">
        <f>SUM(V107:V108)</f>
        <v>0.65220857473358196</v>
      </c>
      <c r="W109" s="301">
        <f t="shared" ref="W109" si="177">SUM(W107:W108)</f>
        <v>0.69535156430786549</v>
      </c>
      <c r="X109" s="301">
        <f t="shared" ref="X109" si="178">SUM(X107:X108)</f>
        <v>0.400439860958553</v>
      </c>
      <c r="Y109" s="301">
        <f t="shared" si="168"/>
        <v>1.7480000000000002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1.9935407591296459</v>
      </c>
      <c r="C116" s="300">
        <v>0.6892016179139635</v>
      </c>
      <c r="D116" s="300">
        <v>0.21472184193827068</v>
      </c>
      <c r="E116" s="300">
        <f>SUM(B116:D116)</f>
        <v>2.89746421898188</v>
      </c>
      <c r="F116" s="300"/>
      <c r="G116" s="300">
        <v>1.9249384311468887</v>
      </c>
      <c r="H116" s="300">
        <v>0.98968556872282498</v>
      </c>
      <c r="I116" s="300">
        <v>0.1192335470910565</v>
      </c>
      <c r="J116" s="300">
        <f>SUM(G116:I116)</f>
        <v>3.0338575469607703</v>
      </c>
      <c r="K116" s="300"/>
      <c r="L116" s="300">
        <v>1.9027521726192791</v>
      </c>
      <c r="M116" s="300">
        <v>0.81496209170805267</v>
      </c>
      <c r="N116" s="300">
        <v>0.15637129157811674</v>
      </c>
      <c r="O116" s="300">
        <f>SUM(L116:N116)</f>
        <v>2.8740855559054483</v>
      </c>
      <c r="P116" s="300"/>
      <c r="Q116" s="300">
        <v>2.1008616634443809</v>
      </c>
      <c r="R116" s="300">
        <v>0.86751179175931359</v>
      </c>
      <c r="S116" s="300">
        <v>0.17161902203346729</v>
      </c>
      <c r="T116" s="300">
        <f>SUM(Q116:S116)</f>
        <v>3.1399924772371617</v>
      </c>
      <c r="U116" s="300"/>
      <c r="V116" s="300">
        <v>2.356412224689604</v>
      </c>
      <c r="W116" s="300">
        <v>0.90073815981731997</v>
      </c>
      <c r="X116" s="300">
        <v>0.18505731585389837</v>
      </c>
      <c r="Y116" s="300">
        <f>SUM(V116:X116)</f>
        <v>3.442207700360822</v>
      </c>
    </row>
    <row r="117" spans="1:25" x14ac:dyDescent="0.2">
      <c r="A117" s="260" t="s">
        <v>364</v>
      </c>
      <c r="B117" s="300">
        <v>5.5556608587794667</v>
      </c>
      <c r="C117" s="300">
        <v>0.27939452395722614</v>
      </c>
      <c r="D117" s="300">
        <v>0.87148039828145152</v>
      </c>
      <c r="E117" s="300">
        <f t="shared" ref="E117:E118" si="179">SUM(B117:D117)</f>
        <v>6.7065357810181441</v>
      </c>
      <c r="F117" s="300"/>
      <c r="G117" s="300">
        <v>8.1637277447029302</v>
      </c>
      <c r="H117" s="300">
        <v>0.25896772381261723</v>
      </c>
      <c r="I117" s="300">
        <v>0.70644698452368382</v>
      </c>
      <c r="J117" s="300">
        <f t="shared" ref="J117:J118" si="180">SUM(G117:I117)</f>
        <v>9.1291424530392309</v>
      </c>
      <c r="K117" s="300"/>
      <c r="L117" s="300">
        <v>7.3161102786650618</v>
      </c>
      <c r="M117" s="300">
        <v>0.41769448607090442</v>
      </c>
      <c r="N117" s="300">
        <v>0.36110967935857408</v>
      </c>
      <c r="O117" s="300">
        <f t="shared" ref="O117:O118" si="181">SUM(L117:N117)</f>
        <v>8.09491444409454</v>
      </c>
      <c r="P117" s="300"/>
      <c r="Q117" s="300">
        <v>7.8363270045122126</v>
      </c>
      <c r="R117" s="300">
        <v>0.45411946981913726</v>
      </c>
      <c r="S117" s="300">
        <v>0.3985610484315002</v>
      </c>
      <c r="T117" s="300">
        <f t="shared" ref="T117:T118" si="182">SUM(Q117:S117)</f>
        <v>8.68900752276285</v>
      </c>
      <c r="U117" s="300"/>
      <c r="V117" s="300">
        <v>8.336312785492213</v>
      </c>
      <c r="W117" s="300">
        <v>0.49214860146751616</v>
      </c>
      <c r="X117" s="300">
        <v>0.43833091267943336</v>
      </c>
      <c r="Y117" s="300">
        <f t="shared" ref="Y117:Y118" si="183">SUM(V117:X117)</f>
        <v>9.2667922996391621</v>
      </c>
    </row>
    <row r="118" spans="1:25" x14ac:dyDescent="0.2">
      <c r="A118" s="264" t="s">
        <v>363</v>
      </c>
      <c r="B118" s="301">
        <f>SUM(B116:B117)</f>
        <v>7.5492016179091124</v>
      </c>
      <c r="C118" s="301">
        <f t="shared" ref="C118" si="184">SUM(C116:C117)</f>
        <v>0.9685961418711897</v>
      </c>
      <c r="D118" s="301">
        <f t="shared" ref="D118" si="185">SUM(D116:D117)</f>
        <v>1.0862022402197222</v>
      </c>
      <c r="E118" s="301">
        <f t="shared" si="179"/>
        <v>9.6040000000000241</v>
      </c>
      <c r="F118" s="301"/>
      <c r="G118" s="301">
        <f>SUM(G116:G117)</f>
        <v>10.088666175849818</v>
      </c>
      <c r="H118" s="301">
        <f t="shared" ref="H118" si="186">SUM(H116:H117)</f>
        <v>1.2486532925354421</v>
      </c>
      <c r="I118" s="301">
        <f t="shared" ref="I118" si="187">SUM(I116:I117)</f>
        <v>0.82568053161474031</v>
      </c>
      <c r="J118" s="301">
        <f t="shared" si="180"/>
        <v>12.163</v>
      </c>
      <c r="K118" s="301"/>
      <c r="L118" s="301">
        <f>SUM(L116:L117)</f>
        <v>9.2188624512843411</v>
      </c>
      <c r="M118" s="301">
        <f t="shared" ref="M118" si="188">SUM(M116:M117)</f>
        <v>1.2326565777789571</v>
      </c>
      <c r="N118" s="301">
        <f t="shared" ref="N118" si="189">SUM(N116:N117)</f>
        <v>0.51748097093669077</v>
      </c>
      <c r="O118" s="301">
        <f t="shared" si="181"/>
        <v>10.968999999999989</v>
      </c>
      <c r="P118" s="301"/>
      <c r="Q118" s="301">
        <f>SUM(Q116:Q117)</f>
        <v>9.9371886679565939</v>
      </c>
      <c r="R118" s="301">
        <f t="shared" ref="R118" si="190">SUM(R116:R117)</f>
        <v>1.3216312615784509</v>
      </c>
      <c r="S118" s="301">
        <f t="shared" ref="S118" si="191">SUM(S116:S117)</f>
        <v>0.57018007046496755</v>
      </c>
      <c r="T118" s="301">
        <f t="shared" si="182"/>
        <v>11.829000000000013</v>
      </c>
      <c r="U118" s="301"/>
      <c r="V118" s="301">
        <f>SUM(V116:V117)</f>
        <v>10.692725010181817</v>
      </c>
      <c r="W118" s="301">
        <f t="shared" ref="W118" si="192">SUM(W116:W117)</f>
        <v>1.3928867612848361</v>
      </c>
      <c r="X118" s="301">
        <f t="shared" ref="X118" si="193">SUM(X116:X117)</f>
        <v>0.62338822853333176</v>
      </c>
      <c r="Y118" s="301">
        <f t="shared" si="183"/>
        <v>12.708999999999985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3.5355170927214168</v>
      </c>
      <c r="C125" s="300">
        <v>1.8387474863650679</v>
      </c>
      <c r="D125" s="300">
        <v>0.60327204826552772</v>
      </c>
      <c r="E125" s="300">
        <f>SUM(B125:D125)</f>
        <v>5.9775366273520127</v>
      </c>
      <c r="F125" s="300"/>
      <c r="G125" s="300">
        <v>3.6575158275550015</v>
      </c>
      <c r="H125" s="300">
        <v>1.4854766355235889</v>
      </c>
      <c r="I125" s="300">
        <v>0.41204582454897365</v>
      </c>
      <c r="J125" s="300">
        <f>SUM(G125:I125)</f>
        <v>5.5550382876275641</v>
      </c>
      <c r="K125" s="300"/>
      <c r="L125" s="300">
        <v>4.0372259649583349</v>
      </c>
      <c r="M125" s="300">
        <v>1.6518368924568056</v>
      </c>
      <c r="N125" s="300">
        <v>0.40630401179305864</v>
      </c>
      <c r="O125" s="300">
        <f>SUM(L125:N125)</f>
        <v>6.095366869208199</v>
      </c>
      <c r="P125" s="300"/>
      <c r="Q125" s="300">
        <v>3.9659101435048636</v>
      </c>
      <c r="R125" s="300">
        <v>1.6055574234791159</v>
      </c>
      <c r="S125" s="300">
        <v>0.41729397104133575</v>
      </c>
      <c r="T125" s="300">
        <f>SUM(Q125:S125)</f>
        <v>5.9887615380253161</v>
      </c>
      <c r="U125" s="300"/>
      <c r="V125" s="300">
        <v>3.7125684266715693</v>
      </c>
      <c r="W125" s="300">
        <v>1.4889114875819542</v>
      </c>
      <c r="X125" s="300">
        <v>0.39758252404083105</v>
      </c>
      <c r="Y125" s="300">
        <f>SUM(V125:X125)</f>
        <v>5.5990624382943546</v>
      </c>
    </row>
    <row r="126" spans="1:25" x14ac:dyDescent="0.2">
      <c r="A126" s="260" t="s">
        <v>364</v>
      </c>
      <c r="B126" s="300">
        <v>3.8634056305864517</v>
      </c>
      <c r="C126" s="300">
        <v>0.11170712438938608</v>
      </c>
      <c r="D126" s="300">
        <v>1.2373506176721509</v>
      </c>
      <c r="E126" s="300">
        <f t="shared" ref="E126:E127" si="194">SUM(B126:D126)</f>
        <v>5.2124633726479885</v>
      </c>
      <c r="F126" s="300"/>
      <c r="G126" s="300">
        <v>4.5728423273836363</v>
      </c>
      <c r="H126" s="300">
        <v>0.18544769370038874</v>
      </c>
      <c r="I126" s="300">
        <v>0.46267169128840441</v>
      </c>
      <c r="J126" s="300">
        <f t="shared" ref="J126:J127" si="195">SUM(G126:I126)</f>
        <v>5.2209617123724295</v>
      </c>
      <c r="K126" s="300"/>
      <c r="L126" s="300">
        <v>4.9703000357069218</v>
      </c>
      <c r="M126" s="300">
        <v>0.24926791458557729</v>
      </c>
      <c r="N126" s="300">
        <v>0.72306518049928703</v>
      </c>
      <c r="O126" s="300">
        <f t="shared" ref="O126:O127" si="196">SUM(L126:N126)</f>
        <v>5.9426331307917861</v>
      </c>
      <c r="P126" s="300"/>
      <c r="Q126" s="300">
        <v>4.9037432991670737</v>
      </c>
      <c r="R126" s="300">
        <v>0.25636083104715601</v>
      </c>
      <c r="S126" s="300">
        <v>0.74913433176045918</v>
      </c>
      <c r="T126" s="300">
        <f t="shared" ref="T126:T127" si="197">SUM(Q126:S126)</f>
        <v>5.9092384619746889</v>
      </c>
      <c r="U126" s="300"/>
      <c r="V126" s="300">
        <v>4.6048363977435356</v>
      </c>
      <c r="W126" s="300">
        <v>0.25705301588344254</v>
      </c>
      <c r="X126" s="300">
        <v>0.73204814807865981</v>
      </c>
      <c r="Y126" s="300">
        <f t="shared" ref="Y126:Y127" si="198">SUM(V126:X126)</f>
        <v>5.5939375617056371</v>
      </c>
    </row>
    <row r="127" spans="1:25" x14ac:dyDescent="0.2">
      <c r="A127" s="264" t="s">
        <v>363</v>
      </c>
      <c r="B127" s="301">
        <f>SUM(B125:B126)</f>
        <v>7.3989227233078685</v>
      </c>
      <c r="C127" s="301">
        <f t="shared" ref="C127" si="199">SUM(C125:C126)</f>
        <v>1.950454610754454</v>
      </c>
      <c r="D127" s="301">
        <f t="shared" ref="D127" si="200">SUM(D125:D126)</f>
        <v>1.8406226659376785</v>
      </c>
      <c r="E127" s="301">
        <f t="shared" si="194"/>
        <v>11.190000000000001</v>
      </c>
      <c r="F127" s="301"/>
      <c r="G127" s="301">
        <f>SUM(G125:G126)</f>
        <v>8.2303581549386386</v>
      </c>
      <c r="H127" s="301">
        <f t="shared" ref="H127" si="201">SUM(H125:H126)</f>
        <v>1.6709243292239777</v>
      </c>
      <c r="I127" s="301">
        <f t="shared" ref="I127" si="202">SUM(I125:I126)</f>
        <v>0.87471751583737811</v>
      </c>
      <c r="J127" s="301">
        <f t="shared" si="195"/>
        <v>10.775999999999994</v>
      </c>
      <c r="K127" s="301"/>
      <c r="L127" s="301">
        <f>SUM(L125:L126)</f>
        <v>9.0075260006652567</v>
      </c>
      <c r="M127" s="301">
        <f t="shared" ref="M127" si="203">SUM(M125:M126)</f>
        <v>1.9011048070423828</v>
      </c>
      <c r="N127" s="301">
        <f t="shared" ref="N127" si="204">SUM(N125:N126)</f>
        <v>1.1293691922923457</v>
      </c>
      <c r="O127" s="301">
        <f t="shared" si="196"/>
        <v>12.037999999999986</v>
      </c>
      <c r="P127" s="301"/>
      <c r="Q127" s="301">
        <f>SUM(Q125:Q126)</f>
        <v>8.8696534426719378</v>
      </c>
      <c r="R127" s="301">
        <f t="shared" ref="R127" si="205">SUM(R125:R126)</f>
        <v>1.8619182545262718</v>
      </c>
      <c r="S127" s="301">
        <f t="shared" ref="S127" si="206">SUM(S125:S126)</f>
        <v>1.166428302801795</v>
      </c>
      <c r="T127" s="301">
        <f t="shared" si="197"/>
        <v>11.898000000000003</v>
      </c>
      <c r="U127" s="301"/>
      <c r="V127" s="301">
        <f>SUM(V125:V126)</f>
        <v>8.3174048244151049</v>
      </c>
      <c r="W127" s="301">
        <f t="shared" ref="W127" si="207">SUM(W125:W126)</f>
        <v>1.7459645034653968</v>
      </c>
      <c r="X127" s="301">
        <f t="shared" ref="X127" si="208">SUM(X125:X126)</f>
        <v>1.1296306721194909</v>
      </c>
      <c r="Y127" s="301">
        <f t="shared" si="198"/>
        <v>11.192999999999993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1.5608929544119703</v>
      </c>
      <c r="C134" s="300">
        <v>1.3494063167265384</v>
      </c>
      <c r="D134" s="300">
        <v>0.31775395715343513</v>
      </c>
      <c r="E134" s="300">
        <f>SUM(B134:D134)</f>
        <v>3.2280532282919436</v>
      </c>
      <c r="F134" s="300"/>
      <c r="G134" s="300">
        <v>2.095932533233734</v>
      </c>
      <c r="H134" s="300">
        <v>1.9269836739111299</v>
      </c>
      <c r="I134" s="300">
        <v>0.74082646774249161</v>
      </c>
      <c r="J134" s="300">
        <f>SUM(G134:I134)</f>
        <v>4.7637426748873555</v>
      </c>
      <c r="K134" s="300"/>
      <c r="L134" s="300">
        <v>2.6313382500778197</v>
      </c>
      <c r="M134" s="300">
        <v>1.2061495139287979</v>
      </c>
      <c r="N134" s="300">
        <v>0.15529064699703587</v>
      </c>
      <c r="O134" s="300">
        <f>SUM(L134:N134)</f>
        <v>3.9927784110036533</v>
      </c>
      <c r="P134" s="300"/>
      <c r="Q134" s="300">
        <v>2.5478223138609137</v>
      </c>
      <c r="R134" s="300">
        <v>1.078651326131465</v>
      </c>
      <c r="S134" s="300">
        <v>0.14715870260802655</v>
      </c>
      <c r="T134" s="300">
        <f>SUM(Q134:S134)</f>
        <v>3.7736323426004055</v>
      </c>
      <c r="U134" s="300"/>
      <c r="V134" s="300">
        <v>2.9308067685642922</v>
      </c>
      <c r="W134" s="300">
        <v>1.060879466049288</v>
      </c>
      <c r="X134" s="300">
        <v>0.1593310837637637</v>
      </c>
      <c r="Y134" s="300">
        <f>SUM(V134:X134)</f>
        <v>4.1510173183773436</v>
      </c>
    </row>
    <row r="135" spans="1:25" x14ac:dyDescent="0.2">
      <c r="A135" s="260" t="s">
        <v>364</v>
      </c>
      <c r="B135" s="300">
        <v>1.9151173525772829</v>
      </c>
      <c r="C135" s="300">
        <v>0.13561135242649003</v>
      </c>
      <c r="D135" s="300">
        <v>0.41521806670428835</v>
      </c>
      <c r="E135" s="300">
        <f t="shared" ref="E135:E136" si="209">SUM(B135:D135)</f>
        <v>2.4659467717080612</v>
      </c>
      <c r="F135" s="300"/>
      <c r="G135" s="300">
        <v>1.7307920856222723</v>
      </c>
      <c r="H135" s="300">
        <v>0.69007590009461217</v>
      </c>
      <c r="I135" s="300">
        <v>0.94338933939576197</v>
      </c>
      <c r="J135" s="300">
        <f t="shared" ref="J135:J136" si="210">SUM(G135:I135)</f>
        <v>3.3642573251126464</v>
      </c>
      <c r="K135" s="300"/>
      <c r="L135" s="300">
        <v>2.9238317130227163</v>
      </c>
      <c r="M135" s="300">
        <v>0.36263895407095847</v>
      </c>
      <c r="N135" s="300">
        <v>1.2747509219026594</v>
      </c>
      <c r="O135" s="300">
        <f t="shared" ref="O135:O136" si="211">SUM(L135:N135)</f>
        <v>4.5612215889963341</v>
      </c>
      <c r="P135" s="300"/>
      <c r="Q135" s="300">
        <v>2.7318805119799419</v>
      </c>
      <c r="R135" s="300">
        <v>0.33978285512358974</v>
      </c>
      <c r="S135" s="300">
        <v>1.2537042902960664</v>
      </c>
      <c r="T135" s="300">
        <f t="shared" ref="T135:T136" si="212">SUM(Q135:S135)</f>
        <v>4.3253676573995978</v>
      </c>
      <c r="U135" s="300"/>
      <c r="V135" s="300">
        <v>2.9336835797794274</v>
      </c>
      <c r="W135" s="300">
        <v>0.37155123560615383</v>
      </c>
      <c r="X135" s="300">
        <v>1.462747866237081</v>
      </c>
      <c r="Y135" s="300">
        <f t="shared" ref="Y135:Y136" si="213">SUM(V135:X135)</f>
        <v>4.7679826816226623</v>
      </c>
    </row>
    <row r="136" spans="1:25" x14ac:dyDescent="0.2">
      <c r="A136" s="264" t="s">
        <v>363</v>
      </c>
      <c r="B136" s="301">
        <f>SUM(B134:B135)</f>
        <v>3.4760103069892532</v>
      </c>
      <c r="C136" s="301">
        <f t="shared" ref="C136" si="214">SUM(C134:C135)</f>
        <v>1.4850176691530286</v>
      </c>
      <c r="D136" s="301">
        <f t="shared" ref="D136" si="215">SUM(D134:D135)</f>
        <v>0.73297202385772353</v>
      </c>
      <c r="E136" s="301">
        <f t="shared" si="209"/>
        <v>5.6940000000000044</v>
      </c>
      <c r="F136" s="301"/>
      <c r="G136" s="301">
        <f>SUM(G134:G135)</f>
        <v>3.826724618856006</v>
      </c>
      <c r="H136" s="301">
        <f t="shared" ref="H136" si="216">SUM(H134:H135)</f>
        <v>2.6170595740057419</v>
      </c>
      <c r="I136" s="301">
        <f t="shared" ref="I136" si="217">SUM(I134:I135)</f>
        <v>1.6842158071382536</v>
      </c>
      <c r="J136" s="301">
        <f t="shared" si="210"/>
        <v>8.1280000000000019</v>
      </c>
      <c r="K136" s="301"/>
      <c r="L136" s="301">
        <f>SUM(L134:L135)</f>
        <v>5.5551699631005356</v>
      </c>
      <c r="M136" s="301">
        <f t="shared" ref="M136" si="218">SUM(M134:M135)</f>
        <v>1.5687884679997564</v>
      </c>
      <c r="N136" s="301">
        <f t="shared" ref="N136" si="219">SUM(N134:N135)</f>
        <v>1.4300415688996952</v>
      </c>
      <c r="O136" s="301">
        <f t="shared" si="211"/>
        <v>8.5539999999999861</v>
      </c>
      <c r="P136" s="301"/>
      <c r="Q136" s="301">
        <f>SUM(Q134:Q135)</f>
        <v>5.2797028258408556</v>
      </c>
      <c r="R136" s="301">
        <f t="shared" ref="R136" si="220">SUM(R134:R135)</f>
        <v>1.4184341812550547</v>
      </c>
      <c r="S136" s="301">
        <f t="shared" ref="S136" si="221">SUM(S134:S135)</f>
        <v>1.400862992904093</v>
      </c>
      <c r="T136" s="301">
        <f t="shared" si="212"/>
        <v>8.0990000000000038</v>
      </c>
      <c r="U136" s="301"/>
      <c r="V136" s="301">
        <f>SUM(V134:V135)</f>
        <v>5.8644903483437201</v>
      </c>
      <c r="W136" s="301">
        <f t="shared" ref="W136" si="222">SUM(W134:W135)</f>
        <v>1.4324307016554418</v>
      </c>
      <c r="X136" s="301">
        <f t="shared" ref="X136" si="223">SUM(X134:X135)</f>
        <v>1.6220789500008448</v>
      </c>
      <c r="Y136" s="301">
        <f t="shared" si="213"/>
        <v>8.9190000000000058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9.5717969540781986</v>
      </c>
      <c r="C143" s="300">
        <v>6.1785864648494444</v>
      </c>
      <c r="D143" s="300">
        <v>3.5006714107804515</v>
      </c>
      <c r="E143" s="300">
        <f>SUM(B143:D143)</f>
        <v>19.251054829708096</v>
      </c>
      <c r="F143" s="300"/>
      <c r="G143" s="300">
        <v>13.014802931881432</v>
      </c>
      <c r="H143" s="300">
        <v>7.8317721160623863</v>
      </c>
      <c r="I143" s="300">
        <v>3.9063707457715999</v>
      </c>
      <c r="J143" s="300">
        <f>SUM(G143:I143)</f>
        <v>24.752945793715419</v>
      </c>
      <c r="K143" s="300"/>
      <c r="L143" s="300">
        <v>14.332761040015441</v>
      </c>
      <c r="M143" s="300">
        <v>9.4980574393004851</v>
      </c>
      <c r="N143" s="300">
        <v>6.0492393397086914</v>
      </c>
      <c r="O143" s="300">
        <f>SUM(L143:N143)</f>
        <v>29.880057819024618</v>
      </c>
      <c r="P143" s="300"/>
      <c r="Q143" s="300">
        <v>14.870587369483641</v>
      </c>
      <c r="R143" s="300">
        <v>9.8936366745111943</v>
      </c>
      <c r="S143" s="300">
        <v>6.454781397070871</v>
      </c>
      <c r="T143" s="300">
        <f>SUM(Q143:S143)</f>
        <v>31.219005441065708</v>
      </c>
      <c r="U143" s="300"/>
      <c r="V143" s="300">
        <v>15.696320538277913</v>
      </c>
      <c r="W143" s="300">
        <v>10.477544926443672</v>
      </c>
      <c r="X143" s="300">
        <v>7.1486730889472208</v>
      </c>
      <c r="Y143" s="300">
        <f>SUM(V143:X143)</f>
        <v>33.322538553668807</v>
      </c>
    </row>
    <row r="144" spans="1:25" x14ac:dyDescent="0.2">
      <c r="A144" s="260" t="s">
        <v>364</v>
      </c>
      <c r="B144" s="300">
        <v>16.127190836353432</v>
      </c>
      <c r="C144" s="300">
        <v>1.9778918425970125</v>
      </c>
      <c r="D144" s="300">
        <v>5.877862491341495</v>
      </c>
      <c r="E144" s="300">
        <f t="shared" ref="E144:E145" si="224">SUM(B144:D144)</f>
        <v>23.982945170291941</v>
      </c>
      <c r="F144" s="300"/>
      <c r="G144" s="300">
        <v>19.911930146391903</v>
      </c>
      <c r="H144" s="300">
        <v>2.0199265774280208</v>
      </c>
      <c r="I144" s="300">
        <v>3.7811974824647447</v>
      </c>
      <c r="J144" s="300">
        <f t="shared" ref="J144:J145" si="225">SUM(G144:I144)</f>
        <v>25.713054206284667</v>
      </c>
      <c r="K144" s="300"/>
      <c r="L144" s="300">
        <v>19.130284975408003</v>
      </c>
      <c r="M144" s="300">
        <v>2.2830469944064915</v>
      </c>
      <c r="N144" s="300">
        <v>4.0356102111608836</v>
      </c>
      <c r="O144" s="300">
        <f t="shared" ref="O144:O145" si="226">SUM(L144:N144)</f>
        <v>25.448942180975376</v>
      </c>
      <c r="P144" s="300"/>
      <c r="Q144" s="300">
        <v>19.305424670614546</v>
      </c>
      <c r="R144" s="300">
        <v>2.3890654720359374</v>
      </c>
      <c r="S144" s="300">
        <v>4.2005044162837759</v>
      </c>
      <c r="T144" s="300">
        <f t="shared" ref="T144:T145" si="227">SUM(Q144:S144)</f>
        <v>25.894994558934258</v>
      </c>
      <c r="U144" s="300"/>
      <c r="V144" s="300">
        <v>19.676901843115292</v>
      </c>
      <c r="W144" s="300">
        <v>2.594759236648521</v>
      </c>
      <c r="X144" s="300">
        <v>4.4648003665672968</v>
      </c>
      <c r="Y144" s="300">
        <f t="shared" ref="Y144:Y145" si="228">SUM(V144:X144)</f>
        <v>26.736461446331109</v>
      </c>
    </row>
    <row r="145" spans="1:25" x14ac:dyDescent="0.2">
      <c r="A145" s="264" t="s">
        <v>363</v>
      </c>
      <c r="B145" s="301">
        <f>SUM(B143:B144)</f>
        <v>25.69898779043163</v>
      </c>
      <c r="C145" s="301">
        <f t="shared" ref="C145" si="229">SUM(C143:C144)</f>
        <v>8.1564783074464575</v>
      </c>
      <c r="D145" s="301">
        <f t="shared" ref="D145" si="230">SUM(D143:D144)</f>
        <v>9.378533902121946</v>
      </c>
      <c r="E145" s="301">
        <f t="shared" si="224"/>
        <v>43.23400000000003</v>
      </c>
      <c r="F145" s="301"/>
      <c r="G145" s="301">
        <f>SUM(G143:G144)</f>
        <v>32.926733078273337</v>
      </c>
      <c r="H145" s="301">
        <f t="shared" ref="H145" si="231">SUM(H143:H144)</f>
        <v>9.8516986934904072</v>
      </c>
      <c r="I145" s="301">
        <f t="shared" ref="I145" si="232">SUM(I143:I144)</f>
        <v>7.6875682282363442</v>
      </c>
      <c r="J145" s="301">
        <f t="shared" si="225"/>
        <v>50.466000000000086</v>
      </c>
      <c r="K145" s="301"/>
      <c r="L145" s="301">
        <f>SUM(L143:L144)</f>
        <v>33.463046015423444</v>
      </c>
      <c r="M145" s="301">
        <f t="shared" ref="M145" si="233">SUM(M143:M144)</f>
        <v>11.781104433706977</v>
      </c>
      <c r="N145" s="301">
        <f t="shared" ref="N145" si="234">SUM(N143:N144)</f>
        <v>10.084849550869574</v>
      </c>
      <c r="O145" s="301">
        <f t="shared" si="226"/>
        <v>55.328999999999994</v>
      </c>
      <c r="P145" s="301"/>
      <c r="Q145" s="301">
        <f>SUM(Q143:Q144)</f>
        <v>34.176012040098186</v>
      </c>
      <c r="R145" s="301">
        <f t="shared" ref="R145" si="235">SUM(R143:R144)</f>
        <v>12.282702146547132</v>
      </c>
      <c r="S145" s="301">
        <f t="shared" ref="S145" si="236">SUM(S143:S144)</f>
        <v>10.655285813354647</v>
      </c>
      <c r="T145" s="301">
        <f t="shared" si="227"/>
        <v>57.113999999999962</v>
      </c>
      <c r="U145" s="301"/>
      <c r="V145" s="301">
        <f>SUM(V143:V144)</f>
        <v>35.373222381393205</v>
      </c>
      <c r="W145" s="301">
        <f t="shared" ref="W145" si="237">SUM(W143:W144)</f>
        <v>13.072304163092193</v>
      </c>
      <c r="X145" s="301">
        <f t="shared" ref="X145" si="238">SUM(X143:X144)</f>
        <v>11.613473455514518</v>
      </c>
      <c r="Y145" s="301">
        <f t="shared" si="228"/>
        <v>60.058999999999912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9.4343764478115304</v>
      </c>
      <c r="C152" s="300">
        <v>7.6279041465495361</v>
      </c>
      <c r="D152" s="300">
        <v>2.0426111668741309</v>
      </c>
      <c r="E152" s="300">
        <f>SUM(B152:D152)</f>
        <v>19.104891761235198</v>
      </c>
      <c r="F152" s="300"/>
      <c r="G152" s="300">
        <v>8.7505295955484002</v>
      </c>
      <c r="H152" s="300">
        <v>6.3175201553139022</v>
      </c>
      <c r="I152" s="300">
        <v>2.2454980918936216</v>
      </c>
      <c r="J152" s="300">
        <f>SUM(G152:I152)</f>
        <v>17.313547842755924</v>
      </c>
      <c r="K152" s="300"/>
      <c r="L152" s="300">
        <v>8.1870489101889987</v>
      </c>
      <c r="M152" s="300">
        <v>7.0765286333001276</v>
      </c>
      <c r="N152" s="300">
        <v>2.2674411225701689</v>
      </c>
      <c r="O152" s="300">
        <f>SUM(L152:N152)</f>
        <v>17.531018666059296</v>
      </c>
      <c r="P152" s="300"/>
      <c r="Q152" s="300">
        <v>8.8536355196401804</v>
      </c>
      <c r="R152" s="300">
        <v>7.3765233169755993</v>
      </c>
      <c r="S152" s="300">
        <v>2.368758055352493</v>
      </c>
      <c r="T152" s="300">
        <f>SUM(Q152:S152)</f>
        <v>18.598916891968273</v>
      </c>
      <c r="U152" s="300"/>
      <c r="V152" s="300">
        <v>9.6146588470294798</v>
      </c>
      <c r="W152" s="300">
        <v>7.5678357894603057</v>
      </c>
      <c r="X152" s="300">
        <v>2.5389577807796768</v>
      </c>
      <c r="Y152" s="300">
        <f>SUM(V152:X152)</f>
        <v>19.721452417269461</v>
      </c>
    </row>
    <row r="153" spans="1:25" x14ac:dyDescent="0.2">
      <c r="A153" s="260" t="s">
        <v>364</v>
      </c>
      <c r="B153" s="300">
        <v>17.933579112942937</v>
      </c>
      <c r="C153" s="300">
        <v>5.5449717193438435</v>
      </c>
      <c r="D153" s="300">
        <v>2.172557406478036</v>
      </c>
      <c r="E153" s="300">
        <f t="shared" ref="E153:E154" si="239">SUM(B153:D153)</f>
        <v>25.651108238764813</v>
      </c>
      <c r="F153" s="300"/>
      <c r="G153" s="300">
        <v>18.060722038263854</v>
      </c>
      <c r="H153" s="300">
        <v>5.1027823266052774</v>
      </c>
      <c r="I153" s="300">
        <v>2.4069477923748979</v>
      </c>
      <c r="J153" s="300">
        <f t="shared" ref="J153:J154" si="240">SUM(G153:I153)</f>
        <v>25.570452157244031</v>
      </c>
      <c r="K153" s="300"/>
      <c r="L153" s="300">
        <v>17.245323736057781</v>
      </c>
      <c r="M153" s="300">
        <v>6.0426797721329422</v>
      </c>
      <c r="N153" s="300">
        <v>2.3869778257499195</v>
      </c>
      <c r="O153" s="300">
        <f t="shared" ref="O153:O154" si="241">SUM(L153:N153)</f>
        <v>25.674981333940643</v>
      </c>
      <c r="P153" s="300"/>
      <c r="Q153" s="300">
        <v>18.320732203103319</v>
      </c>
      <c r="R153" s="300">
        <v>6.4061833803096766</v>
      </c>
      <c r="S153" s="300">
        <v>2.4961675246187149</v>
      </c>
      <c r="T153" s="300">
        <f t="shared" ref="T153:T154" si="242">SUM(Q153:S153)</f>
        <v>27.223083108031712</v>
      </c>
      <c r="U153" s="300"/>
      <c r="V153" s="300">
        <v>19.460871699383272</v>
      </c>
      <c r="W153" s="300">
        <v>6.7429933648061606</v>
      </c>
      <c r="X153" s="300">
        <v>2.6596825185410737</v>
      </c>
      <c r="Y153" s="300">
        <f t="shared" ref="Y153:Y154" si="243">SUM(V153:X153)</f>
        <v>28.863547582730508</v>
      </c>
    </row>
    <row r="154" spans="1:25" x14ac:dyDescent="0.2">
      <c r="A154" s="264" t="s">
        <v>363</v>
      </c>
      <c r="B154" s="301">
        <f>SUM(B152:B153)</f>
        <v>27.367955560754467</v>
      </c>
      <c r="C154" s="301">
        <f t="shared" ref="C154" si="244">SUM(C152:C153)</f>
        <v>13.17287586589338</v>
      </c>
      <c r="D154" s="301">
        <f t="shared" ref="D154" si="245">SUM(D152:D153)</f>
        <v>4.2151685733521669</v>
      </c>
      <c r="E154" s="301">
        <f t="shared" si="239"/>
        <v>44.756000000000014</v>
      </c>
      <c r="F154" s="301"/>
      <c r="G154" s="301">
        <f>SUM(G152:G153)</f>
        <v>26.811251633812255</v>
      </c>
      <c r="H154" s="301">
        <f t="shared" ref="H154" si="246">SUM(H152:H153)</f>
        <v>11.42030248191918</v>
      </c>
      <c r="I154" s="301">
        <f t="shared" ref="I154" si="247">SUM(I152:I153)</f>
        <v>4.6524458842685199</v>
      </c>
      <c r="J154" s="301">
        <f t="shared" si="240"/>
        <v>42.883999999999958</v>
      </c>
      <c r="K154" s="301"/>
      <c r="L154" s="301">
        <f>SUM(L152:L153)</f>
        <v>25.43237264624678</v>
      </c>
      <c r="M154" s="301">
        <f t="shared" ref="M154" si="248">SUM(M152:M153)</f>
        <v>13.119208405433071</v>
      </c>
      <c r="N154" s="301">
        <f t="shared" ref="N154" si="249">SUM(N152:N153)</f>
        <v>4.6544189483200888</v>
      </c>
      <c r="O154" s="301">
        <f t="shared" si="241"/>
        <v>43.205999999999932</v>
      </c>
      <c r="P154" s="301"/>
      <c r="Q154" s="301">
        <f>SUM(Q152:Q153)</f>
        <v>27.174367722743497</v>
      </c>
      <c r="R154" s="301">
        <f t="shared" ref="R154" si="250">SUM(R152:R153)</f>
        <v>13.782706697285276</v>
      </c>
      <c r="S154" s="301">
        <f t="shared" ref="S154" si="251">SUM(S152:S153)</f>
        <v>4.8649255799712083</v>
      </c>
      <c r="T154" s="301">
        <f t="shared" si="242"/>
        <v>45.821999999999981</v>
      </c>
      <c r="U154" s="301"/>
      <c r="V154" s="301">
        <f>SUM(V152:V153)</f>
        <v>29.07553054641275</v>
      </c>
      <c r="W154" s="301">
        <f t="shared" ref="W154" si="252">SUM(W152:W153)</f>
        <v>14.310829154266466</v>
      </c>
      <c r="X154" s="301">
        <f t="shared" ref="X154" si="253">SUM(X152:X153)</f>
        <v>5.1986402993207506</v>
      </c>
      <c r="Y154" s="301">
        <f t="shared" si="243"/>
        <v>48.584999999999965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5.9627194511897663</v>
      </c>
      <c r="C161" s="300">
        <v>5.9972859408023744</v>
      </c>
      <c r="D161" s="300">
        <v>0</v>
      </c>
      <c r="E161" s="300">
        <f>SUM(B161:D161)</f>
        <v>11.960005391992141</v>
      </c>
      <c r="F161" s="300"/>
      <c r="G161" s="300">
        <v>6.5728143071950971</v>
      </c>
      <c r="H161" s="300">
        <v>6.2409087129067409</v>
      </c>
      <c r="I161" s="300">
        <v>0.37752835637801491</v>
      </c>
      <c r="J161" s="300">
        <f>SUM(G161:I161)</f>
        <v>13.191251376479853</v>
      </c>
      <c r="K161" s="300"/>
      <c r="L161" s="300">
        <v>6.8402318507940407</v>
      </c>
      <c r="M161" s="300">
        <v>6.2376440965450461</v>
      </c>
      <c r="N161" s="300">
        <v>0.54605928400007508</v>
      </c>
      <c r="O161" s="300">
        <f>SUM(L161:N161)</f>
        <v>13.623935231339162</v>
      </c>
      <c r="P161" s="300"/>
      <c r="Q161" s="300">
        <v>7.1418082497296087</v>
      </c>
      <c r="R161" s="300">
        <v>6.5260490833459714</v>
      </c>
      <c r="S161" s="300">
        <v>0.57084562057931154</v>
      </c>
      <c r="T161" s="300">
        <f>SUM(Q161:S161)</f>
        <v>14.238702953654892</v>
      </c>
      <c r="U161" s="300"/>
      <c r="V161" s="300">
        <v>7.6282692204619202</v>
      </c>
      <c r="W161" s="300">
        <v>6.9734786368446464</v>
      </c>
      <c r="X161" s="300">
        <v>0.61480755339703885</v>
      </c>
      <c r="Y161" s="300">
        <f>SUM(V161:X161)</f>
        <v>15.216555410703606</v>
      </c>
    </row>
    <row r="162" spans="1:25" x14ac:dyDescent="0.2">
      <c r="A162" s="260" t="s">
        <v>364</v>
      </c>
      <c r="B162" s="300">
        <v>7.243599926082342</v>
      </c>
      <c r="C162" s="300">
        <v>1.2029687045835278</v>
      </c>
      <c r="D162" s="300">
        <v>0.35142597734201136</v>
      </c>
      <c r="E162" s="300">
        <f t="shared" ref="E162:E163" si="254">SUM(B162:D162)</f>
        <v>8.7979946080078797</v>
      </c>
      <c r="F162" s="300"/>
      <c r="G162" s="300">
        <v>7.777540368803499</v>
      </c>
      <c r="H162" s="300">
        <v>1.2489231124535185</v>
      </c>
      <c r="I162" s="300">
        <v>2.8514226311665097E-4</v>
      </c>
      <c r="J162" s="300">
        <f t="shared" ref="J162:J163" si="255">SUM(G162:I162)</f>
        <v>9.0267486235201346</v>
      </c>
      <c r="K162" s="300"/>
      <c r="L162" s="300">
        <v>7.9154205724018967</v>
      </c>
      <c r="M162" s="300">
        <v>1.2878161148837084</v>
      </c>
      <c r="N162" s="300">
        <v>0.19282808137521987</v>
      </c>
      <c r="O162" s="300">
        <f t="shared" ref="O162:O163" si="256">SUM(L162:N162)</f>
        <v>9.3960647686608247</v>
      </c>
      <c r="P162" s="300"/>
      <c r="Q162" s="300">
        <v>8.0977459376045164</v>
      </c>
      <c r="R162" s="300">
        <v>1.416994641437235</v>
      </c>
      <c r="S162" s="300">
        <v>0.20155646730340115</v>
      </c>
      <c r="T162" s="300">
        <f t="shared" ref="T162:T163" si="257">SUM(Q162:S162)</f>
        <v>9.7162970463451526</v>
      </c>
      <c r="U162" s="300"/>
      <c r="V162" s="300">
        <v>8.2970264788393777</v>
      </c>
      <c r="W162" s="300">
        <v>1.6697022953275509</v>
      </c>
      <c r="X162" s="300">
        <v>0.21771581512944702</v>
      </c>
      <c r="Y162" s="300">
        <f t="shared" ref="Y162:Y163" si="258">SUM(V162:X162)</f>
        <v>10.184444589296374</v>
      </c>
    </row>
    <row r="163" spans="1:25" x14ac:dyDescent="0.2">
      <c r="A163" s="264" t="s">
        <v>363</v>
      </c>
      <c r="B163" s="301">
        <f>SUM(B161:B162)</f>
        <v>13.206319377272109</v>
      </c>
      <c r="C163" s="301">
        <f t="shared" ref="C163" si="259">SUM(C161:C162)</f>
        <v>7.2002546453859022</v>
      </c>
      <c r="D163" s="301">
        <f t="shared" ref="D163" si="260">SUM(D161:D162)</f>
        <v>0.35142597734201136</v>
      </c>
      <c r="E163" s="301">
        <f t="shared" si="254"/>
        <v>20.758000000000024</v>
      </c>
      <c r="F163" s="301"/>
      <c r="G163" s="301">
        <f>SUM(G161:G162)</f>
        <v>14.350354675998595</v>
      </c>
      <c r="H163" s="301">
        <f t="shared" ref="H163" si="261">SUM(H161:H162)</f>
        <v>7.4898318253602589</v>
      </c>
      <c r="I163" s="301">
        <f t="shared" ref="I163" si="262">SUM(I161:I162)</f>
        <v>0.37781349864113156</v>
      </c>
      <c r="J163" s="301">
        <f t="shared" si="255"/>
        <v>22.217999999999986</v>
      </c>
      <c r="K163" s="301"/>
      <c r="L163" s="301">
        <f>SUM(L161:L162)</f>
        <v>14.755652423195937</v>
      </c>
      <c r="M163" s="301">
        <f t="shared" ref="M163" si="263">SUM(M161:M162)</f>
        <v>7.5254602114287543</v>
      </c>
      <c r="N163" s="301">
        <f t="shared" ref="N163" si="264">SUM(N161:N162)</f>
        <v>0.73888736537529498</v>
      </c>
      <c r="O163" s="301">
        <f t="shared" si="256"/>
        <v>23.019999999999985</v>
      </c>
      <c r="P163" s="301"/>
      <c r="Q163" s="301">
        <f>SUM(Q161:Q162)</f>
        <v>15.239554187334125</v>
      </c>
      <c r="R163" s="301">
        <f t="shared" ref="R163" si="265">SUM(R161:R162)</f>
        <v>7.9430437247832062</v>
      </c>
      <c r="S163" s="301">
        <f t="shared" ref="S163" si="266">SUM(S161:S162)</f>
        <v>0.7724020878827127</v>
      </c>
      <c r="T163" s="301">
        <f t="shared" si="257"/>
        <v>23.955000000000044</v>
      </c>
      <c r="U163" s="301"/>
      <c r="V163" s="301">
        <f>SUM(V161:V162)</f>
        <v>15.925295699301298</v>
      </c>
      <c r="W163" s="301">
        <f t="shared" ref="W163" si="267">SUM(W161:W162)</f>
        <v>8.6431809321721964</v>
      </c>
      <c r="X163" s="301">
        <f t="shared" ref="X163" si="268">SUM(X161:X162)</f>
        <v>0.8325233685264859</v>
      </c>
      <c r="Y163" s="301">
        <f t="shared" si="258"/>
        <v>25.400999999999982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14.795336660572678</v>
      </c>
      <c r="C170" s="300">
        <v>18.431364256125832</v>
      </c>
      <c r="D170" s="300">
        <v>2.2929616145935228</v>
      </c>
      <c r="E170" s="300">
        <f>SUM(B170:D170)</f>
        <v>35.519662531292035</v>
      </c>
      <c r="F170" s="300"/>
      <c r="G170" s="300">
        <v>14.871404113199327</v>
      </c>
      <c r="H170" s="300">
        <v>20.595890218707709</v>
      </c>
      <c r="I170" s="300">
        <v>3.4195987600507087</v>
      </c>
      <c r="J170" s="300">
        <f>SUM(G170:I170)</f>
        <v>38.886893091957745</v>
      </c>
      <c r="K170" s="300"/>
      <c r="L170" s="300">
        <v>15.137777439199303</v>
      </c>
      <c r="M170" s="300">
        <v>20.19463597558957</v>
      </c>
      <c r="N170" s="300">
        <v>3.5530493721963619</v>
      </c>
      <c r="O170" s="300">
        <f>SUM(L170:N170)</f>
        <v>38.885462786985237</v>
      </c>
      <c r="P170" s="300"/>
      <c r="Q170" s="300">
        <v>15.30641937012912</v>
      </c>
      <c r="R170" s="300">
        <v>19.545783056173125</v>
      </c>
      <c r="S170" s="300">
        <v>3.5538262208825464</v>
      </c>
      <c r="T170" s="300">
        <f>SUM(Q170:S170)</f>
        <v>38.40602864718479</v>
      </c>
      <c r="U170" s="300"/>
      <c r="V170" s="300">
        <v>16.330655810210963</v>
      </c>
      <c r="W170" s="300">
        <v>19.06305205872038</v>
      </c>
      <c r="X170" s="300">
        <v>3.6284494850595701</v>
      </c>
      <c r="Y170" s="300">
        <f>SUM(V170:X170)</f>
        <v>39.022157353990913</v>
      </c>
    </row>
    <row r="171" spans="1:25" x14ac:dyDescent="0.2">
      <c r="A171" s="260" t="s">
        <v>364</v>
      </c>
      <c r="B171" s="300">
        <v>9.82803082649224</v>
      </c>
      <c r="C171" s="300">
        <v>3.1237519265574258</v>
      </c>
      <c r="D171" s="300">
        <v>1.718554715658311</v>
      </c>
      <c r="E171" s="300">
        <f t="shared" ref="E171" si="269">SUM(B171:D171)</f>
        <v>14.670337468707977</v>
      </c>
      <c r="F171" s="300"/>
      <c r="G171" s="300">
        <v>10.004071329148379</v>
      </c>
      <c r="H171" s="300">
        <v>3.5393632715911236</v>
      </c>
      <c r="I171" s="300">
        <v>1.9056723073027948</v>
      </c>
      <c r="J171" s="300">
        <f t="shared" ref="J171:J172" si="270">SUM(G171:I171)</f>
        <v>15.449106908042296</v>
      </c>
      <c r="K171" s="300"/>
      <c r="L171" s="300">
        <v>9.395514552544789</v>
      </c>
      <c r="M171" s="300">
        <v>3.9729692937657686</v>
      </c>
      <c r="N171" s="300">
        <v>1.9260533667042088</v>
      </c>
      <c r="O171" s="300">
        <f t="shared" ref="O171:O172" si="271">SUM(L171:N171)</f>
        <v>15.294537213014767</v>
      </c>
      <c r="P171" s="300"/>
      <c r="Q171" s="300">
        <v>9.1723607085643835</v>
      </c>
      <c r="R171" s="300">
        <v>3.9826462277108767</v>
      </c>
      <c r="S171" s="300">
        <v>1.9419644165399932</v>
      </c>
      <c r="T171" s="300">
        <f t="shared" ref="T171:T172" si="272">SUM(Q171:S171)</f>
        <v>15.096971352815252</v>
      </c>
      <c r="U171" s="300"/>
      <c r="V171" s="300">
        <v>9.1161501899197557</v>
      </c>
      <c r="W171" s="300">
        <v>4.1487554488198484</v>
      </c>
      <c r="X171" s="300">
        <v>2.0409370072694708</v>
      </c>
      <c r="Y171" s="300">
        <f t="shared" ref="Y171:Y172" si="273">SUM(V171:X171)</f>
        <v>15.305842646009076</v>
      </c>
    </row>
    <row r="172" spans="1:25" x14ac:dyDescent="0.2">
      <c r="A172" s="264" t="s">
        <v>363</v>
      </c>
      <c r="B172" s="301">
        <f>SUM(B170:B171)</f>
        <v>24.623367487064918</v>
      </c>
      <c r="C172" s="301">
        <f t="shared" ref="C172" si="274">SUM(C170:C171)</f>
        <v>21.555116182683257</v>
      </c>
      <c r="D172" s="301">
        <f t="shared" ref="D172" si="275">SUM(D170:D171)</f>
        <v>4.0115163302518333</v>
      </c>
      <c r="E172" s="301">
        <f>SUM(B172:D172)</f>
        <v>50.190000000000012</v>
      </c>
      <c r="F172" s="301"/>
      <c r="G172" s="301">
        <f>SUM(G170:G171)</f>
        <v>24.875475442347707</v>
      </c>
      <c r="H172" s="301">
        <f t="shared" ref="H172" si="276">SUM(H170:H171)</f>
        <v>24.135253490298833</v>
      </c>
      <c r="I172" s="301">
        <f t="shared" ref="I172" si="277">SUM(I170:I171)</f>
        <v>5.3252710673535031</v>
      </c>
      <c r="J172" s="301">
        <f t="shared" si="270"/>
        <v>54.336000000000048</v>
      </c>
      <c r="K172" s="301"/>
      <c r="L172" s="301">
        <f>SUM(L170:L171)</f>
        <v>24.533291991744093</v>
      </c>
      <c r="M172" s="301">
        <f t="shared" ref="M172" si="278">SUM(M170:M171)</f>
        <v>24.167605269355338</v>
      </c>
      <c r="N172" s="301">
        <f t="shared" ref="N172" si="279">SUM(N170:N171)</f>
        <v>5.4791027389005702</v>
      </c>
      <c r="O172" s="301">
        <f t="shared" si="271"/>
        <v>54.18</v>
      </c>
      <c r="P172" s="301"/>
      <c r="Q172" s="301">
        <f>SUM(Q170:Q171)</f>
        <v>24.478780078693504</v>
      </c>
      <c r="R172" s="301">
        <f t="shared" ref="R172" si="280">SUM(R170:R171)</f>
        <v>23.528429283884002</v>
      </c>
      <c r="S172" s="301">
        <f t="shared" ref="S172" si="281">SUM(S170:S171)</f>
        <v>5.4957906374225391</v>
      </c>
      <c r="T172" s="301">
        <f t="shared" si="272"/>
        <v>53.503000000000043</v>
      </c>
      <c r="U172" s="301"/>
      <c r="V172" s="301">
        <f>SUM(V170:V171)</f>
        <v>25.446806000130721</v>
      </c>
      <c r="W172" s="301">
        <f t="shared" ref="W172" si="282">SUM(W170:W171)</f>
        <v>23.211807507540229</v>
      </c>
      <c r="X172" s="301">
        <f t="shared" ref="X172" si="283">SUM(X170:X171)</f>
        <v>5.6693864923290409</v>
      </c>
      <c r="Y172" s="301">
        <f t="shared" si="273"/>
        <v>54.327999999999989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21.327879297305746</v>
      </c>
      <c r="C179" s="300">
        <v>21.480312025891763</v>
      </c>
      <c r="D179" s="300">
        <v>3.1161907420383659</v>
      </c>
      <c r="E179" s="300">
        <f>SUM(B179:D179)</f>
        <v>45.924382065235868</v>
      </c>
      <c r="F179" s="300"/>
      <c r="G179" s="300">
        <v>19.157439531055097</v>
      </c>
      <c r="H179" s="300">
        <v>21.591818864313112</v>
      </c>
      <c r="I179" s="300">
        <v>4.1428822854317877</v>
      </c>
      <c r="J179" s="300">
        <f>SUM(G179:I179)</f>
        <v>44.892140680799997</v>
      </c>
      <c r="K179" s="300"/>
      <c r="L179" s="300">
        <v>21.447837255849098</v>
      </c>
      <c r="M179" s="300">
        <v>18.673404931376549</v>
      </c>
      <c r="N179" s="300">
        <v>2.765089490765082</v>
      </c>
      <c r="O179" s="300">
        <f>SUM(L179:N179)</f>
        <v>42.886331677990732</v>
      </c>
      <c r="P179" s="300"/>
      <c r="Q179" s="300">
        <v>23.368830710029503</v>
      </c>
      <c r="R179" s="300">
        <v>19.2055821468049</v>
      </c>
      <c r="S179" s="300">
        <v>3.107312847652449</v>
      </c>
      <c r="T179" s="300">
        <f>SUM(Q179:S179)</f>
        <v>45.681725704486851</v>
      </c>
      <c r="U179" s="300"/>
      <c r="V179" s="300">
        <v>25.843763730391377</v>
      </c>
      <c r="W179" s="300">
        <v>18.761542263688423</v>
      </c>
      <c r="X179" s="300">
        <v>3.531936621142683</v>
      </c>
      <c r="Y179" s="300">
        <f>SUM(V179:X179)</f>
        <v>48.137242615222483</v>
      </c>
    </row>
    <row r="180" spans="1:25" x14ac:dyDescent="0.2">
      <c r="A180" s="260" t="s">
        <v>364</v>
      </c>
      <c r="B180" s="300">
        <v>8.0941778967453164</v>
      </c>
      <c r="C180" s="300">
        <v>2.6711718592141995</v>
      </c>
      <c r="D180" s="300">
        <v>1.2412681788045421</v>
      </c>
      <c r="E180" s="300">
        <f t="shared" ref="E180:E181" si="284">SUM(B180:D180)</f>
        <v>12.006617934764058</v>
      </c>
      <c r="F180" s="300"/>
      <c r="G180" s="300">
        <v>7.3856856088271048</v>
      </c>
      <c r="H180" s="300">
        <v>2.5506435699642727</v>
      </c>
      <c r="I180" s="300">
        <v>0.70553014040858042</v>
      </c>
      <c r="J180" s="300">
        <f t="shared" ref="J180:J181" si="285">SUM(G180:I180)</f>
        <v>10.641859319199957</v>
      </c>
      <c r="K180" s="300"/>
      <c r="L180" s="300">
        <v>7.7206841990992201</v>
      </c>
      <c r="M180" s="300">
        <v>2.6660165249032763</v>
      </c>
      <c r="N180" s="300">
        <v>0.81496759800668661</v>
      </c>
      <c r="O180" s="300">
        <f t="shared" ref="O180:O181" si="286">SUM(L180:N180)</f>
        <v>11.201668322009183</v>
      </c>
      <c r="P180" s="300"/>
      <c r="Q180" s="300">
        <v>8.1942627957299621</v>
      </c>
      <c r="R180" s="300">
        <v>2.8992667546738349</v>
      </c>
      <c r="S180" s="300">
        <v>0.82074474510942674</v>
      </c>
      <c r="T180" s="300">
        <f t="shared" ref="T180:T181" si="287">SUM(Q180:S180)</f>
        <v>11.914274295513223</v>
      </c>
      <c r="U180" s="300"/>
      <c r="V180" s="300">
        <v>8.6458764610564565</v>
      </c>
      <c r="W180" s="300">
        <v>3.1593710968666402</v>
      </c>
      <c r="X180" s="300">
        <v>0.7795098268544649</v>
      </c>
      <c r="Y180" s="300">
        <f t="shared" ref="Y180:Y181" si="288">SUM(V180:X180)</f>
        <v>12.584757384777561</v>
      </c>
    </row>
    <row r="181" spans="1:25" x14ac:dyDescent="0.2">
      <c r="A181" s="264" t="s">
        <v>363</v>
      </c>
      <c r="B181" s="301">
        <f>SUM(B179:B180)</f>
        <v>29.422057194051064</v>
      </c>
      <c r="C181" s="301">
        <f t="shared" ref="C181" si="289">SUM(C179:C180)</f>
        <v>24.151483885105961</v>
      </c>
      <c r="D181" s="301">
        <f t="shared" ref="D181" si="290">SUM(D179:D180)</f>
        <v>4.357458920842908</v>
      </c>
      <c r="E181" s="301">
        <f t="shared" si="284"/>
        <v>57.930999999999933</v>
      </c>
      <c r="F181" s="301"/>
      <c r="G181" s="301">
        <f>SUM(G179:G180)</f>
        <v>26.5431251398822</v>
      </c>
      <c r="H181" s="301">
        <f t="shared" ref="H181" si="291">SUM(H179:H180)</f>
        <v>24.142462434277384</v>
      </c>
      <c r="I181" s="301">
        <f t="shared" ref="I181" si="292">SUM(I179:I180)</f>
        <v>4.848412425840368</v>
      </c>
      <c r="J181" s="301">
        <f t="shared" si="285"/>
        <v>55.533999999999949</v>
      </c>
      <c r="K181" s="301"/>
      <c r="L181" s="301">
        <f>SUM(L179:L180)</f>
        <v>29.168521454948319</v>
      </c>
      <c r="M181" s="301">
        <f t="shared" ref="M181" si="293">SUM(M179:M180)</f>
        <v>21.339421456279826</v>
      </c>
      <c r="N181" s="301">
        <f t="shared" ref="N181" si="294">SUM(N179:N180)</f>
        <v>3.5800570887717686</v>
      </c>
      <c r="O181" s="301">
        <f t="shared" si="286"/>
        <v>54.087999999999909</v>
      </c>
      <c r="P181" s="301"/>
      <c r="Q181" s="301">
        <f>SUM(Q179:Q180)</f>
        <v>31.563093505759465</v>
      </c>
      <c r="R181" s="301">
        <f t="shared" ref="R181" si="295">SUM(R179:R180)</f>
        <v>22.104848901478736</v>
      </c>
      <c r="S181" s="301">
        <f t="shared" ref="S181" si="296">SUM(S179:S180)</f>
        <v>3.9280575927618759</v>
      </c>
      <c r="T181" s="301">
        <f t="shared" si="287"/>
        <v>57.596000000000075</v>
      </c>
      <c r="U181" s="301"/>
      <c r="V181" s="301">
        <f>SUM(V179:V180)</f>
        <v>34.489640191447833</v>
      </c>
      <c r="W181" s="301">
        <f t="shared" ref="W181" si="297">SUM(W179:W180)</f>
        <v>21.920913360555062</v>
      </c>
      <c r="X181" s="301">
        <f t="shared" ref="X181" si="298">SUM(X179:X180)</f>
        <v>4.3114464479971479</v>
      </c>
      <c r="Y181" s="301">
        <f t="shared" si="288"/>
        <v>60.722000000000044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1.5076024472698197</v>
      </c>
      <c r="C188" s="300">
        <v>2.8511369136636695</v>
      </c>
      <c r="D188" s="300">
        <v>1.0197280761191938</v>
      </c>
      <c r="E188" s="300">
        <f>SUM(B188:D188)</f>
        <v>5.3784674370526826</v>
      </c>
      <c r="F188" s="300"/>
      <c r="G188" s="300">
        <v>1.8845728949809886</v>
      </c>
      <c r="H188" s="300">
        <v>3.6924628757332143</v>
      </c>
      <c r="I188" s="300">
        <v>0.86942705809678544</v>
      </c>
      <c r="J188" s="300">
        <f>SUM(G188:I188)</f>
        <v>6.4464628288109882</v>
      </c>
      <c r="K188" s="300"/>
      <c r="L188" s="300">
        <v>1.8541119716687802</v>
      </c>
      <c r="M188" s="300">
        <v>3.0685023148073229</v>
      </c>
      <c r="N188" s="300">
        <v>1.2530479853043455</v>
      </c>
      <c r="O188" s="300">
        <f>SUM(L188:N188)</f>
        <v>6.1756622717804479</v>
      </c>
      <c r="P188" s="300"/>
      <c r="Q188" s="300">
        <v>1.6807179870430207</v>
      </c>
      <c r="R188" s="300">
        <v>2.8826231631653783</v>
      </c>
      <c r="S188" s="300">
        <v>1.0246054995539966</v>
      </c>
      <c r="T188" s="300">
        <f>SUM(Q188:S188)</f>
        <v>5.5879466497623955</v>
      </c>
      <c r="U188" s="300"/>
      <c r="V188" s="300">
        <v>1.5903510905772444</v>
      </c>
      <c r="W188" s="300">
        <v>2.8867677090977755</v>
      </c>
      <c r="X188" s="300">
        <v>1.0883855309561654</v>
      </c>
      <c r="Y188" s="300">
        <f>SUM(V188:X188)</f>
        <v>5.5655043306311853</v>
      </c>
    </row>
    <row r="189" spans="1:25" x14ac:dyDescent="0.2">
      <c r="A189" s="260" t="s">
        <v>364</v>
      </c>
      <c r="B189" s="300">
        <v>2.9753272603430925</v>
      </c>
      <c r="C189" s="300">
        <v>2.1704826648342621</v>
      </c>
      <c r="D189" s="300">
        <v>2.8837226377699592</v>
      </c>
      <c r="E189" s="300">
        <f t="shared" ref="E189:E190" si="299">SUM(B189:D189)</f>
        <v>8.0295325629473133</v>
      </c>
      <c r="F189" s="300"/>
      <c r="G189" s="300">
        <v>3.1552576399922203</v>
      </c>
      <c r="H189" s="300">
        <v>2.0145727385158305</v>
      </c>
      <c r="I189" s="300">
        <v>1.9587067926809523</v>
      </c>
      <c r="J189" s="300">
        <f t="shared" ref="J189:J190" si="300">SUM(G189:I189)</f>
        <v>7.1285371711890031</v>
      </c>
      <c r="K189" s="300"/>
      <c r="L189" s="300">
        <v>2.3761979791909025</v>
      </c>
      <c r="M189" s="300">
        <v>1.7589227235254898</v>
      </c>
      <c r="N189" s="300">
        <v>1.4962170255031542</v>
      </c>
      <c r="O189" s="300">
        <f t="shared" ref="O189:O190" si="301">SUM(L189:N189)</f>
        <v>5.6313377282195463</v>
      </c>
      <c r="P189" s="300"/>
      <c r="Q189" s="300">
        <v>2.2966010741545095</v>
      </c>
      <c r="R189" s="300">
        <v>1.7346336781402496</v>
      </c>
      <c r="S189" s="300">
        <v>1.3458185979428523</v>
      </c>
      <c r="T189" s="300">
        <f t="shared" ref="T189:T190" si="302">SUM(Q189:S189)</f>
        <v>5.3770533502376114</v>
      </c>
      <c r="U189" s="300"/>
      <c r="V189" s="300">
        <v>2.3140094808532496</v>
      </c>
      <c r="W189" s="300">
        <v>1.8174258200298252</v>
      </c>
      <c r="X189" s="300">
        <v>1.4160603684857391</v>
      </c>
      <c r="Y189" s="300">
        <f t="shared" ref="Y189:Y190" si="303">SUM(V189:X189)</f>
        <v>5.5474956693688142</v>
      </c>
    </row>
    <row r="190" spans="1:25" x14ac:dyDescent="0.2">
      <c r="A190" s="264" t="s">
        <v>363</v>
      </c>
      <c r="B190" s="301">
        <f>SUM(B188:B189)</f>
        <v>4.4829297076129127</v>
      </c>
      <c r="C190" s="301">
        <f t="shared" ref="C190" si="304">SUM(C188:C189)</f>
        <v>5.0216195784979316</v>
      </c>
      <c r="D190" s="301">
        <f t="shared" ref="D190" si="305">SUM(D188:D189)</f>
        <v>3.903450713889153</v>
      </c>
      <c r="E190" s="301">
        <f t="shared" si="299"/>
        <v>13.407999999999998</v>
      </c>
      <c r="F190" s="301"/>
      <c r="G190" s="301">
        <f>SUM(G188:G189)</f>
        <v>5.0398305349732091</v>
      </c>
      <c r="H190" s="301">
        <f t="shared" ref="H190" si="306">SUM(H188:H189)</f>
        <v>5.7070356142490448</v>
      </c>
      <c r="I190" s="301">
        <f t="shared" ref="I190" si="307">SUM(I188:I189)</f>
        <v>2.8281338507777378</v>
      </c>
      <c r="J190" s="301">
        <f t="shared" si="300"/>
        <v>13.57499999999999</v>
      </c>
      <c r="K190" s="301"/>
      <c r="L190" s="301">
        <f>SUM(L188:L189)</f>
        <v>4.2303099508596826</v>
      </c>
      <c r="M190" s="301">
        <f t="shared" ref="M190" si="308">SUM(M188:M189)</f>
        <v>4.8274250383328123</v>
      </c>
      <c r="N190" s="301">
        <f t="shared" ref="N190" si="309">SUM(N188:N189)</f>
        <v>2.7492650108074996</v>
      </c>
      <c r="O190" s="301">
        <f t="shared" si="301"/>
        <v>11.806999999999995</v>
      </c>
      <c r="P190" s="301"/>
      <c r="Q190" s="301">
        <f>SUM(Q188:Q189)</f>
        <v>3.9773190611975302</v>
      </c>
      <c r="R190" s="301">
        <f t="shared" ref="R190" si="310">SUM(R188:R189)</f>
        <v>4.6172568413056281</v>
      </c>
      <c r="S190" s="301">
        <f t="shared" ref="S190" si="311">SUM(S188:S189)</f>
        <v>2.3704240974968487</v>
      </c>
      <c r="T190" s="301">
        <f t="shared" si="302"/>
        <v>10.965000000000007</v>
      </c>
      <c r="U190" s="301"/>
      <c r="V190" s="301">
        <f>SUM(V188:V189)</f>
        <v>3.9043605714304941</v>
      </c>
      <c r="W190" s="301">
        <f t="shared" ref="W190" si="312">SUM(W188:W189)</f>
        <v>4.7041935291276005</v>
      </c>
      <c r="X190" s="301">
        <f t="shared" ref="X190" si="313">SUM(X188:X189)</f>
        <v>2.5044458994419045</v>
      </c>
      <c r="Y190" s="301">
        <f t="shared" si="303"/>
        <v>11.113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1.6945596959232612</v>
      </c>
      <c r="C197" s="300">
        <v>3.4786792145537957</v>
      </c>
      <c r="D197" s="300">
        <v>3.0518668717869977</v>
      </c>
      <c r="E197" s="300">
        <f>SUM(B197:D197)</f>
        <v>8.2251057822640554</v>
      </c>
      <c r="F197" s="300"/>
      <c r="G197" s="300">
        <v>2.7430807167939655</v>
      </c>
      <c r="H197" s="300">
        <v>2.7227400759091673</v>
      </c>
      <c r="I197" s="300">
        <v>4.2860636201228806</v>
      </c>
      <c r="J197" s="300">
        <f>SUM(G197:I197)</f>
        <v>9.751884412826012</v>
      </c>
      <c r="K197" s="300"/>
      <c r="L197" s="300">
        <v>2.3653850174168252</v>
      </c>
      <c r="M197" s="300">
        <v>2.3723249129468917</v>
      </c>
      <c r="N197" s="300">
        <v>5.2917822298795958</v>
      </c>
      <c r="O197" s="300">
        <f>SUM(L197:N197)</f>
        <v>10.029492160243313</v>
      </c>
      <c r="P197" s="300"/>
      <c r="Q197" s="300">
        <v>2.1437861765075565</v>
      </c>
      <c r="R197" s="300">
        <v>2.1882630681091215</v>
      </c>
      <c r="S197" s="300">
        <v>4.9662897191547248</v>
      </c>
      <c r="T197" s="300">
        <f>SUM(Q197:S197)</f>
        <v>9.2983389637714033</v>
      </c>
      <c r="U197" s="300"/>
      <c r="V197" s="300">
        <v>2.0213448904765228</v>
      </c>
      <c r="W197" s="300">
        <v>2.0919498635731908</v>
      </c>
      <c r="X197" s="300">
        <v>4.8282256138579314</v>
      </c>
      <c r="Y197" s="300">
        <f>SUM(V197:X197)</f>
        <v>8.9415203679076445</v>
      </c>
    </row>
    <row r="198" spans="1:25" x14ac:dyDescent="0.2">
      <c r="A198" s="260" t="s">
        <v>364</v>
      </c>
      <c r="B198" s="300">
        <v>2.1323534883601707</v>
      </c>
      <c r="C198" s="300">
        <v>1.3302196000252164</v>
      </c>
      <c r="D198" s="300">
        <v>1.7963211293505588</v>
      </c>
      <c r="E198" s="300">
        <f t="shared" ref="E198:E199" si="314">SUM(B198:D198)</f>
        <v>5.2588942177359455</v>
      </c>
      <c r="F198" s="300"/>
      <c r="G198" s="300">
        <v>2.956322161051518</v>
      </c>
      <c r="H198" s="300">
        <v>0.83150751846411186</v>
      </c>
      <c r="I198" s="300">
        <v>1.6522859076583505</v>
      </c>
      <c r="J198" s="300">
        <f t="shared" ref="J198:J199" si="315">SUM(G198:I198)</f>
        <v>5.4401155871739801</v>
      </c>
      <c r="K198" s="300"/>
      <c r="L198" s="300">
        <v>2.8037177700298552</v>
      </c>
      <c r="M198" s="300">
        <v>1.0595653310210209</v>
      </c>
      <c r="N198" s="300">
        <v>1.5272247387058053</v>
      </c>
      <c r="O198" s="300">
        <f t="shared" ref="O198:O199" si="316">SUM(L198:N198)</f>
        <v>5.3905078397566815</v>
      </c>
      <c r="P198" s="300"/>
      <c r="Q198" s="300">
        <v>2.7090874690382254</v>
      </c>
      <c r="R198" s="300">
        <v>0.98783176305598275</v>
      </c>
      <c r="S198" s="300">
        <v>1.4737418041343933</v>
      </c>
      <c r="T198" s="300">
        <f t="shared" ref="T198:T199" si="317">SUM(Q198:S198)</f>
        <v>5.1706610362286014</v>
      </c>
      <c r="U198" s="300"/>
      <c r="V198" s="300">
        <v>2.8033282718629513</v>
      </c>
      <c r="W198" s="300">
        <v>0.97847835372947767</v>
      </c>
      <c r="X198" s="300">
        <v>1.5186730064999199</v>
      </c>
      <c r="Y198" s="300">
        <f t="shared" ref="Y198:Y199" si="318">SUM(V198:X198)</f>
        <v>5.3004796320923493</v>
      </c>
    </row>
    <row r="199" spans="1:25" x14ac:dyDescent="0.2">
      <c r="A199" s="264" t="s">
        <v>363</v>
      </c>
      <c r="B199" s="301">
        <f>SUM(B197:B198)</f>
        <v>3.8269131842834319</v>
      </c>
      <c r="C199" s="301">
        <f t="shared" ref="C199" si="319">SUM(C197:C198)</f>
        <v>4.8088988145790124</v>
      </c>
      <c r="D199" s="301">
        <f t="shared" ref="D199" si="320">SUM(D197:D198)</f>
        <v>4.8481880011375562</v>
      </c>
      <c r="E199" s="301">
        <f t="shared" si="314"/>
        <v>13.484</v>
      </c>
      <c r="F199" s="301"/>
      <c r="G199" s="301">
        <f>SUM(G197:G198)</f>
        <v>5.6994028778454835</v>
      </c>
      <c r="H199" s="301">
        <f t="shared" ref="H199" si="321">SUM(H197:H198)</f>
        <v>3.5542475943732792</v>
      </c>
      <c r="I199" s="301">
        <f t="shared" ref="I199" si="322">SUM(I197:I198)</f>
        <v>5.9383495277812308</v>
      </c>
      <c r="J199" s="301">
        <f t="shared" si="315"/>
        <v>15.191999999999993</v>
      </c>
      <c r="K199" s="301"/>
      <c r="L199" s="301">
        <f>SUM(L197:L198)</f>
        <v>5.1691027874466808</v>
      </c>
      <c r="M199" s="301">
        <f t="shared" ref="M199" si="323">SUM(M197:M198)</f>
        <v>3.4318902439679126</v>
      </c>
      <c r="N199" s="301">
        <f t="shared" ref="N199" si="324">SUM(N197:N198)</f>
        <v>6.8190069685854011</v>
      </c>
      <c r="O199" s="301">
        <f t="shared" si="316"/>
        <v>15.419999999999995</v>
      </c>
      <c r="P199" s="301"/>
      <c r="Q199" s="301">
        <f>SUM(Q197:Q198)</f>
        <v>4.8528736455457819</v>
      </c>
      <c r="R199" s="301">
        <f t="shared" ref="R199" si="325">SUM(R197:R198)</f>
        <v>3.1760948311651043</v>
      </c>
      <c r="S199" s="301">
        <f t="shared" ref="S199" si="326">SUM(S197:S198)</f>
        <v>6.4400315232891181</v>
      </c>
      <c r="T199" s="301">
        <f t="shared" si="317"/>
        <v>14.469000000000005</v>
      </c>
      <c r="U199" s="301"/>
      <c r="V199" s="301">
        <f>SUM(V197:V198)</f>
        <v>4.8246731623394741</v>
      </c>
      <c r="W199" s="301">
        <f t="shared" ref="W199" si="327">SUM(W197:W198)</f>
        <v>3.0704282173026685</v>
      </c>
      <c r="X199" s="301">
        <f t="shared" ref="X199" si="328">SUM(X197:X198)</f>
        <v>6.3468986203578517</v>
      </c>
      <c r="Y199" s="301">
        <f t="shared" si="318"/>
        <v>14.241999999999994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Leicester and Leicestershire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1.1352432766193132</v>
      </c>
      <c r="N7">
        <f>'Ind T4'!C122</f>
        <v>0.25504920467143144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-1.3634259389985859</v>
      </c>
      <c r="N9">
        <f>'Ind T4'!C120</f>
        <v>0.77427358689705628</v>
      </c>
    </row>
    <row r="10" spans="1:16" x14ac:dyDescent="0.2">
      <c r="L10" s="13" t="str">
        <f>'Ind T4'!A80</f>
        <v>Education</v>
      </c>
      <c r="M10">
        <f>'Ind T4'!B119</f>
        <v>1.541683858571119</v>
      </c>
      <c r="N10">
        <f>'Ind T4'!C119</f>
        <v>1.8187728130381053E-2</v>
      </c>
    </row>
    <row r="11" spans="1:16" x14ac:dyDescent="0.2">
      <c r="L11" s="13" t="str">
        <f>'Ind T4'!A79</f>
        <v>Public admin. and defence</v>
      </c>
      <c r="M11">
        <f>'Ind T4'!B118</f>
        <v>2.0901783061899382</v>
      </c>
      <c r="N11">
        <f>'Ind T4'!C118</f>
        <v>0.65832509617635981</v>
      </c>
    </row>
    <row r="12" spans="1:16" x14ac:dyDescent="0.2">
      <c r="L12" s="1" t="str">
        <f>CONCATENATE("[",'Ind T4'!A78,"]")</f>
        <v>[Non-marketed services]</v>
      </c>
      <c r="M12">
        <f>'Ind T4'!B117</f>
        <v>0.37107485817726715</v>
      </c>
      <c r="N12">
        <f>'Ind T4'!C117</f>
        <v>0.45078157788021045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2.7195542166202902</v>
      </c>
      <c r="N14" s="13">
        <f>'Ind T4'!C115</f>
        <v>-0.52839918470254377</v>
      </c>
    </row>
    <row r="15" spans="1:16" x14ac:dyDescent="0.2">
      <c r="L15" s="13" t="str">
        <f>'Ind T4'!A75</f>
        <v>Arts and entertainment</v>
      </c>
      <c r="M15" s="13">
        <f>'Ind T4'!B114</f>
        <v>-2.5111129605487892</v>
      </c>
      <c r="N15" s="13">
        <f>'Ind T4'!C114</f>
        <v>-0.40303218127948348</v>
      </c>
    </row>
    <row r="16" spans="1:16" x14ac:dyDescent="0.2">
      <c r="L16" s="13" t="str">
        <f>'Ind T4'!A74</f>
        <v>Support services</v>
      </c>
      <c r="M16" s="13">
        <f>'Ind T4'!B113</f>
        <v>-0.7024440361725004</v>
      </c>
      <c r="N16" s="13">
        <f>'Ind T4'!C113</f>
        <v>0.78530390764559588</v>
      </c>
    </row>
    <row r="17" spans="12:14" x14ac:dyDescent="0.2">
      <c r="L17" s="13" t="str">
        <f>'Ind T4'!A73</f>
        <v>Professional services</v>
      </c>
      <c r="M17" s="13">
        <f>'Ind T4'!B112</f>
        <v>5.0571174651303119</v>
      </c>
      <c r="N17" s="13">
        <f>'Ind T4'!C112</f>
        <v>0.54836624719452054</v>
      </c>
    </row>
    <row r="18" spans="12:14" x14ac:dyDescent="0.2">
      <c r="L18" s="13" t="str">
        <f>'Ind T4'!A72</f>
        <v>Real estate</v>
      </c>
      <c r="M18" s="13">
        <f>'Ind T4'!B111</f>
        <v>8.4801698782704058</v>
      </c>
      <c r="N18" s="13">
        <f>'Ind T4'!C111</f>
        <v>0.27895384003511214</v>
      </c>
    </row>
    <row r="19" spans="12:14" x14ac:dyDescent="0.2">
      <c r="L19" t="str">
        <f>'Ind T4'!A71</f>
        <v>Finance and insurance</v>
      </c>
      <c r="M19">
        <f>'Ind T4'!B110</f>
        <v>1.4716799367617162</v>
      </c>
      <c r="N19">
        <f>'Ind T4'!C110</f>
        <v>-0.48402301641000678</v>
      </c>
    </row>
    <row r="20" spans="12:14" x14ac:dyDescent="0.2">
      <c r="L20" t="str">
        <f>'Ind T4'!A70</f>
        <v>Information technology</v>
      </c>
      <c r="M20">
        <f>'Ind T4'!B109</f>
        <v>2.6935050329906174</v>
      </c>
      <c r="N20">
        <f>'Ind T4'!C109</f>
        <v>0.98641526007146041</v>
      </c>
    </row>
    <row r="21" spans="12:14" x14ac:dyDescent="0.2">
      <c r="L21" t="str">
        <f>'Ind T4'!A69</f>
        <v>Media</v>
      </c>
      <c r="M21">
        <f>'Ind T4'!B108</f>
        <v>2.1282726666000729</v>
      </c>
      <c r="N21">
        <f>'Ind T4'!C108</f>
        <v>-1.1431187059163239E-2</v>
      </c>
    </row>
    <row r="22" spans="12:14" x14ac:dyDescent="0.2">
      <c r="L22" s="1" t="str">
        <f>CONCATENATE("[",'Ind T4'!A68,"]")</f>
        <v>[Business and other services]</v>
      </c>
      <c r="M22">
        <f>'Ind T4'!B107</f>
        <v>2.1610714088268645</v>
      </c>
      <c r="N22">
        <f>'Ind T4'!C107</f>
        <v>0.38721258136837911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0.56804284269269534</v>
      </c>
      <c r="N24">
        <f>'Ind T4'!C105</f>
        <v>0.32765500254778868</v>
      </c>
    </row>
    <row r="25" spans="12:14" x14ac:dyDescent="0.2">
      <c r="L25" s="13" t="str">
        <f>'Ind T4'!A65</f>
        <v>Transport and storage</v>
      </c>
      <c r="M25">
        <f>'Ind T4'!B104</f>
        <v>4.5490296879022063</v>
      </c>
      <c r="N25">
        <f>'Ind T4'!C104</f>
        <v>0.44537359239689156</v>
      </c>
    </row>
    <row r="26" spans="12:14" x14ac:dyDescent="0.2">
      <c r="L26" s="13" t="str">
        <f>'Ind T4'!A64</f>
        <v>Wholesale and retail trade</v>
      </c>
      <c r="M26">
        <f>'Ind T4'!B103</f>
        <v>0.59805228164233615</v>
      </c>
      <c r="N26">
        <f>'Ind T4'!C103</f>
        <v>0.27583014701519915</v>
      </c>
    </row>
    <row r="27" spans="12:14" x14ac:dyDescent="0.2">
      <c r="L27" s="1" t="str">
        <f>CONCATENATE("[",'Ind T4'!A63,"]")</f>
        <v>[Trade, accomod. and transport]</v>
      </c>
      <c r="M27">
        <f>'Ind T4'!B102</f>
        <v>1.4891907950269179</v>
      </c>
      <c r="N27">
        <f>'Ind T4'!C102</f>
        <v>0.32842699206292458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0.31020962742045466</v>
      </c>
      <c r="N29">
        <f>'Ind T4'!C100</f>
        <v>0.42840275909064029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2.6709021934829824</v>
      </c>
      <c r="N31">
        <f>'Ind T4'!C98</f>
        <v>-1.2289449894173243</v>
      </c>
    </row>
    <row r="32" spans="12:14" x14ac:dyDescent="0.2">
      <c r="L32" s="13" t="str">
        <f>'Ind T4'!A58</f>
        <v>Engineering</v>
      </c>
      <c r="M32">
        <f>'Ind T4'!B97</f>
        <v>-6.0524703550938312</v>
      </c>
      <c r="N32">
        <f>'Ind T4'!C97</f>
        <v>-1.4328894188081476</v>
      </c>
    </row>
    <row r="33" spans="12:14" x14ac:dyDescent="0.2">
      <c r="L33" s="13" t="str">
        <f>'Ind T4'!A57</f>
        <v>Food drink and tobacco</v>
      </c>
      <c r="M33">
        <f>'Ind T4'!B96</f>
        <v>-0.63674401772562117</v>
      </c>
      <c r="N33">
        <f>'Ind T4'!C96</f>
        <v>1.3864583498276017</v>
      </c>
    </row>
    <row r="34" spans="12:14" x14ac:dyDescent="0.2">
      <c r="L34" s="1" t="str">
        <f>CONCATENATE("[",'Ind T4'!A56,"]")</f>
        <v>[Manufacturing]</v>
      </c>
      <c r="M34">
        <f>'Ind T4'!B95</f>
        <v>0.70355823632224368</v>
      </c>
      <c r="N34">
        <f>'Ind T4'!C95</f>
        <v>-0.65905645997753615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-1.1817595581086082</v>
      </c>
      <c r="N36">
        <f>'Ind T4'!C93</f>
        <v>0.56523018658107826</v>
      </c>
    </row>
    <row r="37" spans="12:14" x14ac:dyDescent="0.2">
      <c r="L37" s="13" t="str">
        <f>'Ind T4'!A53</f>
        <v>Electricity and gas</v>
      </c>
      <c r="M37">
        <f>'Ind T4'!B92</f>
        <v>-6.8340366673300679</v>
      </c>
      <c r="N37">
        <f>'Ind T4'!C92</f>
        <v>4.8496818100018935E-2</v>
      </c>
    </row>
    <row r="38" spans="12:14" x14ac:dyDescent="0.2">
      <c r="L38" s="13" t="str">
        <f>'Ind T4'!A52</f>
        <v>Mining and quarrying</v>
      </c>
      <c r="M38">
        <f>'Ind T4'!B91</f>
        <v>-10.928800431046049</v>
      </c>
      <c r="N38">
        <f>'Ind T4'!C91</f>
        <v>-1.9871336112813442</v>
      </c>
    </row>
    <row r="39" spans="12:14" x14ac:dyDescent="0.2">
      <c r="L39" s="45" t="str">
        <f>'Ind T4'!A51</f>
        <v>Agriculture</v>
      </c>
      <c r="M39">
        <f>'Ind T4'!B90</f>
        <v>8.0547935221042763</v>
      </c>
      <c r="N39">
        <f>'Ind T4'!C90</f>
        <v>-0.25224063296332977</v>
      </c>
    </row>
    <row r="40" spans="12:14" x14ac:dyDescent="0.2">
      <c r="L40" s="1" t="str">
        <f>CONCATENATE("[",'Ind T4'!A50,"]")</f>
        <v>[Primary sector and utilities]</v>
      </c>
      <c r="M40">
        <f>'Ind T4'!B89</f>
        <v>-1.7986015279192635</v>
      </c>
      <c r="N40">
        <f>'Ind T4'!C89</f>
        <v>-0.17783296284196171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Leicester and Leicestershire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14.37600000000003</v>
      </c>
      <c r="N5" s="11">
        <f t="shared" ref="N5:AL5" si="1">SUM(N6:N9)</f>
        <v>14.91400000000001</v>
      </c>
      <c r="O5" s="11">
        <f t="shared" si="1"/>
        <v>17.083999999999989</v>
      </c>
      <c r="P5" s="11">
        <f t="shared" si="1"/>
        <v>16.88300000000001</v>
      </c>
      <c r="Q5" s="11">
        <f t="shared" si="1"/>
        <v>12.081</v>
      </c>
      <c r="R5" s="11">
        <f t="shared" si="1"/>
        <v>17.498000000000015</v>
      </c>
      <c r="S5" s="11">
        <f t="shared" si="1"/>
        <v>17.259999999999998</v>
      </c>
      <c r="T5" s="11">
        <f t="shared" si="1"/>
        <v>19.05200000000001</v>
      </c>
      <c r="U5" s="11">
        <f t="shared" si="1"/>
        <v>15.879000000000008</v>
      </c>
      <c r="V5" s="11">
        <f t="shared" si="1"/>
        <v>15.326999999999973</v>
      </c>
      <c r="W5" s="11">
        <f t="shared" si="1"/>
        <v>15.980000000000013</v>
      </c>
      <c r="X5" s="11">
        <f t="shared" si="1"/>
        <v>15.87299999999999</v>
      </c>
      <c r="Y5" s="11">
        <f t="shared" si="1"/>
        <v>15.764999999999995</v>
      </c>
      <c r="Z5" s="11">
        <f t="shared" si="1"/>
        <v>15.719000000000038</v>
      </c>
      <c r="AA5" s="11">
        <f t="shared" si="1"/>
        <v>15.742999999999993</v>
      </c>
      <c r="AB5" s="11">
        <f t="shared" si="1"/>
        <v>15.730000000000011</v>
      </c>
      <c r="AC5" s="11">
        <f t="shared" si="1"/>
        <v>15.719000000000007</v>
      </c>
      <c r="AD5" s="11">
        <f t="shared" si="1"/>
        <v>15.698999999999986</v>
      </c>
      <c r="AE5" s="11">
        <f t="shared" si="1"/>
        <v>15.673999999999999</v>
      </c>
      <c r="AF5" s="11">
        <f t="shared" si="1"/>
        <v>15.652000000000006</v>
      </c>
      <c r="AG5" s="11">
        <f t="shared" si="1"/>
        <v>15.634999999999975</v>
      </c>
      <c r="AH5" s="11">
        <f t="shared" si="1"/>
        <v>15.61699999999999</v>
      </c>
      <c r="AI5" s="11">
        <f t="shared" si="1"/>
        <v>15.600000000000003</v>
      </c>
      <c r="AJ5" s="11">
        <f t="shared" si="1"/>
        <v>15.584</v>
      </c>
      <c r="AK5" s="11">
        <f t="shared" si="1"/>
        <v>15.570999999999978</v>
      </c>
      <c r="AL5" s="11">
        <f t="shared" si="1"/>
        <v>15.558999999999966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4.0960000000000072</v>
      </c>
      <c r="N6" s="11">
        <v>7.8290000000000166</v>
      </c>
      <c r="O6" s="11">
        <v>7.3910000000000053</v>
      </c>
      <c r="P6" s="11">
        <v>5.3669999999999982</v>
      </c>
      <c r="Q6" s="11">
        <v>3.5220000000000078</v>
      </c>
      <c r="R6" s="11">
        <v>4.5470000000000024</v>
      </c>
      <c r="S6" s="11">
        <v>4.9860000000000131</v>
      </c>
      <c r="T6" s="11">
        <v>6.1709999999999994</v>
      </c>
      <c r="U6" s="11">
        <v>4.4369999999999985</v>
      </c>
      <c r="V6" s="11">
        <v>4.9129999999999869</v>
      </c>
      <c r="W6" s="11">
        <v>6.6980000000000093</v>
      </c>
      <c r="X6" s="11">
        <v>6.6889999999999965</v>
      </c>
      <c r="Y6" s="11">
        <v>6.6840000000000019</v>
      </c>
      <c r="Z6" s="11">
        <v>6.6770000000000271</v>
      </c>
      <c r="AA6" s="11">
        <v>6.6590000000000025</v>
      </c>
      <c r="AB6" s="11">
        <v>6.6350000000000122</v>
      </c>
      <c r="AC6" s="11">
        <v>6.6170000000000204</v>
      </c>
      <c r="AD6" s="11">
        <v>6.5969999999999853</v>
      </c>
      <c r="AE6" s="11">
        <v>6.5760000000000112</v>
      </c>
      <c r="AF6" s="11">
        <v>6.5559999999999965</v>
      </c>
      <c r="AG6" s="11">
        <v>6.5389999999999988</v>
      </c>
      <c r="AH6" s="11">
        <v>6.5210000000000088</v>
      </c>
      <c r="AI6" s="11">
        <v>6.5039999999999933</v>
      </c>
      <c r="AJ6" s="11">
        <v>6.4860000000000095</v>
      </c>
      <c r="AK6" s="172">
        <v>6.4669999999999845</v>
      </c>
      <c r="AL6" s="11">
        <v>6.4489999999999776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0.97599999999999987</v>
      </c>
      <c r="N7" s="11">
        <v>1.1060000000000028</v>
      </c>
      <c r="O7" s="11">
        <v>1.2499999999999964</v>
      </c>
      <c r="P7" s="11">
        <v>1.0610000000000008</v>
      </c>
      <c r="Q7" s="11">
        <v>1.5190000000000006</v>
      </c>
      <c r="R7" s="11">
        <v>2.860999999999998</v>
      </c>
      <c r="S7" s="11">
        <v>2.3269999999999955</v>
      </c>
      <c r="T7" s="11">
        <v>2.1240000000000014</v>
      </c>
      <c r="U7" s="11">
        <v>2.120000000000001</v>
      </c>
      <c r="V7" s="11">
        <v>1.589999999999999</v>
      </c>
      <c r="W7" s="11">
        <v>1.6040000000000019</v>
      </c>
      <c r="X7" s="11">
        <v>1.5549999999999995</v>
      </c>
      <c r="Y7" s="11">
        <v>1.5380000000000005</v>
      </c>
      <c r="Z7" s="11">
        <v>1.492000000000002</v>
      </c>
      <c r="AA7" s="11">
        <v>1.4429999999999985</v>
      </c>
      <c r="AB7" s="11">
        <v>1.4059999999999993</v>
      </c>
      <c r="AC7" s="11">
        <v>1.378000000000001</v>
      </c>
      <c r="AD7" s="11">
        <v>1.3500000000000039</v>
      </c>
      <c r="AE7" s="11">
        <v>1.3250000000000026</v>
      </c>
      <c r="AF7" s="11">
        <v>1.3020000000000012</v>
      </c>
      <c r="AG7" s="11">
        <v>1.2819999999999958</v>
      </c>
      <c r="AH7" s="11">
        <v>1.259999999999998</v>
      </c>
      <c r="AI7" s="11">
        <v>1.2390000000000005</v>
      </c>
      <c r="AJ7" s="11">
        <v>1.2200000000000002</v>
      </c>
      <c r="AK7" s="172">
        <v>1.2029999999999972</v>
      </c>
      <c r="AL7" s="11">
        <v>1.1870000000000036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6.3460000000000241</v>
      </c>
      <c r="N8" s="11">
        <v>3.7709999999999959</v>
      </c>
      <c r="O8" s="11">
        <v>6.3989999999999858</v>
      </c>
      <c r="P8" s="11">
        <v>8.1700000000000106</v>
      </c>
      <c r="Q8" s="11">
        <v>4.6359999999999939</v>
      </c>
      <c r="R8" s="11">
        <v>7.6120000000000188</v>
      </c>
      <c r="S8" s="11">
        <v>7.7919999999999945</v>
      </c>
      <c r="T8" s="11">
        <v>8.4040000000000017</v>
      </c>
      <c r="U8" s="11">
        <v>6.4820000000000109</v>
      </c>
      <c r="V8" s="11">
        <v>6.3299999999999939</v>
      </c>
      <c r="W8" s="11">
        <v>5.343</v>
      </c>
      <c r="X8" s="11">
        <v>5.34499999999999</v>
      </c>
      <c r="Y8" s="11">
        <v>5.2759999999999936</v>
      </c>
      <c r="Z8" s="11">
        <v>5.2610000000000046</v>
      </c>
      <c r="AA8" s="11">
        <v>5.2679999999999865</v>
      </c>
      <c r="AB8" s="11">
        <v>5.2699999999999987</v>
      </c>
      <c r="AC8" s="11">
        <v>5.2719999999999851</v>
      </c>
      <c r="AD8" s="11">
        <v>5.2769999999999975</v>
      </c>
      <c r="AE8" s="11">
        <v>5.2829999999999853</v>
      </c>
      <c r="AF8" s="11">
        <v>5.2920000000000122</v>
      </c>
      <c r="AG8" s="11">
        <v>5.3039999999999914</v>
      </c>
      <c r="AH8" s="11">
        <v>5.3179999999999836</v>
      </c>
      <c r="AI8" s="11">
        <v>5.3320000000000061</v>
      </c>
      <c r="AJ8" s="11">
        <v>5.3479999999999901</v>
      </c>
      <c r="AK8" s="172">
        <v>5.3649999999999975</v>
      </c>
      <c r="AL8" s="11">
        <v>5.3819999999999926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2.9579999999999993</v>
      </c>
      <c r="N9" s="11">
        <v>2.2079999999999944</v>
      </c>
      <c r="O9" s="11">
        <v>2.0439999999999987</v>
      </c>
      <c r="P9" s="11">
        <v>2.2850000000000019</v>
      </c>
      <c r="Q9" s="11">
        <v>2.4039999999999973</v>
      </c>
      <c r="R9" s="11">
        <v>2.4779999999999971</v>
      </c>
      <c r="S9" s="11">
        <v>2.1549999999999954</v>
      </c>
      <c r="T9" s="11">
        <v>2.3530000000000038</v>
      </c>
      <c r="U9" s="11">
        <v>2.839999999999999</v>
      </c>
      <c r="V9" s="11">
        <v>2.4939999999999936</v>
      </c>
      <c r="W9" s="11">
        <v>2.3350000000000031</v>
      </c>
      <c r="X9" s="11">
        <v>2.2840000000000042</v>
      </c>
      <c r="Y9" s="11">
        <v>2.2669999999999972</v>
      </c>
      <c r="Z9" s="11">
        <v>2.289000000000005</v>
      </c>
      <c r="AA9" s="11">
        <v>2.3730000000000064</v>
      </c>
      <c r="AB9" s="11">
        <v>2.4190000000000014</v>
      </c>
      <c r="AC9" s="11">
        <v>2.4520000000000004</v>
      </c>
      <c r="AD9" s="11">
        <v>2.4749999999999992</v>
      </c>
      <c r="AE9" s="11">
        <v>2.4900000000000002</v>
      </c>
      <c r="AF9" s="11">
        <v>2.5019999999999967</v>
      </c>
      <c r="AG9" s="11">
        <v>2.5099999999999896</v>
      </c>
      <c r="AH9" s="11">
        <v>2.5180000000000011</v>
      </c>
      <c r="AI9" s="11">
        <v>2.5250000000000035</v>
      </c>
      <c r="AJ9" s="11">
        <v>2.5299999999999998</v>
      </c>
      <c r="AK9" s="172">
        <v>2.5359999999999996</v>
      </c>
      <c r="AL9" s="11">
        <v>2.5409999999999915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63.718999999999994</v>
      </c>
      <c r="N11" s="11">
        <f t="shared" si="2"/>
        <v>62.827000000000112</v>
      </c>
      <c r="O11" s="11">
        <f t="shared" si="2"/>
        <v>63.616999999999976</v>
      </c>
      <c r="P11" s="11">
        <f t="shared" si="2"/>
        <v>64.69899999999997</v>
      </c>
      <c r="Q11" s="11">
        <f t="shared" si="2"/>
        <v>58.948999999999906</v>
      </c>
      <c r="R11" s="11">
        <f t="shared" ref="R11" si="3">SUM(R12:R14)</f>
        <v>64.10400000000007</v>
      </c>
      <c r="S11" s="11">
        <f t="shared" ref="S11" si="4">SUM(S12:S14)</f>
        <v>67.485000000000028</v>
      </c>
      <c r="T11" s="11">
        <f t="shared" ref="T11" si="5">SUM(T12:T14)</f>
        <v>67.096999999999937</v>
      </c>
      <c r="U11" s="11">
        <f t="shared" ref="U11" si="6">SUM(U12:U14)</f>
        <v>64.59699999999998</v>
      </c>
      <c r="V11" s="11">
        <f t="shared" ref="V11" si="7">SUM(V12:V14)</f>
        <v>67.727999999999923</v>
      </c>
      <c r="W11" s="11">
        <f t="shared" ref="W11" si="8">SUM(W12:W14)</f>
        <v>66.390999999999821</v>
      </c>
      <c r="X11" s="11">
        <f t="shared" ref="X11" si="9">SUM(X12:X14)</f>
        <v>66.181999999999917</v>
      </c>
      <c r="Y11" s="11">
        <f t="shared" ref="Y11" si="10">SUM(Y12:Y14)</f>
        <v>65.63200000000009</v>
      </c>
      <c r="Z11" s="11">
        <f t="shared" ref="Z11" si="11">SUM(Z12:Z14)</f>
        <v>64.975000000000037</v>
      </c>
      <c r="AA11" s="11">
        <f t="shared" ref="AA11" si="12">SUM(AA12:AA14)</f>
        <v>64.491999999999877</v>
      </c>
      <c r="AB11" s="11">
        <f t="shared" ref="AB11" si="13">SUM(AB12:AB14)</f>
        <v>64.017999999999944</v>
      </c>
      <c r="AC11" s="11">
        <f t="shared" ref="AC11" si="14">SUM(AC12:AC14)</f>
        <v>63.604999999999905</v>
      </c>
      <c r="AD11" s="11">
        <f>SUM(AD12:AD14)</f>
        <v>63.153000000000105</v>
      </c>
      <c r="AE11" s="11">
        <f t="shared" ref="AE11" si="15">SUM(AE12:AE14)</f>
        <v>62.727000000000032</v>
      </c>
      <c r="AF11" s="11">
        <f t="shared" ref="AF11" si="16">SUM(AF12:AF14)</f>
        <v>62.303000000000075</v>
      </c>
      <c r="AG11" s="11">
        <f t="shared" ref="AG11:AL11" si="17">SUM(AG12:AG14)</f>
        <v>61.919000000000125</v>
      </c>
      <c r="AH11" s="11">
        <f t="shared" si="17"/>
        <v>61.523999999999901</v>
      </c>
      <c r="AI11" s="11">
        <f t="shared" si="17"/>
        <v>61.146000000000143</v>
      </c>
      <c r="AJ11" s="11">
        <f t="shared" si="17"/>
        <v>60.784000000000013</v>
      </c>
      <c r="AK11" s="11">
        <f t="shared" si="17"/>
        <v>60.439999999999884</v>
      </c>
      <c r="AL11" s="11">
        <f t="shared" si="17"/>
        <v>60.122000000000078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12.631999999999991</v>
      </c>
      <c r="N12" s="11">
        <v>12.272</v>
      </c>
      <c r="O12" s="11">
        <v>11.408000000000024</v>
      </c>
      <c r="P12" s="11">
        <v>12.124000000000001</v>
      </c>
      <c r="Q12" s="11">
        <v>11.893999999999991</v>
      </c>
      <c r="R12" s="11">
        <v>13.393000000000011</v>
      </c>
      <c r="S12" s="11">
        <v>12.962000000000016</v>
      </c>
      <c r="T12" s="11">
        <v>12.734999999999992</v>
      </c>
      <c r="U12" s="11">
        <v>14.255999999999982</v>
      </c>
      <c r="V12" s="11">
        <v>13.415999999999993</v>
      </c>
      <c r="W12" s="11">
        <v>12.972000000000016</v>
      </c>
      <c r="X12" s="11">
        <v>13.30100000000003</v>
      </c>
      <c r="Y12" s="11">
        <v>13.679999999999989</v>
      </c>
      <c r="Z12" s="11">
        <v>13.942999999999991</v>
      </c>
      <c r="AA12" s="11">
        <v>14.156999999999968</v>
      </c>
      <c r="AB12" s="11">
        <v>14.338000000000033</v>
      </c>
      <c r="AC12" s="11">
        <v>14.496999999999989</v>
      </c>
      <c r="AD12" s="11">
        <v>14.652999999999999</v>
      </c>
      <c r="AE12" s="11">
        <v>14.809999999999999</v>
      </c>
      <c r="AF12" s="11">
        <v>14.965000000000018</v>
      </c>
      <c r="AG12" s="11">
        <v>15.133999999999984</v>
      </c>
      <c r="AH12" s="11">
        <v>15.302999999999978</v>
      </c>
      <c r="AI12" s="11">
        <v>15.470000000000047</v>
      </c>
      <c r="AJ12" s="11">
        <v>15.632999999999997</v>
      </c>
      <c r="AK12" s="172">
        <v>15.791999999999961</v>
      </c>
      <c r="AL12" s="11">
        <v>15.948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7.6410000000000133</v>
      </c>
      <c r="N13" s="11">
        <v>10.246000000000041</v>
      </c>
      <c r="O13" s="11">
        <v>10.854000000000029</v>
      </c>
      <c r="P13" s="11">
        <v>10.855999999999996</v>
      </c>
      <c r="Q13" s="11">
        <v>9.7420000000000275</v>
      </c>
      <c r="R13" s="11">
        <v>10.844999999999985</v>
      </c>
      <c r="S13" s="11">
        <v>9.2320000000000011</v>
      </c>
      <c r="T13" s="11">
        <v>8.9610000000000092</v>
      </c>
      <c r="U13" s="11">
        <v>10.57999999999995</v>
      </c>
      <c r="V13" s="11">
        <v>8.3289999999999829</v>
      </c>
      <c r="W13" s="11">
        <v>7.9369999999999834</v>
      </c>
      <c r="X13" s="11">
        <v>8.0889999999999986</v>
      </c>
      <c r="Y13" s="11">
        <v>7.9710000000000054</v>
      </c>
      <c r="Z13" s="11">
        <v>7.9260000000000099</v>
      </c>
      <c r="AA13" s="11">
        <v>7.8449999999999882</v>
      </c>
      <c r="AB13" s="11">
        <v>7.7529999999999886</v>
      </c>
      <c r="AC13" s="11">
        <v>7.6069999999999984</v>
      </c>
      <c r="AD13" s="11">
        <v>7.4609999999999834</v>
      </c>
      <c r="AE13" s="11">
        <v>7.3180000000000049</v>
      </c>
      <c r="AF13" s="11">
        <v>7.1770000000000005</v>
      </c>
      <c r="AG13" s="11">
        <v>7.0450000000000079</v>
      </c>
      <c r="AH13" s="11">
        <v>6.9119999999999857</v>
      </c>
      <c r="AI13" s="11">
        <v>6.7799999999999949</v>
      </c>
      <c r="AJ13" s="11">
        <v>6.6490000000000213</v>
      </c>
      <c r="AK13" s="172">
        <v>6.5199999999999898</v>
      </c>
      <c r="AL13" s="11">
        <v>6.3919999999999968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43.445999999999991</v>
      </c>
      <c r="N14" s="11">
        <v>40.309000000000069</v>
      </c>
      <c r="O14" s="11">
        <v>41.354999999999926</v>
      </c>
      <c r="P14" s="11">
        <v>41.718999999999973</v>
      </c>
      <c r="Q14" s="11">
        <v>37.312999999999889</v>
      </c>
      <c r="R14" s="11">
        <v>39.866000000000078</v>
      </c>
      <c r="S14" s="11">
        <v>45.291000000000011</v>
      </c>
      <c r="T14" s="11">
        <v>45.400999999999939</v>
      </c>
      <c r="U14" s="11">
        <v>39.761000000000038</v>
      </c>
      <c r="V14" s="11">
        <v>45.982999999999947</v>
      </c>
      <c r="W14" s="11">
        <v>45.481999999999815</v>
      </c>
      <c r="X14" s="11">
        <v>44.791999999999888</v>
      </c>
      <c r="Y14" s="11">
        <v>43.981000000000087</v>
      </c>
      <c r="Z14" s="11">
        <v>43.106000000000037</v>
      </c>
      <c r="AA14" s="11">
        <v>42.489999999999917</v>
      </c>
      <c r="AB14" s="11">
        <v>41.926999999999914</v>
      </c>
      <c r="AC14" s="11">
        <v>41.50099999999992</v>
      </c>
      <c r="AD14" s="11">
        <v>41.039000000000122</v>
      </c>
      <c r="AE14" s="11">
        <v>40.599000000000032</v>
      </c>
      <c r="AF14" s="11">
        <v>40.161000000000058</v>
      </c>
      <c r="AG14" s="11">
        <v>39.740000000000137</v>
      </c>
      <c r="AH14" s="11">
        <v>39.308999999999934</v>
      </c>
      <c r="AI14" s="11">
        <v>38.8960000000001</v>
      </c>
      <c r="AJ14" s="11">
        <v>38.501999999999995</v>
      </c>
      <c r="AK14" s="172">
        <v>38.127999999999929</v>
      </c>
      <c r="AL14" s="11">
        <v>37.782000000000082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29.743000000000023</v>
      </c>
      <c r="N16" s="11">
        <v>30.78899999999998</v>
      </c>
      <c r="O16" s="11">
        <v>32.218999999999973</v>
      </c>
      <c r="P16" s="11">
        <v>28.388999999999999</v>
      </c>
      <c r="Q16" s="11">
        <v>30.590999999999994</v>
      </c>
      <c r="R16" s="11">
        <v>31.268000000000075</v>
      </c>
      <c r="S16" s="11">
        <v>35.515999999999998</v>
      </c>
      <c r="T16" s="11">
        <v>31.771999999999949</v>
      </c>
      <c r="U16" s="11">
        <v>31.479999999999997</v>
      </c>
      <c r="V16" s="11">
        <v>33.33200000000005</v>
      </c>
      <c r="W16" s="11">
        <v>31.756000000000029</v>
      </c>
      <c r="X16" s="11">
        <v>31.227999999999927</v>
      </c>
      <c r="Y16" s="11">
        <v>31.416000000000054</v>
      </c>
      <c r="Z16" s="11">
        <v>31.842000000000077</v>
      </c>
      <c r="AA16" s="11">
        <v>32.206999999999987</v>
      </c>
      <c r="AB16" s="11">
        <v>32.408000000000058</v>
      </c>
      <c r="AC16" s="11">
        <v>32.574999999999939</v>
      </c>
      <c r="AD16" s="11">
        <v>32.666000000000025</v>
      </c>
      <c r="AE16" s="11">
        <v>32.793000000000013</v>
      </c>
      <c r="AF16" s="11">
        <v>32.900999999999954</v>
      </c>
      <c r="AG16" s="11">
        <v>33.047999999999973</v>
      </c>
      <c r="AH16" s="11">
        <v>33.20100000000015</v>
      </c>
      <c r="AI16" s="11">
        <v>33.360000000000042</v>
      </c>
      <c r="AJ16" s="11">
        <v>33.523999999999994</v>
      </c>
      <c r="AK16" s="172">
        <v>33.691000000000038</v>
      </c>
      <c r="AL16" s="11">
        <v>33.85899999999998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132.24199999999999</v>
      </c>
      <c r="N18" s="11">
        <f t="shared" ref="N18:AL18" si="18">SUM(N19:N21)</f>
        <v>136.71800000000016</v>
      </c>
      <c r="O18" s="11">
        <f t="shared" si="18"/>
        <v>134.87999999999991</v>
      </c>
      <c r="P18" s="11">
        <f t="shared" si="18"/>
        <v>132.10100000000006</v>
      </c>
      <c r="Q18" s="11">
        <f t="shared" si="18"/>
        <v>129.44900000000015</v>
      </c>
      <c r="R18" s="11">
        <f t="shared" si="18"/>
        <v>136.4219999999998</v>
      </c>
      <c r="S18" s="11">
        <f t="shared" si="18"/>
        <v>144.75600000000011</v>
      </c>
      <c r="T18" s="11">
        <f t="shared" si="18"/>
        <v>143.81399999999985</v>
      </c>
      <c r="U18" s="11">
        <f t="shared" si="18"/>
        <v>137.37899999999996</v>
      </c>
      <c r="V18" s="11">
        <f t="shared" si="18"/>
        <v>146.91099999999983</v>
      </c>
      <c r="W18" s="11">
        <f t="shared" si="18"/>
        <v>146.88700000000011</v>
      </c>
      <c r="X18" s="11">
        <f t="shared" si="18"/>
        <v>146.86500000000007</v>
      </c>
      <c r="Y18" s="11">
        <f t="shared" si="18"/>
        <v>147.37499999999989</v>
      </c>
      <c r="Z18" s="11">
        <f t="shared" si="18"/>
        <v>147.86799999999988</v>
      </c>
      <c r="AA18" s="11">
        <f t="shared" si="18"/>
        <v>148.80600000000004</v>
      </c>
      <c r="AB18" s="11">
        <f t="shared" si="18"/>
        <v>149.54399999999973</v>
      </c>
      <c r="AC18" s="11">
        <f t="shared" si="18"/>
        <v>150.11500000000001</v>
      </c>
      <c r="AD18" s="11">
        <f t="shared" si="18"/>
        <v>150.62699999999984</v>
      </c>
      <c r="AE18" s="11">
        <f t="shared" si="18"/>
        <v>151.10100000000003</v>
      </c>
      <c r="AF18" s="11">
        <f t="shared" si="18"/>
        <v>151.56000000000009</v>
      </c>
      <c r="AG18" s="11">
        <f t="shared" si="18"/>
        <v>152.03700000000026</v>
      </c>
      <c r="AH18" s="11">
        <f t="shared" si="18"/>
        <v>152.49900000000005</v>
      </c>
      <c r="AI18" s="11">
        <f t="shared" si="18"/>
        <v>152.94399999999979</v>
      </c>
      <c r="AJ18" s="11">
        <f t="shared" si="18"/>
        <v>153.41299999999998</v>
      </c>
      <c r="AK18" s="11">
        <f t="shared" si="18"/>
        <v>153.85999999999996</v>
      </c>
      <c r="AL18" s="11">
        <f t="shared" si="18"/>
        <v>154.292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79.622999999999976</v>
      </c>
      <c r="N19" s="11">
        <v>78.732000000000156</v>
      </c>
      <c r="O19" s="11">
        <v>79.091999999999913</v>
      </c>
      <c r="P19" s="11">
        <v>74.174000000000092</v>
      </c>
      <c r="Q19" s="11">
        <v>76.205000000000183</v>
      </c>
      <c r="R19" s="11">
        <v>79.107999999999819</v>
      </c>
      <c r="S19" s="11">
        <v>83.575000000000031</v>
      </c>
      <c r="T19" s="11">
        <v>80.545999999999793</v>
      </c>
      <c r="U19" s="11">
        <v>76.832000000000008</v>
      </c>
      <c r="V19" s="11">
        <v>86.280999999999892</v>
      </c>
      <c r="W19" s="11">
        <v>81.502000000000024</v>
      </c>
      <c r="X19" s="11">
        <v>82.216999999999999</v>
      </c>
      <c r="Y19" s="11">
        <v>82.510999999999868</v>
      </c>
      <c r="Z19" s="11">
        <v>82.569999999999879</v>
      </c>
      <c r="AA19" s="11">
        <v>82.778999999999868</v>
      </c>
      <c r="AB19" s="11">
        <v>83.042999999999907</v>
      </c>
      <c r="AC19" s="11">
        <v>83.238000000000028</v>
      </c>
      <c r="AD19" s="11">
        <v>83.414999999999921</v>
      </c>
      <c r="AE19" s="11">
        <v>83.582000000000079</v>
      </c>
      <c r="AF19" s="11">
        <v>83.746000000000123</v>
      </c>
      <c r="AG19" s="11">
        <v>83.930000000000121</v>
      </c>
      <c r="AH19" s="11">
        <v>84.120999999999896</v>
      </c>
      <c r="AI19" s="11">
        <v>84.306999999999874</v>
      </c>
      <c r="AJ19" s="11">
        <v>84.526000000000067</v>
      </c>
      <c r="AK19" s="172">
        <v>84.735000000000042</v>
      </c>
      <c r="AL19" s="11">
        <v>84.939999999999969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27.891000000000034</v>
      </c>
      <c r="N20" s="11">
        <v>32.051000000000009</v>
      </c>
      <c r="O20" s="11">
        <v>30.520000000000028</v>
      </c>
      <c r="P20" s="11">
        <v>30.82399999999997</v>
      </c>
      <c r="Q20" s="11">
        <v>27.187999999999963</v>
      </c>
      <c r="R20" s="11">
        <v>29.151999999999983</v>
      </c>
      <c r="S20" s="11">
        <v>29.516999999999975</v>
      </c>
      <c r="T20" s="11">
        <v>30.519000000000048</v>
      </c>
      <c r="U20" s="11">
        <v>30.028999999999929</v>
      </c>
      <c r="V20" s="11">
        <v>31.206999999999944</v>
      </c>
      <c r="W20" s="11">
        <v>36.414000000000136</v>
      </c>
      <c r="X20" s="11">
        <v>37.753000000000142</v>
      </c>
      <c r="Y20" s="11">
        <v>37.585000000000058</v>
      </c>
      <c r="Z20" s="11">
        <v>37.743999999999943</v>
      </c>
      <c r="AA20" s="11">
        <v>37.981000000000144</v>
      </c>
      <c r="AB20" s="11">
        <v>38.098999999999862</v>
      </c>
      <c r="AC20" s="11">
        <v>38.193999999999946</v>
      </c>
      <c r="AD20" s="11">
        <v>38.282999999999959</v>
      </c>
      <c r="AE20" s="11">
        <v>38.36399999999999</v>
      </c>
      <c r="AF20" s="11">
        <v>38.445000000000014</v>
      </c>
      <c r="AG20" s="11">
        <v>38.534000000000169</v>
      </c>
      <c r="AH20" s="11">
        <v>38.614000000000097</v>
      </c>
      <c r="AI20" s="11">
        <v>38.692999999999941</v>
      </c>
      <c r="AJ20" s="11">
        <v>38.77000000000001</v>
      </c>
      <c r="AK20" s="172">
        <v>38.846999999999895</v>
      </c>
      <c r="AL20" s="11">
        <v>38.924000000000099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24.72799999999998</v>
      </c>
      <c r="N21" s="11">
        <v>25.935000000000013</v>
      </c>
      <c r="O21" s="11">
        <v>25.267999999999983</v>
      </c>
      <c r="P21" s="11">
        <v>27.102999999999987</v>
      </c>
      <c r="Q21" s="11">
        <v>26.056000000000012</v>
      </c>
      <c r="R21" s="11">
        <v>28.161999999999978</v>
      </c>
      <c r="S21" s="11">
        <v>31.664000000000097</v>
      </c>
      <c r="T21" s="11">
        <v>32.748999999999995</v>
      </c>
      <c r="U21" s="11">
        <v>30.518000000000018</v>
      </c>
      <c r="V21" s="11">
        <v>29.422999999999988</v>
      </c>
      <c r="W21" s="11">
        <v>28.970999999999947</v>
      </c>
      <c r="X21" s="11">
        <v>26.894999999999932</v>
      </c>
      <c r="Y21" s="11">
        <v>27.278999999999975</v>
      </c>
      <c r="Z21" s="11">
        <v>27.554000000000048</v>
      </c>
      <c r="AA21" s="11">
        <v>28.046000000000035</v>
      </c>
      <c r="AB21" s="11">
        <v>28.401999999999955</v>
      </c>
      <c r="AC21" s="11">
        <v>28.683000000000039</v>
      </c>
      <c r="AD21" s="11">
        <v>28.92899999999997</v>
      </c>
      <c r="AE21" s="11">
        <v>29.154999999999962</v>
      </c>
      <c r="AF21" s="11">
        <v>29.368999999999939</v>
      </c>
      <c r="AG21" s="11">
        <v>29.572999999999976</v>
      </c>
      <c r="AH21" s="11">
        <v>29.764000000000067</v>
      </c>
      <c r="AI21" s="11">
        <v>29.943999999999985</v>
      </c>
      <c r="AJ21" s="11">
        <v>30.116999999999909</v>
      </c>
      <c r="AK21" s="172">
        <v>30.278000000000013</v>
      </c>
      <c r="AL21" s="11">
        <v>30.427999999999951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124.09000000000005</v>
      </c>
      <c r="N23" s="11">
        <f t="shared" ref="N23:AL23" si="19">SUM(N24:N31)</f>
        <v>123.62899999999998</v>
      </c>
      <c r="O23" s="11">
        <f t="shared" si="19"/>
        <v>122.145</v>
      </c>
      <c r="P23" s="11">
        <f t="shared" si="19"/>
        <v>129.79300000000009</v>
      </c>
      <c r="Q23" s="11">
        <f t="shared" si="19"/>
        <v>144.54300000000001</v>
      </c>
      <c r="R23" s="11">
        <f t="shared" si="19"/>
        <v>142.94600000000005</v>
      </c>
      <c r="S23" s="11">
        <f t="shared" si="19"/>
        <v>143.54000000000016</v>
      </c>
      <c r="T23" s="11">
        <f t="shared" si="19"/>
        <v>142.41400000000007</v>
      </c>
      <c r="U23" s="11">
        <f t="shared" si="19"/>
        <v>142.78900000000019</v>
      </c>
      <c r="V23" s="11">
        <f t="shared" si="19"/>
        <v>155.46100000000013</v>
      </c>
      <c r="W23" s="11">
        <f t="shared" si="19"/>
        <v>159.07399999999993</v>
      </c>
      <c r="X23" s="11">
        <f t="shared" si="19"/>
        <v>159.97899999999998</v>
      </c>
      <c r="Y23" s="11">
        <f t="shared" si="19"/>
        <v>159.84900000000007</v>
      </c>
      <c r="Z23" s="11">
        <f t="shared" si="19"/>
        <v>160.50699999999995</v>
      </c>
      <c r="AA23" s="11">
        <f t="shared" si="19"/>
        <v>161.31000000000012</v>
      </c>
      <c r="AB23" s="11">
        <f t="shared" si="19"/>
        <v>161.9200000000001</v>
      </c>
      <c r="AC23" s="11">
        <f t="shared" si="19"/>
        <v>162.57900000000009</v>
      </c>
      <c r="AD23" s="11">
        <f t="shared" si="19"/>
        <v>163.21899999999982</v>
      </c>
      <c r="AE23" s="11">
        <f t="shared" si="19"/>
        <v>163.86499999999992</v>
      </c>
      <c r="AF23" s="11">
        <f t="shared" si="19"/>
        <v>164.52300000000008</v>
      </c>
      <c r="AG23" s="11">
        <f t="shared" si="19"/>
        <v>165.22600000000014</v>
      </c>
      <c r="AH23" s="11">
        <f t="shared" si="19"/>
        <v>165.90000000000018</v>
      </c>
      <c r="AI23" s="11">
        <f t="shared" si="19"/>
        <v>166.57600000000011</v>
      </c>
      <c r="AJ23" s="11">
        <f t="shared" si="19"/>
        <v>167.24599999999992</v>
      </c>
      <c r="AK23" s="11">
        <f t="shared" si="19"/>
        <v>167.90899999999985</v>
      </c>
      <c r="AL23" s="11">
        <f t="shared" si="19"/>
        <v>168.56799999999981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1.8229999999999975</v>
      </c>
      <c r="N24" s="11">
        <v>1.6889999999999985</v>
      </c>
      <c r="O24" s="11">
        <v>1.6980000000000026</v>
      </c>
      <c r="P24" s="11">
        <v>2.205999999999996</v>
      </c>
      <c r="Q24" s="11">
        <v>2.4300000000000042</v>
      </c>
      <c r="R24" s="11">
        <v>1.5760000000000018</v>
      </c>
      <c r="S24" s="11">
        <v>2.0140000000000025</v>
      </c>
      <c r="T24" s="11">
        <v>2.2710000000000092</v>
      </c>
      <c r="U24" s="11">
        <v>1.0040000000000024</v>
      </c>
      <c r="V24" s="11">
        <v>2.2769999999999992</v>
      </c>
      <c r="W24" s="11">
        <v>1.7510000000000028</v>
      </c>
      <c r="X24" s="11">
        <v>1.7339999999999989</v>
      </c>
      <c r="Y24" s="11">
        <v>1.7290000000000001</v>
      </c>
      <c r="Z24" s="11">
        <v>1.7229999999999979</v>
      </c>
      <c r="AA24" s="11">
        <v>1.7189999999999956</v>
      </c>
      <c r="AB24" s="11">
        <v>1.7240000000000018</v>
      </c>
      <c r="AC24" s="11">
        <v>1.7270000000000054</v>
      </c>
      <c r="AD24" s="11">
        <v>1.729000000000003</v>
      </c>
      <c r="AE24" s="11">
        <v>1.7320000000000007</v>
      </c>
      <c r="AF24" s="11">
        <v>1.733999999999998</v>
      </c>
      <c r="AG24" s="11">
        <v>1.736999999999999</v>
      </c>
      <c r="AH24" s="11">
        <v>1.7389999999999977</v>
      </c>
      <c r="AI24" s="11">
        <v>1.7410000000000014</v>
      </c>
      <c r="AJ24" s="11">
        <v>1.7430000000000072</v>
      </c>
      <c r="AK24" s="172">
        <v>1.7459999999999982</v>
      </c>
      <c r="AL24" s="11">
        <v>1.7480000000000016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9.8559999999999945</v>
      </c>
      <c r="N25" s="11">
        <v>9.2269999999999985</v>
      </c>
      <c r="O25" s="11">
        <v>6.8530000000000122</v>
      </c>
      <c r="P25" s="11">
        <v>10.507999999999996</v>
      </c>
      <c r="Q25" s="11">
        <v>10.771000000000024</v>
      </c>
      <c r="R25" s="11">
        <v>9.6040000000000312</v>
      </c>
      <c r="S25" s="11">
        <v>9.5850000000000204</v>
      </c>
      <c r="T25" s="11">
        <v>13.090999999999982</v>
      </c>
      <c r="U25" s="11">
        <v>13.270999999999987</v>
      </c>
      <c r="V25" s="11">
        <v>12.162999999999982</v>
      </c>
      <c r="W25" s="11">
        <v>10.968999999999999</v>
      </c>
      <c r="X25" s="11">
        <v>11.266999999999983</v>
      </c>
      <c r="Y25" s="11">
        <v>11.356000000000019</v>
      </c>
      <c r="Z25" s="11">
        <v>11.556999999999997</v>
      </c>
      <c r="AA25" s="11">
        <v>11.709000000000014</v>
      </c>
      <c r="AB25" s="11">
        <v>11.829000000000024</v>
      </c>
      <c r="AC25" s="11">
        <v>11.940000000000039</v>
      </c>
      <c r="AD25" s="11">
        <v>12.033999999999979</v>
      </c>
      <c r="AE25" s="11">
        <v>12.121999999999982</v>
      </c>
      <c r="AF25" s="11">
        <v>12.208999999999985</v>
      </c>
      <c r="AG25" s="11">
        <v>12.301000000000011</v>
      </c>
      <c r="AH25" s="11">
        <v>12.390999999999995</v>
      </c>
      <c r="AI25" s="11">
        <v>12.478000000000041</v>
      </c>
      <c r="AJ25" s="11">
        <v>12.560999999999991</v>
      </c>
      <c r="AK25" s="172">
        <v>12.63699999999997</v>
      </c>
      <c r="AL25" s="11">
        <v>12.708999999999996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8.6219999999999981</v>
      </c>
      <c r="N26" s="11">
        <v>11.055000000000044</v>
      </c>
      <c r="O26" s="11">
        <v>9.4639999999999898</v>
      </c>
      <c r="P26" s="11">
        <v>8.5770000000000017</v>
      </c>
      <c r="Q26" s="11">
        <v>10.182999999999993</v>
      </c>
      <c r="R26" s="11">
        <v>11.189999999999989</v>
      </c>
      <c r="S26" s="11">
        <v>10.127000000000013</v>
      </c>
      <c r="T26" s="11">
        <v>11.149000000000004</v>
      </c>
      <c r="U26" s="11">
        <v>11.008999999999983</v>
      </c>
      <c r="V26" s="11">
        <v>10.776</v>
      </c>
      <c r="W26" s="11">
        <v>12.037999999999998</v>
      </c>
      <c r="X26" s="11">
        <v>12.264999999999993</v>
      </c>
      <c r="Y26" s="11">
        <v>12.18700000000001</v>
      </c>
      <c r="Z26" s="11">
        <v>12.093999999999999</v>
      </c>
      <c r="AA26" s="11">
        <v>11.980000000000008</v>
      </c>
      <c r="AB26" s="11">
        <v>11.897999999999998</v>
      </c>
      <c r="AC26" s="11">
        <v>11.832000000000022</v>
      </c>
      <c r="AD26" s="11">
        <v>11.764999999999993</v>
      </c>
      <c r="AE26" s="11">
        <v>11.697000000000017</v>
      </c>
      <c r="AF26" s="11">
        <v>11.628999999999975</v>
      </c>
      <c r="AG26" s="11">
        <v>11.561999999999957</v>
      </c>
      <c r="AH26" s="11">
        <v>11.487000000000011</v>
      </c>
      <c r="AI26" s="11">
        <v>11.41300000000003</v>
      </c>
      <c r="AJ26" s="11">
        <v>11.339000000000008</v>
      </c>
      <c r="AK26" s="172">
        <v>11.266000000000032</v>
      </c>
      <c r="AL26" s="11">
        <v>11.192999999999984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6.6090000000000044</v>
      </c>
      <c r="N27" s="11">
        <v>5.1320000000000086</v>
      </c>
      <c r="O27" s="11">
        <v>5.2930000000000161</v>
      </c>
      <c r="P27" s="11">
        <v>5.4940000000000087</v>
      </c>
      <c r="Q27" s="11">
        <v>5.6459999999999999</v>
      </c>
      <c r="R27" s="11">
        <v>5.6940000000000062</v>
      </c>
      <c r="S27" s="11">
        <v>5.5079999999999885</v>
      </c>
      <c r="T27" s="11">
        <v>5.758999999999995</v>
      </c>
      <c r="U27" s="11">
        <v>6.3709999999999969</v>
      </c>
      <c r="V27" s="11">
        <v>8.1280000000000001</v>
      </c>
      <c r="W27" s="11">
        <v>8.5539999999999985</v>
      </c>
      <c r="X27" s="11">
        <v>8.3950000000000085</v>
      </c>
      <c r="Y27" s="11">
        <v>8.220999999999993</v>
      </c>
      <c r="Z27" s="11">
        <v>8.1050000000000058</v>
      </c>
      <c r="AA27" s="11">
        <v>8.0550000000000033</v>
      </c>
      <c r="AB27" s="11">
        <v>8.0989999999999807</v>
      </c>
      <c r="AC27" s="11">
        <v>8.1650000000000027</v>
      </c>
      <c r="AD27" s="11">
        <v>8.2420000000000044</v>
      </c>
      <c r="AE27" s="11">
        <v>8.3240000000000123</v>
      </c>
      <c r="AF27" s="11">
        <v>8.4090000000000078</v>
      </c>
      <c r="AG27" s="11">
        <v>8.4940000000000317</v>
      </c>
      <c r="AH27" s="11">
        <v>8.5810000000000102</v>
      </c>
      <c r="AI27" s="11">
        <v>8.6669999999999963</v>
      </c>
      <c r="AJ27" s="11">
        <v>8.7519999999999936</v>
      </c>
      <c r="AK27" s="172">
        <v>8.8359999999999932</v>
      </c>
      <c r="AL27" s="11">
        <v>8.9190000000000165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33.609000000000009</v>
      </c>
      <c r="N28" s="11">
        <v>30.076999999999959</v>
      </c>
      <c r="O28" s="11">
        <v>33.507000000000069</v>
      </c>
      <c r="P28" s="11">
        <v>37.875000000000021</v>
      </c>
      <c r="Q28" s="11">
        <v>43.398000000000053</v>
      </c>
      <c r="R28" s="11">
        <v>43.234000000000123</v>
      </c>
      <c r="S28" s="11">
        <v>46.826000000000128</v>
      </c>
      <c r="T28" s="11">
        <v>43.388999999999939</v>
      </c>
      <c r="U28" s="11">
        <v>40.468000000000025</v>
      </c>
      <c r="V28" s="11">
        <v>50.466000000000136</v>
      </c>
      <c r="W28" s="11">
        <v>55.328999999999944</v>
      </c>
      <c r="X28" s="11">
        <v>55.901999999999973</v>
      </c>
      <c r="Y28" s="11">
        <v>56.047000000000047</v>
      </c>
      <c r="Z28" s="11">
        <v>56.431999999999917</v>
      </c>
      <c r="AA28" s="11">
        <v>56.820000000000128</v>
      </c>
      <c r="AB28" s="11">
        <v>57.114000000000004</v>
      </c>
      <c r="AC28" s="11">
        <v>57.379000000000069</v>
      </c>
      <c r="AD28" s="11">
        <v>57.654999999999966</v>
      </c>
      <c r="AE28" s="11">
        <v>57.939999999999905</v>
      </c>
      <c r="AF28" s="11">
        <v>58.237000000000094</v>
      </c>
      <c r="AG28" s="11">
        <v>58.552000000000113</v>
      </c>
      <c r="AH28" s="11">
        <v>58.854000000000049</v>
      </c>
      <c r="AI28" s="11">
        <v>59.157000000000075</v>
      </c>
      <c r="AJ28" s="11">
        <v>59.458999999999889</v>
      </c>
      <c r="AK28" s="172">
        <v>59.759</v>
      </c>
      <c r="AL28" s="11">
        <v>60.058999999999841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38.422999999999995</v>
      </c>
      <c r="N29" s="11">
        <v>39.46399999999997</v>
      </c>
      <c r="O29" s="11">
        <v>38.993999999999858</v>
      </c>
      <c r="P29" s="11">
        <v>37.192000000000043</v>
      </c>
      <c r="Q29" s="11">
        <v>41.822999999999965</v>
      </c>
      <c r="R29" s="11">
        <v>44.755999999999915</v>
      </c>
      <c r="S29" s="11">
        <v>41.264999999999979</v>
      </c>
      <c r="T29" s="11">
        <v>42.275000000000105</v>
      </c>
      <c r="U29" s="11">
        <v>42.297000000000168</v>
      </c>
      <c r="V29" s="11">
        <v>42.884000000000036</v>
      </c>
      <c r="W29" s="11">
        <v>43.205999999999989</v>
      </c>
      <c r="X29" s="11">
        <v>43.918000000000049</v>
      </c>
      <c r="Y29" s="11">
        <v>44.734999999999985</v>
      </c>
      <c r="Z29" s="11">
        <v>45.240000000000038</v>
      </c>
      <c r="AA29" s="11">
        <v>45.571999999999939</v>
      </c>
      <c r="AB29" s="11">
        <v>45.822000000000088</v>
      </c>
      <c r="AC29" s="11">
        <v>46.106999999999942</v>
      </c>
      <c r="AD29" s="11">
        <v>46.385999999999868</v>
      </c>
      <c r="AE29" s="11">
        <v>46.663000000000004</v>
      </c>
      <c r="AF29" s="11">
        <v>46.939000000000021</v>
      </c>
      <c r="AG29" s="11">
        <v>47.224000000000018</v>
      </c>
      <c r="AH29" s="11">
        <v>47.496000000000073</v>
      </c>
      <c r="AI29" s="11">
        <v>47.76899999999997</v>
      </c>
      <c r="AJ29" s="11">
        <v>48.040999999999997</v>
      </c>
      <c r="AK29" s="172">
        <v>48.31299999999986</v>
      </c>
      <c r="AL29" s="11">
        <v>48.584999999999987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11.443000000000037</v>
      </c>
      <c r="N30" s="11">
        <v>13.227999999999975</v>
      </c>
      <c r="O30" s="11">
        <v>12.045000000000012</v>
      </c>
      <c r="P30" s="11">
        <v>11.88299999999999</v>
      </c>
      <c r="Q30" s="11">
        <v>12.13399999999999</v>
      </c>
      <c r="R30" s="11">
        <v>13.408000000000001</v>
      </c>
      <c r="S30" s="11">
        <v>12.431000000000024</v>
      </c>
      <c r="T30" s="11">
        <v>12.43700000000003</v>
      </c>
      <c r="U30" s="11">
        <v>12.64100000000002</v>
      </c>
      <c r="V30" s="11">
        <v>13.574999999999998</v>
      </c>
      <c r="W30" s="11">
        <v>11.807000000000009</v>
      </c>
      <c r="X30" s="11">
        <v>11.627999999999986</v>
      </c>
      <c r="Y30" s="11">
        <v>11.040999999999993</v>
      </c>
      <c r="Z30" s="11">
        <v>10.847999999999997</v>
      </c>
      <c r="AA30" s="11">
        <v>10.950000000000001</v>
      </c>
      <c r="AB30" s="11">
        <v>10.965000000000007</v>
      </c>
      <c r="AC30" s="11">
        <v>11.004000000000012</v>
      </c>
      <c r="AD30" s="11">
        <v>11.02400000000001</v>
      </c>
      <c r="AE30" s="11">
        <v>11.039999999999992</v>
      </c>
      <c r="AF30" s="11">
        <v>11.048999999999991</v>
      </c>
      <c r="AG30" s="11">
        <v>11.061000000000044</v>
      </c>
      <c r="AH30" s="11">
        <v>11.074000000000014</v>
      </c>
      <c r="AI30" s="11">
        <v>11.086000000000015</v>
      </c>
      <c r="AJ30" s="11">
        <v>11.097</v>
      </c>
      <c r="AK30" s="172">
        <v>11.106000000000012</v>
      </c>
      <c r="AL30" s="11">
        <v>11.113000000000001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13.704999999999997</v>
      </c>
      <c r="N31" s="11">
        <v>13.757000000000019</v>
      </c>
      <c r="O31" s="11">
        <v>14.291000000000038</v>
      </c>
      <c r="P31" s="11">
        <v>16.058000000000025</v>
      </c>
      <c r="Q31" s="11">
        <v>18.157999999999983</v>
      </c>
      <c r="R31" s="11">
        <v>13.484000000000005</v>
      </c>
      <c r="S31" s="11">
        <v>15.784000000000001</v>
      </c>
      <c r="T31" s="11">
        <v>12.043000000000001</v>
      </c>
      <c r="U31" s="11">
        <v>15.728000000000002</v>
      </c>
      <c r="V31" s="11">
        <v>15.191999999999972</v>
      </c>
      <c r="W31" s="11">
        <v>15.419999999999984</v>
      </c>
      <c r="X31" s="11">
        <v>14.869999999999994</v>
      </c>
      <c r="Y31" s="11">
        <v>14.533000000000007</v>
      </c>
      <c r="Z31" s="11">
        <v>14.508000000000006</v>
      </c>
      <c r="AA31" s="11">
        <v>14.50500000000002</v>
      </c>
      <c r="AB31" s="11">
        <v>14.468999999999998</v>
      </c>
      <c r="AC31" s="11">
        <v>14.424999999999988</v>
      </c>
      <c r="AD31" s="11">
        <v>14.384000000000006</v>
      </c>
      <c r="AE31" s="11">
        <v>14.346999999999996</v>
      </c>
      <c r="AF31" s="11">
        <v>14.317000000000002</v>
      </c>
      <c r="AG31" s="11">
        <v>14.294999999999989</v>
      </c>
      <c r="AH31" s="11">
        <v>14.278000000000016</v>
      </c>
      <c r="AI31" s="11">
        <v>14.264999999999999</v>
      </c>
      <c r="AJ31" s="11">
        <v>14.254000000000007</v>
      </c>
      <c r="AK31" s="172">
        <v>14.245999999999986</v>
      </c>
      <c r="AL31" s="11">
        <v>14.241999999999994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117.54100000000001</v>
      </c>
      <c r="N33" s="11">
        <f t="shared" ref="N33:AK33" si="20">SUM(N34:N36)</f>
        <v>116.79499999999996</v>
      </c>
      <c r="O33" s="11">
        <f t="shared" si="20"/>
        <v>118.15699999999981</v>
      </c>
      <c r="P33" s="11">
        <f t="shared" si="20"/>
        <v>120.96700000000007</v>
      </c>
      <c r="Q33" s="11">
        <f t="shared" si="20"/>
        <v>128.09500000000003</v>
      </c>
      <c r="R33" s="11">
        <f t="shared" si="20"/>
        <v>128.87899999999996</v>
      </c>
      <c r="S33" s="11">
        <f t="shared" si="20"/>
        <v>126.14099999999988</v>
      </c>
      <c r="T33" s="11">
        <f t="shared" si="20"/>
        <v>127.60299999999992</v>
      </c>
      <c r="U33" s="11">
        <f t="shared" si="20"/>
        <v>127.84300000000006</v>
      </c>
      <c r="V33" s="11">
        <f t="shared" si="20"/>
        <v>132.08799999999997</v>
      </c>
      <c r="W33" s="11">
        <f t="shared" si="20"/>
        <v>131.28799999999995</v>
      </c>
      <c r="X33" s="11">
        <f t="shared" si="20"/>
        <v>131.60899999999998</v>
      </c>
      <c r="Y33" s="11">
        <f t="shared" si="20"/>
        <v>132.32699999999991</v>
      </c>
      <c r="Z33" s="11">
        <f t="shared" si="20"/>
        <v>133.15699999999984</v>
      </c>
      <c r="AA33" s="11">
        <f t="shared" si="20"/>
        <v>134.27999999999989</v>
      </c>
      <c r="AB33" s="11">
        <f t="shared" si="20"/>
        <v>135.05400000000026</v>
      </c>
      <c r="AC33" s="11">
        <f t="shared" si="20"/>
        <v>135.62199999999982</v>
      </c>
      <c r="AD33" s="11">
        <f t="shared" si="20"/>
        <v>136.16500000000005</v>
      </c>
      <c r="AE33" s="11">
        <f t="shared" si="20"/>
        <v>136.69599999999983</v>
      </c>
      <c r="AF33" s="11">
        <f t="shared" si="20"/>
        <v>137.232</v>
      </c>
      <c r="AG33" s="11">
        <f t="shared" si="20"/>
        <v>137.80200000000002</v>
      </c>
      <c r="AH33" s="11">
        <f t="shared" si="20"/>
        <v>138.35399999999998</v>
      </c>
      <c r="AI33" s="11">
        <f t="shared" si="20"/>
        <v>138.88999999999993</v>
      </c>
      <c r="AJ33" s="11">
        <f t="shared" si="20"/>
        <v>139.41899999999987</v>
      </c>
      <c r="AK33" s="11">
        <f t="shared" si="20"/>
        <v>139.94200000000004</v>
      </c>
      <c r="AL33" s="11">
        <f>SUM(AL34:AL36)</f>
        <v>140.45100000000014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23.777999999999999</v>
      </c>
      <c r="N34" s="11">
        <v>23.141000000000044</v>
      </c>
      <c r="O34" s="11">
        <v>21.357999999999972</v>
      </c>
      <c r="P34" s="11">
        <v>22.625999999999994</v>
      </c>
      <c r="Q34" s="11">
        <v>22.622000000000007</v>
      </c>
      <c r="R34" s="11">
        <v>20.758000000000035</v>
      </c>
      <c r="S34" s="11">
        <v>20.083000000000002</v>
      </c>
      <c r="T34" s="11">
        <v>20.886999999999961</v>
      </c>
      <c r="U34" s="11">
        <v>22.526000000000064</v>
      </c>
      <c r="V34" s="11">
        <v>22.218000000000032</v>
      </c>
      <c r="W34" s="11">
        <v>23.019999999999989</v>
      </c>
      <c r="X34" s="11">
        <v>22.732999999999976</v>
      </c>
      <c r="Y34" s="11">
        <v>23.123000000000026</v>
      </c>
      <c r="Z34" s="11">
        <v>23.414999999999996</v>
      </c>
      <c r="AA34" s="11">
        <v>23.786000000000065</v>
      </c>
      <c r="AB34" s="11">
        <v>23.955000000000069</v>
      </c>
      <c r="AC34" s="11">
        <v>24.098000000000035</v>
      </c>
      <c r="AD34" s="11">
        <v>24.24499999999999</v>
      </c>
      <c r="AE34" s="11">
        <v>24.390999999999941</v>
      </c>
      <c r="AF34" s="11">
        <v>24.537999999999972</v>
      </c>
      <c r="AG34" s="11">
        <v>24.685999999999975</v>
      </c>
      <c r="AH34" s="11">
        <v>24.831000000000031</v>
      </c>
      <c r="AI34" s="11">
        <v>24.975000000000009</v>
      </c>
      <c r="AJ34" s="11">
        <v>25.118000000000023</v>
      </c>
      <c r="AK34" s="172">
        <v>25.261000000000056</v>
      </c>
      <c r="AL34" s="11">
        <v>25.400999999999943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43.835000000000001</v>
      </c>
      <c r="N35" s="11">
        <v>43.548999999999978</v>
      </c>
      <c r="O35" s="11">
        <v>43.207999999999892</v>
      </c>
      <c r="P35" s="11">
        <v>47.768000000000022</v>
      </c>
      <c r="Q35" s="11">
        <v>51.519000000000126</v>
      </c>
      <c r="R35" s="11">
        <v>50.190000000000026</v>
      </c>
      <c r="S35" s="11">
        <v>49.4879999999999</v>
      </c>
      <c r="T35" s="11">
        <v>47.703000000000053</v>
      </c>
      <c r="U35" s="11">
        <v>47.483000000000018</v>
      </c>
      <c r="V35" s="11">
        <v>54.335999999999984</v>
      </c>
      <c r="W35" s="11">
        <v>54.179999999999957</v>
      </c>
      <c r="X35" s="11">
        <v>53.757999999999988</v>
      </c>
      <c r="Y35" s="11">
        <v>53.399999999999991</v>
      </c>
      <c r="Z35" s="11">
        <v>53.33999999999989</v>
      </c>
      <c r="AA35" s="11">
        <v>53.375999999999841</v>
      </c>
      <c r="AB35" s="11">
        <v>53.503000000000085</v>
      </c>
      <c r="AC35" s="11">
        <v>53.554999999999858</v>
      </c>
      <c r="AD35" s="11">
        <v>53.609000000000037</v>
      </c>
      <c r="AE35" s="11">
        <v>53.666999999999852</v>
      </c>
      <c r="AF35" s="11">
        <v>53.735999999999969</v>
      </c>
      <c r="AG35" s="11">
        <v>53.846000000000039</v>
      </c>
      <c r="AH35" s="11">
        <v>53.952000000000005</v>
      </c>
      <c r="AI35" s="11">
        <v>54.051999999999879</v>
      </c>
      <c r="AJ35" s="11">
        <v>54.14899999999993</v>
      </c>
      <c r="AK35" s="172">
        <v>54.242000000000033</v>
      </c>
      <c r="AL35" s="11">
        <v>54.328000000000081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49.928000000000011</v>
      </c>
      <c r="N36" s="11">
        <v>50.104999999999933</v>
      </c>
      <c r="O36" s="11">
        <v>53.590999999999958</v>
      </c>
      <c r="P36" s="11">
        <v>50.57300000000005</v>
      </c>
      <c r="Q36" s="11">
        <v>53.953999999999908</v>
      </c>
      <c r="R36" s="11">
        <v>57.930999999999912</v>
      </c>
      <c r="S36" s="11">
        <v>56.569999999999986</v>
      </c>
      <c r="T36" s="11">
        <v>59.012999999999899</v>
      </c>
      <c r="U36" s="11">
        <v>57.833999999999975</v>
      </c>
      <c r="V36" s="11">
        <v>55.533999999999963</v>
      </c>
      <c r="W36" s="11">
        <v>54.088000000000001</v>
      </c>
      <c r="X36" s="11">
        <v>55.118000000000016</v>
      </c>
      <c r="Y36" s="11">
        <v>55.803999999999895</v>
      </c>
      <c r="Z36" s="11">
        <v>56.401999999999951</v>
      </c>
      <c r="AA36" s="11">
        <v>57.117999999999988</v>
      </c>
      <c r="AB36" s="11">
        <v>57.596000000000089</v>
      </c>
      <c r="AC36" s="11">
        <v>57.96899999999993</v>
      </c>
      <c r="AD36" s="11">
        <v>58.311000000000021</v>
      </c>
      <c r="AE36" s="11">
        <v>58.638000000000041</v>
      </c>
      <c r="AF36" s="11">
        <v>58.958000000000048</v>
      </c>
      <c r="AG36" s="11">
        <v>59.269999999999996</v>
      </c>
      <c r="AH36" s="11">
        <v>59.570999999999934</v>
      </c>
      <c r="AI36" s="11">
        <v>59.863000000000056</v>
      </c>
      <c r="AJ36" s="11">
        <v>60.15199999999993</v>
      </c>
      <c r="AK36" s="172">
        <v>60.438999999999957</v>
      </c>
      <c r="AL36" s="11">
        <v>60.722000000000101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481.71100000000007</v>
      </c>
      <c r="N38" s="11">
        <f t="shared" ref="N38:AL38" si="21">SUM(N5,N11,N16,N18,N23,N33)</f>
        <v>485.6720000000002</v>
      </c>
      <c r="O38" s="11">
        <f t="shared" si="21"/>
        <v>488.10199999999963</v>
      </c>
      <c r="P38" s="11">
        <f t="shared" si="21"/>
        <v>492.83200000000022</v>
      </c>
      <c r="Q38" s="11">
        <f t="shared" si="21"/>
        <v>503.70800000000008</v>
      </c>
      <c r="R38" s="11">
        <f t="shared" si="21"/>
        <v>521.11699999999996</v>
      </c>
      <c r="S38" s="11">
        <f t="shared" si="21"/>
        <v>534.69800000000021</v>
      </c>
      <c r="T38" s="11">
        <f t="shared" si="21"/>
        <v>531.75199999999973</v>
      </c>
      <c r="U38" s="11">
        <f t="shared" si="21"/>
        <v>519.96700000000021</v>
      </c>
      <c r="V38" s="11">
        <f t="shared" si="21"/>
        <v>550.84699999999987</v>
      </c>
      <c r="W38" s="11">
        <f t="shared" si="21"/>
        <v>551.37599999999998</v>
      </c>
      <c r="X38" s="11">
        <f t="shared" si="21"/>
        <v>551.73599999999988</v>
      </c>
      <c r="Y38" s="11">
        <f t="shared" si="21"/>
        <v>552.36400000000003</v>
      </c>
      <c r="Z38" s="11">
        <f t="shared" si="21"/>
        <v>554.06799999999976</v>
      </c>
      <c r="AA38" s="11">
        <f t="shared" si="21"/>
        <v>556.83799999999997</v>
      </c>
      <c r="AB38" s="11">
        <f t="shared" si="21"/>
        <v>558.67400000000021</v>
      </c>
      <c r="AC38" s="11">
        <f t="shared" si="21"/>
        <v>560.2149999999998</v>
      </c>
      <c r="AD38" s="11">
        <f t="shared" si="21"/>
        <v>561.52899999999988</v>
      </c>
      <c r="AE38" s="11">
        <f t="shared" si="21"/>
        <v>562.85599999999977</v>
      </c>
      <c r="AF38" s="11">
        <f t="shared" si="21"/>
        <v>564.17100000000016</v>
      </c>
      <c r="AG38" s="11">
        <f t="shared" si="21"/>
        <v>565.66700000000048</v>
      </c>
      <c r="AH38" s="11">
        <f t="shared" si="21"/>
        <v>567.09500000000025</v>
      </c>
      <c r="AI38" s="11">
        <f t="shared" si="21"/>
        <v>568.51600000000008</v>
      </c>
      <c r="AJ38" s="11">
        <f t="shared" si="21"/>
        <v>569.9699999999998</v>
      </c>
      <c r="AK38" s="11">
        <f t="shared" si="21"/>
        <v>571.41299999999978</v>
      </c>
      <c r="AL38" s="11">
        <f t="shared" si="21"/>
        <v>572.85099999999989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Leicester and Leicestershire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Leicester and Leicestershire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Leicester and Leicestershire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Leicester and Leicestershire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Leicester and Leicestershire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Leicester and Leicestershire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Leicester and Leicestershire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24.731298345669011</v>
      </c>
      <c r="N231" s="40">
        <f>'Ind T1'!D25</f>
        <v>23.810974725051501</v>
      </c>
      <c r="O231" s="40">
        <f>'Ind T1'!F25</f>
        <v>24.517893832776789</v>
      </c>
    </row>
    <row r="232" spans="1:15" x14ac:dyDescent="0.2">
      <c r="L232" t="str">
        <f>L23</f>
        <v>Business and other services</v>
      </c>
      <c r="M232" s="40">
        <f>'Ind T1'!B24</f>
        <v>27.430692147828616</v>
      </c>
      <c r="N232" s="40">
        <f>'Ind T1'!D24</f>
        <v>28.850367081628498</v>
      </c>
      <c r="O232" s="40">
        <f>'Ind T1'!F24</f>
        <v>29.426150953738379</v>
      </c>
    </row>
    <row r="233" spans="1:15" x14ac:dyDescent="0.2">
      <c r="L233" t="str">
        <f>L18</f>
        <v>Trade, accomod. and transport</v>
      </c>
      <c r="M233" s="40">
        <f>'Ind T1'!B23</f>
        <v>26.178765996887421</v>
      </c>
      <c r="N233" s="40">
        <f>'Ind T1'!D23</f>
        <v>26.640078639621624</v>
      </c>
      <c r="O233" s="40">
        <f>'Ind T1'!F23</f>
        <v>26.934054405072178</v>
      </c>
    </row>
    <row r="234" spans="1:15" x14ac:dyDescent="0.2">
      <c r="L234" t="str">
        <f>L16</f>
        <v>Construction</v>
      </c>
      <c r="M234" s="40">
        <f>'Ind T1'!B22</f>
        <v>6.0001880575763371</v>
      </c>
      <c r="N234" s="40">
        <f>'Ind T1'!D22</f>
        <v>5.7594091871971269</v>
      </c>
      <c r="O234" s="40">
        <f>'Ind T1'!F22</f>
        <v>5.9106120090564538</v>
      </c>
    </row>
    <row r="235" spans="1:15" x14ac:dyDescent="0.2">
      <c r="L235" t="str">
        <f>L11</f>
        <v>Manufacturing</v>
      </c>
      <c r="M235" s="40">
        <f>'Ind T1'!B21</f>
        <v>12.301268237267269</v>
      </c>
      <c r="N235" s="40">
        <f>'Ind T1'!D21</f>
        <v>12.04096659992452</v>
      </c>
      <c r="O235" s="40">
        <f>'Ind T1'!F21</f>
        <v>10.495224761761799</v>
      </c>
    </row>
    <row r="236" spans="1:15" x14ac:dyDescent="0.2">
      <c r="L236" t="str">
        <f>L5</f>
        <v>Primary sector and utilities</v>
      </c>
      <c r="M236" s="40">
        <f>'Ind T1'!B20</f>
        <v>3.3577872147713501</v>
      </c>
      <c r="N236" s="40">
        <f>'Ind T1'!D20</f>
        <v>2.8982037665767124</v>
      </c>
      <c r="O236" s="40">
        <f>'Ind T1'!F20</f>
        <v>2.7160640375944127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Leicester and Leicestershire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2.4089999999999918</v>
      </c>
      <c r="O261" s="11">
        <f>'Ind T1'!F50</f>
        <v>9.1630000000001814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16.127999999999872</v>
      </c>
      <c r="O262" s="11">
        <f>'Ind T1'!F49</f>
        <v>9.4939999999998861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10.465000000000316</v>
      </c>
      <c r="O263" s="11">
        <f>'Ind T1'!F48</f>
        <v>7.4049999999998875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0.48799999999995336</v>
      </c>
      <c r="O264" s="11">
        <f>'Ind T1'!F47</f>
        <v>2.1029999999999518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2.2869999999997503</v>
      </c>
      <c r="O265" s="11">
        <f>'Ind T1'!F46</f>
        <v>-6.2689999999997426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-1.5180000000000025</v>
      </c>
      <c r="O266" s="11">
        <f>'Ind T1'!F45</f>
        <v>-0.42100000000004734</v>
      </c>
    </row>
    <row r="268" spans="1:16" x14ac:dyDescent="0.2">
      <c r="L268" t="str">
        <f>L38</f>
        <v>All industries</v>
      </c>
      <c r="N268" s="11">
        <f>'Ind T1'!D14-'Ind T1'!B14</f>
        <v>30.259000000000015</v>
      </c>
      <c r="O268" s="11">
        <f>SUM(O261:O266)</f>
        <v>21.475000000000115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Leicester and Leicestershire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14.761572194546719</v>
      </c>
      <c r="C9" s="249">
        <f>SUM(C26,C43,C60,C77,C94,C111,C128,C145,C162,C179,C196,C213,C230,C247,C264,C281,C298,C315,C332,C349,C366,C383)</f>
        <v>34.218555411012794</v>
      </c>
      <c r="D9" s="249">
        <f>SUM(B9:C9)</f>
        <v>48.980127605559517</v>
      </c>
      <c r="E9" s="238"/>
      <c r="F9" s="249">
        <f>SUM(F26,F43,F60,F77,F94,F111,F128,F145,F162,F179,F196,F213,F230,F247,F264,F281,F298,F315,F332,F349,F366,F383)</f>
        <v>19.507794855766203</v>
      </c>
      <c r="G9" s="249">
        <f>SUM(G26,G43,G60,G77,G94,G111,G128,G145,G162,G179,G196,G213,G230,G247,G264,G281,G298,G315,G332,G349,G366,G383)</f>
        <v>40.780329290119774</v>
      </c>
      <c r="H9" s="249">
        <f>SUM(F9:G9)</f>
        <v>60.288124145885973</v>
      </c>
      <c r="I9" s="238"/>
      <c r="J9" s="249">
        <f>SUM(J26,J43,J60,J77,J94,J111,J128,J145,J162,J179,J196,J213,J230,J247,J264,J281,J298,J315,J332,J349,J366,J383)</f>
        <v>23.597212546910701</v>
      </c>
      <c r="K9" s="249">
        <f>SUM(K26,K43,K60,K77,K94,K111,K128,K145,K162,K179,K196,K213,K230,K247,K264,K281,K298,K315,K332,K349,K366,K383)</f>
        <v>44.08782848156406</v>
      </c>
      <c r="L9" s="249">
        <f>SUM(J9:K9)</f>
        <v>67.685041028474757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41.70390406668615</v>
      </c>
      <c r="C10" s="249">
        <f t="shared" si="0"/>
        <v>53.617361761424505</v>
      </c>
      <c r="D10" s="249">
        <f t="shared" ref="D10:D17" si="1">SUM(B10:C10)</f>
        <v>95.321265828110654</v>
      </c>
      <c r="E10" s="238"/>
      <c r="F10" s="249">
        <f t="shared" ref="F10:G17" si="2">SUM(F27,F44,F61,F78,F95,F112,F129,F146,F163,F180,F197,F214,F231,F248,F265,F282,F299,F316,F333,F350,F367,F384)</f>
        <v>54.254518110052722</v>
      </c>
      <c r="G10" s="249">
        <f t="shared" si="2"/>
        <v>63.469169017946101</v>
      </c>
      <c r="H10" s="249">
        <f t="shared" ref="H10:H17" si="3">SUM(F10:G10)</f>
        <v>117.72368712799883</v>
      </c>
      <c r="I10" s="238"/>
      <c r="J10" s="249">
        <f t="shared" ref="J10:K17" si="4">SUM(J27,J44,J61,J78,J95,J112,J129,J146,J163,J180,J197,J214,J231,J248,J265,J282,J299,J316,J333,J350,J367,J384)</f>
        <v>65.362909912696267</v>
      </c>
      <c r="K10" s="249">
        <f t="shared" si="4"/>
        <v>72.184679405227612</v>
      </c>
      <c r="L10" s="249">
        <f t="shared" ref="L10:L17" si="5">SUM(J10:K10)</f>
        <v>137.54758931792389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25.565835373100786</v>
      </c>
      <c r="C11" s="249">
        <f t="shared" si="0"/>
        <v>34.210562323337463</v>
      </c>
      <c r="D11" s="249">
        <f t="shared" si="1"/>
        <v>59.776397696438252</v>
      </c>
      <c r="E11" s="238"/>
      <c r="F11" s="249">
        <f t="shared" si="2"/>
        <v>30.83831853311877</v>
      </c>
      <c r="G11" s="249">
        <f t="shared" si="2"/>
        <v>38.312504789573048</v>
      </c>
      <c r="H11" s="249">
        <f t="shared" si="3"/>
        <v>69.150823322691821</v>
      </c>
      <c r="I11" s="238"/>
      <c r="J11" s="249">
        <f t="shared" si="4"/>
        <v>34.980830047823076</v>
      </c>
      <c r="K11" s="249">
        <f t="shared" si="4"/>
        <v>36.120457446704364</v>
      </c>
      <c r="L11" s="249">
        <f t="shared" si="5"/>
        <v>71.10128749452744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45.55438831267039</v>
      </c>
      <c r="C12" s="249">
        <f t="shared" si="0"/>
        <v>11.424944938960733</v>
      </c>
      <c r="D12" s="249">
        <f t="shared" si="1"/>
        <v>56.979333251631125</v>
      </c>
      <c r="E12" s="238"/>
      <c r="F12" s="249">
        <f t="shared" si="2"/>
        <v>46.274874653303186</v>
      </c>
      <c r="G12" s="249">
        <f t="shared" si="2"/>
        <v>13.090551554097058</v>
      </c>
      <c r="H12" s="249">
        <f t="shared" si="3"/>
        <v>59.365426207400247</v>
      </c>
      <c r="I12" s="238"/>
      <c r="J12" s="249">
        <f t="shared" si="4"/>
        <v>37.339096806318267</v>
      </c>
      <c r="K12" s="249">
        <f t="shared" si="4"/>
        <v>13.141834944754091</v>
      </c>
      <c r="L12" s="249">
        <f t="shared" si="5"/>
        <v>50.480931751072362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5.600537569108929</v>
      </c>
      <c r="C13" s="249">
        <f t="shared" si="0"/>
        <v>46.691238409242814</v>
      </c>
      <c r="D13" s="249">
        <f t="shared" si="1"/>
        <v>52.291775978351744</v>
      </c>
      <c r="E13" s="238"/>
      <c r="F13" s="249">
        <f t="shared" si="2"/>
        <v>5.9171856042833237</v>
      </c>
      <c r="G13" s="249">
        <f t="shared" si="2"/>
        <v>40.32233520848785</v>
      </c>
      <c r="H13" s="249">
        <f t="shared" si="3"/>
        <v>46.239520812771175</v>
      </c>
      <c r="I13" s="238"/>
      <c r="J13" s="249">
        <f t="shared" si="4"/>
        <v>6.6186915081424758</v>
      </c>
      <c r="K13" s="249">
        <f t="shared" si="4"/>
        <v>35.091115453050357</v>
      </c>
      <c r="L13" s="249">
        <f t="shared" si="5"/>
        <v>41.709806961192832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45.739815526171341</v>
      </c>
      <c r="C14" s="249">
        <f t="shared" si="0"/>
        <v>10.353256692914481</v>
      </c>
      <c r="D14" s="249">
        <f t="shared" si="1"/>
        <v>56.093072219085826</v>
      </c>
      <c r="E14" s="238"/>
      <c r="F14" s="249">
        <f t="shared" si="2"/>
        <v>45.867607682443278</v>
      </c>
      <c r="G14" s="249">
        <f t="shared" si="2"/>
        <v>10.71324358454352</v>
      </c>
      <c r="H14" s="249">
        <f t="shared" si="3"/>
        <v>56.580851266986798</v>
      </c>
      <c r="I14" s="238"/>
      <c r="J14" s="249">
        <f t="shared" si="4"/>
        <v>50.38036280970536</v>
      </c>
      <c r="K14" s="249">
        <f t="shared" si="4"/>
        <v>13.671637870485579</v>
      </c>
      <c r="L14" s="249">
        <f t="shared" si="5"/>
        <v>64.052000680190943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29.914381946560884</v>
      </c>
      <c r="C15" s="249">
        <f t="shared" si="0"/>
        <v>16.769522962380254</v>
      </c>
      <c r="D15" s="249">
        <f t="shared" si="1"/>
        <v>46.683904908941138</v>
      </c>
      <c r="E15" s="238"/>
      <c r="F15" s="249">
        <f t="shared" si="2"/>
        <v>28.026538453446861</v>
      </c>
      <c r="G15" s="249">
        <f t="shared" si="2"/>
        <v>16.580130139595521</v>
      </c>
      <c r="H15" s="249">
        <f t="shared" si="3"/>
        <v>44.606668593042386</v>
      </c>
      <c r="I15" s="238"/>
      <c r="J15" s="249">
        <f t="shared" si="4"/>
        <v>27.367996180687879</v>
      </c>
      <c r="K15" s="249">
        <f t="shared" si="4"/>
        <v>16.905499413133601</v>
      </c>
      <c r="L15" s="249">
        <f t="shared" si="5"/>
        <v>44.27349559382148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6.3869278078716603</v>
      </c>
      <c r="C16" s="249">
        <f t="shared" si="0"/>
        <v>37.025360783959577</v>
      </c>
      <c r="D16" s="249">
        <f t="shared" si="1"/>
        <v>43.412288591831235</v>
      </c>
      <c r="E16" s="238"/>
      <c r="F16" s="249">
        <f t="shared" si="2"/>
        <v>5.9024310755602176</v>
      </c>
      <c r="G16" s="249">
        <f t="shared" si="2"/>
        <v>36.705774741013578</v>
      </c>
      <c r="H16" s="249">
        <f t="shared" si="3"/>
        <v>42.608205816573793</v>
      </c>
      <c r="I16" s="238"/>
      <c r="J16" s="249">
        <f t="shared" si="4"/>
        <v>8.2526257815256336</v>
      </c>
      <c r="K16" s="249">
        <f t="shared" si="4"/>
        <v>38.365817560593726</v>
      </c>
      <c r="L16" s="249">
        <f t="shared" si="5"/>
        <v>46.618443342119363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27.115021348692331</v>
      </c>
      <c r="C17" s="249">
        <f t="shared" si="0"/>
        <v>34.463812571358275</v>
      </c>
      <c r="D17" s="249">
        <f t="shared" si="1"/>
        <v>61.578833920050606</v>
      </c>
      <c r="E17" s="238"/>
      <c r="F17" s="249">
        <f t="shared" si="2"/>
        <v>24.640139536942971</v>
      </c>
      <c r="G17" s="249">
        <f t="shared" si="2"/>
        <v>30.172553169705797</v>
      </c>
      <c r="H17" s="249">
        <f t="shared" si="3"/>
        <v>54.812692706648768</v>
      </c>
      <c r="I17" s="238"/>
      <c r="J17" s="249">
        <f t="shared" si="4"/>
        <v>21.783208177491616</v>
      </c>
      <c r="K17" s="249">
        <f t="shared" si="4"/>
        <v>27.599195653185294</v>
      </c>
      <c r="L17" s="249">
        <f t="shared" si="5"/>
        <v>49.382403830676907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242.3423841454092</v>
      </c>
      <c r="C19" s="247">
        <f t="shared" ref="C19:L19" si="6">SUM(C9:C17)</f>
        <v>278.77461585459088</v>
      </c>
      <c r="D19" s="247">
        <f t="shared" si="6"/>
        <v>521.11700000000008</v>
      </c>
      <c r="E19" s="247"/>
      <c r="F19" s="247">
        <f t="shared" si="6"/>
        <v>261.2294085049175</v>
      </c>
      <c r="G19" s="247">
        <f t="shared" si="6"/>
        <v>290.14659149508225</v>
      </c>
      <c r="H19" s="247">
        <f t="shared" si="6"/>
        <v>551.37599999999986</v>
      </c>
      <c r="I19" s="247"/>
      <c r="J19" s="247">
        <f t="shared" si="6"/>
        <v>275.68293377130124</v>
      </c>
      <c r="K19" s="247">
        <f t="shared" si="6"/>
        <v>297.16806622869865</v>
      </c>
      <c r="L19" s="247">
        <f t="shared" si="6"/>
        <v>572.851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9.6750127089644117E-2</v>
      </c>
      <c r="C26" s="302">
        <v>0.22675493441419772</v>
      </c>
      <c r="D26" s="302">
        <f>SUM(B26:C26)</f>
        <v>0.32350506150384184</v>
      </c>
      <c r="E26" s="303"/>
      <c r="F26" s="302">
        <v>0.15436497137655691</v>
      </c>
      <c r="G26" s="302">
        <v>0.49537696770055917</v>
      </c>
      <c r="H26" s="302">
        <f>SUM(F26:G26)</f>
        <v>0.64974193907711608</v>
      </c>
      <c r="I26" s="303"/>
      <c r="J26" s="302">
        <v>0.17155497159106972</v>
      </c>
      <c r="K26" s="302">
        <v>0.65830921202302239</v>
      </c>
      <c r="L26" s="302">
        <f>SUM(J26:K26)</f>
        <v>0.82986418361409209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0.132953522767599</v>
      </c>
      <c r="C27" s="302">
        <v>0.12845886841084583</v>
      </c>
      <c r="D27" s="302">
        <f t="shared" ref="D27:D34" si="7">SUM(B27:C27)</f>
        <v>0.26141239117844484</v>
      </c>
      <c r="E27" s="303"/>
      <c r="F27" s="302">
        <v>0.25502691582630721</v>
      </c>
      <c r="G27" s="302">
        <v>0.30554358107561375</v>
      </c>
      <c r="H27" s="302">
        <f t="shared" ref="H27:H34" si="8">SUM(F27:G27)</f>
        <v>0.56057049690192096</v>
      </c>
      <c r="I27" s="303"/>
      <c r="J27" s="302">
        <v>0.27940159908194251</v>
      </c>
      <c r="K27" s="302">
        <v>0.43191957137539944</v>
      </c>
      <c r="L27" s="302">
        <f t="shared" ref="L27:L34" si="9">SUM(J27:K27)</f>
        <v>0.71132117045734189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6.8811529771917693E-2</v>
      </c>
      <c r="C28" s="302">
        <v>9.5593903143722195E-2</v>
      </c>
      <c r="D28" s="302">
        <f t="shared" si="7"/>
        <v>0.16440543291563989</v>
      </c>
      <c r="E28" s="303"/>
      <c r="F28" s="302">
        <v>0.10505212620506019</v>
      </c>
      <c r="G28" s="302">
        <v>0.193390865588839</v>
      </c>
      <c r="H28" s="302">
        <f t="shared" si="8"/>
        <v>0.29844299179389921</v>
      </c>
      <c r="I28" s="303"/>
      <c r="J28" s="302">
        <v>0.10668819875732166</v>
      </c>
      <c r="K28" s="302">
        <v>0.18283770960569837</v>
      </c>
      <c r="L28" s="302">
        <f t="shared" si="9"/>
        <v>0.28952590836302006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0.25039842769621107</v>
      </c>
      <c r="C29" s="302">
        <v>2.8905673893889785E-2</v>
      </c>
      <c r="D29" s="302">
        <f t="shared" si="7"/>
        <v>0.27930410159010083</v>
      </c>
      <c r="E29" s="303"/>
      <c r="F29" s="302">
        <v>0.21213228918104113</v>
      </c>
      <c r="G29" s="302">
        <v>4.7944038959571805E-2</v>
      </c>
      <c r="H29" s="302">
        <f t="shared" si="8"/>
        <v>0.26007632814061293</v>
      </c>
      <c r="I29" s="303"/>
      <c r="J29" s="302">
        <v>0.12423991847809281</v>
      </c>
      <c r="K29" s="302">
        <v>3.683043529361562E-2</v>
      </c>
      <c r="L29" s="302">
        <f t="shared" si="9"/>
        <v>0.16107035377170842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0.49893348004855703</v>
      </c>
      <c r="C30" s="302">
        <v>1.8510276379332731</v>
      </c>
      <c r="D30" s="302">
        <f t="shared" si="7"/>
        <v>2.34996111798183</v>
      </c>
      <c r="E30" s="303"/>
      <c r="F30" s="302">
        <v>0.80541518658954658</v>
      </c>
      <c r="G30" s="302">
        <v>2.6743721632496098</v>
      </c>
      <c r="H30" s="302">
        <f t="shared" si="8"/>
        <v>3.4797873498391563</v>
      </c>
      <c r="I30" s="303"/>
      <c r="J30" s="302">
        <v>0.83216735802542907</v>
      </c>
      <c r="K30" s="302">
        <v>2.1468139950262008</v>
      </c>
      <c r="L30" s="302">
        <f t="shared" si="9"/>
        <v>2.9789813530516298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0.12001120198264388</v>
      </c>
      <c r="C31" s="302">
        <v>6.3873246143602874E-2</v>
      </c>
      <c r="D31" s="302">
        <f t="shared" si="7"/>
        <v>0.18388444812624677</v>
      </c>
      <c r="E31" s="303"/>
      <c r="F31" s="302">
        <v>0.10746267532945532</v>
      </c>
      <c r="G31" s="302">
        <v>0.10904533139683026</v>
      </c>
      <c r="H31" s="302">
        <f t="shared" si="8"/>
        <v>0.21650800672628556</v>
      </c>
      <c r="I31" s="303"/>
      <c r="J31" s="302">
        <v>7.493289562233868E-2</v>
      </c>
      <c r="K31" s="302">
        <v>0.14460478617170847</v>
      </c>
      <c r="L31" s="302">
        <f t="shared" si="9"/>
        <v>0.21953768179404715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3.6760418664691132E-2</v>
      </c>
      <c r="C32" s="302">
        <v>0.1041490883217296</v>
      </c>
      <c r="D32" s="302">
        <f t="shared" si="7"/>
        <v>0.14090950698642074</v>
      </c>
      <c r="E32" s="303"/>
      <c r="F32" s="302">
        <v>3.978761542240105E-2</v>
      </c>
      <c r="G32" s="302">
        <v>0.1627980101128898</v>
      </c>
      <c r="H32" s="302">
        <f t="shared" si="8"/>
        <v>0.20258562553529086</v>
      </c>
      <c r="I32" s="303"/>
      <c r="J32" s="302">
        <v>4.0029633936029728E-2</v>
      </c>
      <c r="K32" s="302">
        <v>0.15501278361888621</v>
      </c>
      <c r="L32" s="302">
        <f t="shared" si="9"/>
        <v>0.19504241755491594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6.1542185568891565E-2</v>
      </c>
      <c r="C33" s="302">
        <v>0.14035150760425655</v>
      </c>
      <c r="D33" s="302">
        <f t="shared" si="7"/>
        <v>0.20189369317314812</v>
      </c>
      <c r="E33" s="303"/>
      <c r="F33" s="302">
        <v>6.0863381495851854E-2</v>
      </c>
      <c r="G33" s="302">
        <v>0.22268005373001198</v>
      </c>
      <c r="H33" s="302">
        <f t="shared" si="8"/>
        <v>0.28354343522586384</v>
      </c>
      <c r="I33" s="303"/>
      <c r="J33" s="302">
        <v>4.2755612558318799E-2</v>
      </c>
      <c r="K33" s="302">
        <v>0.26572817357353506</v>
      </c>
      <c r="L33" s="302">
        <f t="shared" si="9"/>
        <v>0.30848378613185384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0.20438199553123218</v>
      </c>
      <c r="C34" s="302">
        <v>0.43734225101309837</v>
      </c>
      <c r="D34" s="302">
        <f t="shared" si="7"/>
        <v>0.64172424654433058</v>
      </c>
      <c r="E34" s="303"/>
      <c r="F34" s="302">
        <v>0.14325994678975268</v>
      </c>
      <c r="G34" s="302">
        <v>0.60348387997010478</v>
      </c>
      <c r="H34" s="302">
        <f t="shared" si="8"/>
        <v>0.7467438267598574</v>
      </c>
      <c r="I34" s="303"/>
      <c r="J34" s="302">
        <v>8.5391856125383123E-2</v>
      </c>
      <c r="K34" s="302">
        <v>0.66978128913598756</v>
      </c>
      <c r="L34" s="302">
        <f t="shared" si="9"/>
        <v>0.75517314526137069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1.4705428891213876</v>
      </c>
      <c r="C36" s="311">
        <f t="shared" ref="C36:K36" si="10">SUM(C26:C34)</f>
        <v>3.0764571108786161</v>
      </c>
      <c r="D36" s="311">
        <f t="shared" si="10"/>
        <v>4.5470000000000033</v>
      </c>
      <c r="E36" s="311"/>
      <c r="F36" s="311">
        <f t="shared" si="10"/>
        <v>1.883365108215973</v>
      </c>
      <c r="G36" s="311">
        <f t="shared" si="10"/>
        <v>4.8146348917840296</v>
      </c>
      <c r="H36" s="311">
        <f t="shared" si="10"/>
        <v>6.6980000000000031</v>
      </c>
      <c r="I36" s="311"/>
      <c r="J36" s="311">
        <f t="shared" si="10"/>
        <v>1.7571620441759261</v>
      </c>
      <c r="K36" s="311">
        <f t="shared" si="10"/>
        <v>4.6918379558240542</v>
      </c>
      <c r="L36" s="311">
        <f>SUM(L26:L34)</f>
        <v>6.4489999999999803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2.9759193535092855E-2</v>
      </c>
      <c r="C43" s="302">
        <v>0.18733267927564878</v>
      </c>
      <c r="D43" s="302">
        <f>SUM(B43:C43)</f>
        <v>0.21709187281074163</v>
      </c>
      <c r="E43" s="303"/>
      <c r="F43" s="302">
        <v>2.1169423119283149E-2</v>
      </c>
      <c r="G43" s="302">
        <v>0.12869988721639231</v>
      </c>
      <c r="H43" s="302">
        <f>SUM(F43:G43)</f>
        <v>0.14986931033567547</v>
      </c>
      <c r="I43" s="303"/>
      <c r="J43" s="302">
        <v>1.5767003551178018E-2</v>
      </c>
      <c r="K43" s="302">
        <v>0.11012013847603495</v>
      </c>
      <c r="L43" s="302">
        <f>SUM(J43:K43)</f>
        <v>0.12588714202721296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5.9539061328756575E-2</v>
      </c>
      <c r="C44" s="302">
        <v>0.25003599228516743</v>
      </c>
      <c r="D44" s="302">
        <f t="shared" ref="D44:D51" si="11">SUM(B44:C44)</f>
        <v>0.30957505361392401</v>
      </c>
      <c r="E44" s="303"/>
      <c r="F44" s="302">
        <v>4.0768439918790207E-2</v>
      </c>
      <c r="G44" s="302">
        <v>0.19212478767519336</v>
      </c>
      <c r="H44" s="302">
        <f t="shared" ref="H44:H51" si="12">SUM(F44:G44)</f>
        <v>0.23289322759398356</v>
      </c>
      <c r="I44" s="303"/>
      <c r="J44" s="302">
        <v>2.9945008205343741E-2</v>
      </c>
      <c r="K44" s="302">
        <v>0.18391580127307855</v>
      </c>
      <c r="L44" s="302">
        <f t="shared" ref="L44:L51" si="13">SUM(J44:K44)</f>
        <v>0.21386080947842229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3.4198245707768346E-2</v>
      </c>
      <c r="C45" s="302">
        <v>0.19638290750887119</v>
      </c>
      <c r="D45" s="302">
        <f t="shared" si="11"/>
        <v>0.23058115321663952</v>
      </c>
      <c r="E45" s="303"/>
      <c r="F45" s="302">
        <v>2.0023296550002435E-2</v>
      </c>
      <c r="G45" s="302">
        <v>0.14077055630209356</v>
      </c>
      <c r="H45" s="302">
        <f t="shared" si="12"/>
        <v>0.16079385285209599</v>
      </c>
      <c r="I45" s="303"/>
      <c r="J45" s="302">
        <v>1.4157531300264712E-2</v>
      </c>
      <c r="K45" s="302">
        <v>9.9565081147290305E-2</v>
      </c>
      <c r="L45" s="302">
        <f t="shared" si="13"/>
        <v>0.11372261244755502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0.13724351590498859</v>
      </c>
      <c r="C46" s="302">
        <v>5.1511793183231597E-2</v>
      </c>
      <c r="D46" s="302">
        <f t="shared" si="11"/>
        <v>0.18875530908822019</v>
      </c>
      <c r="E46" s="303"/>
      <c r="F46" s="302">
        <v>7.3397817264170703E-2</v>
      </c>
      <c r="G46" s="302">
        <v>3.8007440689700737E-2</v>
      </c>
      <c r="H46" s="302">
        <f t="shared" si="12"/>
        <v>0.11140525795387143</v>
      </c>
      <c r="I46" s="303"/>
      <c r="J46" s="302">
        <v>4.285960694633293E-2</v>
      </c>
      <c r="K46" s="302">
        <v>2.6206588540616138E-2</v>
      </c>
      <c r="L46" s="302">
        <f t="shared" si="13"/>
        <v>6.9066195486949061E-2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1.487463701430513E-2</v>
      </c>
      <c r="C47" s="302">
        <v>0.96253676343299988</v>
      </c>
      <c r="D47" s="302">
        <f t="shared" si="11"/>
        <v>0.97741140044730501</v>
      </c>
      <c r="E47" s="303"/>
      <c r="F47" s="302">
        <v>5.3835048138949409E-3</v>
      </c>
      <c r="G47" s="302">
        <v>0.47845434238410117</v>
      </c>
      <c r="H47" s="302">
        <f>SUM(F47:G47)</f>
        <v>0.48383784719799611</v>
      </c>
      <c r="I47" s="303"/>
      <c r="J47" s="302">
        <v>4.7174680805136477E-3</v>
      </c>
      <c r="K47" s="302">
        <v>0.31752079714330594</v>
      </c>
      <c r="L47" s="302">
        <f t="shared" si="13"/>
        <v>0.3222382652238196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4.7597249128113875E-2</v>
      </c>
      <c r="C48" s="302">
        <v>1.808981933284173E-2</v>
      </c>
      <c r="D48" s="302">
        <f t="shared" si="11"/>
        <v>6.5687068460955608E-2</v>
      </c>
      <c r="E48" s="303"/>
      <c r="F48" s="302">
        <v>1.6041824317985957E-2</v>
      </c>
      <c r="G48" s="302">
        <v>1.562740078098852E-2</v>
      </c>
      <c r="H48" s="302">
        <f t="shared" si="12"/>
        <v>3.1669225098974477E-2</v>
      </c>
      <c r="I48" s="303"/>
      <c r="J48" s="302">
        <v>1.5574607769963673E-2</v>
      </c>
      <c r="K48" s="302">
        <v>1.3229511771810767E-2</v>
      </c>
      <c r="L48" s="302">
        <f t="shared" si="13"/>
        <v>2.8804119541774441E-2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3.4747213230176682E-2</v>
      </c>
      <c r="C49" s="302">
        <v>4.3269240174856165E-2</v>
      </c>
      <c r="D49" s="302">
        <f t="shared" si="11"/>
        <v>7.8016453405032854E-2</v>
      </c>
      <c r="E49" s="303"/>
      <c r="F49" s="302">
        <v>1.6992787095728545E-2</v>
      </c>
      <c r="G49" s="302">
        <v>3.0502634390061355E-2</v>
      </c>
      <c r="H49" s="302">
        <f t="shared" si="12"/>
        <v>4.7495421485789904E-2</v>
      </c>
      <c r="I49" s="303"/>
      <c r="J49" s="302">
        <v>1.3738830736457231E-2</v>
      </c>
      <c r="K49" s="302">
        <v>2.3930276578967978E-2</v>
      </c>
      <c r="L49" s="302">
        <f t="shared" si="13"/>
        <v>3.7669107315425207E-2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2.9312875606869359E-2</v>
      </c>
      <c r="C50" s="302">
        <v>0.59642766873900432</v>
      </c>
      <c r="D50" s="302">
        <f t="shared" si="11"/>
        <v>0.62574054434587367</v>
      </c>
      <c r="E50" s="303"/>
      <c r="F50" s="302">
        <v>1.1436160908643113E-2</v>
      </c>
      <c r="G50" s="302">
        <v>0.29799798387469445</v>
      </c>
      <c r="H50" s="302">
        <f t="shared" si="12"/>
        <v>0.30943414478333758</v>
      </c>
      <c r="I50" s="303"/>
      <c r="J50" s="302">
        <v>1.3522527614634317E-2</v>
      </c>
      <c r="K50" s="302">
        <v>0.21934825531989297</v>
      </c>
      <c r="L50" s="302">
        <f t="shared" si="13"/>
        <v>0.23287078293452729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2.9786389632932554E-2</v>
      </c>
      <c r="C51" s="302">
        <v>0.13835475497837649</v>
      </c>
      <c r="D51" s="302">
        <f t="shared" si="11"/>
        <v>0.16814114461130905</v>
      </c>
      <c r="E51" s="303"/>
      <c r="F51" s="302">
        <v>9.2590434742145355E-3</v>
      </c>
      <c r="G51" s="302">
        <v>6.7342669224062748E-2</v>
      </c>
      <c r="H51" s="302">
        <f t="shared" si="12"/>
        <v>7.6601712698277286E-2</v>
      </c>
      <c r="I51" s="303"/>
      <c r="J51" s="302">
        <v>5.2651585017133261E-3</v>
      </c>
      <c r="K51" s="302">
        <v>3.7615807042603436E-2</v>
      </c>
      <c r="L51" s="302">
        <f t="shared" si="13"/>
        <v>4.2880965544316765E-2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0.41705838108900395</v>
      </c>
      <c r="C53" s="311">
        <f t="shared" ref="C53:L53" si="14">SUM(C43:C51)</f>
        <v>2.4439416189109977</v>
      </c>
      <c r="D53" s="311">
        <f t="shared" si="14"/>
        <v>2.8610000000000015</v>
      </c>
      <c r="E53" s="311"/>
      <c r="F53" s="311">
        <f t="shared" si="14"/>
        <v>0.21447229746271354</v>
      </c>
      <c r="G53" s="311">
        <f t="shared" si="14"/>
        <v>1.3895277025372883</v>
      </c>
      <c r="H53" s="311">
        <f t="shared" si="14"/>
        <v>1.6040000000000016</v>
      </c>
      <c r="I53" s="311"/>
      <c r="J53" s="311">
        <f t="shared" si="14"/>
        <v>0.15554774270640162</v>
      </c>
      <c r="K53" s="311">
        <f t="shared" si="14"/>
        <v>1.0314522572936009</v>
      </c>
      <c r="L53" s="311">
        <f t="shared" si="14"/>
        <v>1.1870000000000025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0.36811462002793771</v>
      </c>
      <c r="C60" s="302">
        <v>0.74819406385825771</v>
      </c>
      <c r="D60" s="302">
        <f>SUM(B60:C60)</f>
        <v>1.1163086838861953</v>
      </c>
      <c r="E60" s="303"/>
      <c r="F60" s="302">
        <v>0.41675958185304945</v>
      </c>
      <c r="G60" s="302">
        <v>0.87358428749112127</v>
      </c>
      <c r="H60" s="302">
        <f>SUM(F60:G60)</f>
        <v>1.2903438693441707</v>
      </c>
      <c r="I60" s="303"/>
      <c r="J60" s="302">
        <v>0.61050124741032052</v>
      </c>
      <c r="K60" s="302">
        <v>1.041662140523852</v>
      </c>
      <c r="L60" s="302">
        <f>SUM(J60:K60)</f>
        <v>1.6521633879341726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0.4605084486618703</v>
      </c>
      <c r="C61" s="302">
        <v>0.74219272468216213</v>
      </c>
      <c r="D61" s="302">
        <f t="shared" ref="D61:D68" si="15">SUM(B61:C61)</f>
        <v>1.2027011733440325</v>
      </c>
      <c r="E61" s="303"/>
      <c r="F61" s="302">
        <v>0.58355490540082589</v>
      </c>
      <c r="G61" s="302">
        <v>0.91508289721496117</v>
      </c>
      <c r="H61" s="302">
        <f t="shared" ref="H61:H68" si="16">SUM(F61:G61)</f>
        <v>1.4986378026157872</v>
      </c>
      <c r="I61" s="303"/>
      <c r="J61" s="302">
        <v>0.96042616626807575</v>
      </c>
      <c r="K61" s="302">
        <v>1.4430878653895312</v>
      </c>
      <c r="L61" s="302">
        <f t="shared" ref="L61:L68" si="17">SUM(J61:K61)</f>
        <v>2.4035140316576067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0.55904635989413465</v>
      </c>
      <c r="C62" s="302">
        <v>1.0189834479173594</v>
      </c>
      <c r="D62" s="302">
        <f t="shared" si="15"/>
        <v>1.578029807811494</v>
      </c>
      <c r="E62" s="303"/>
      <c r="F62" s="302">
        <v>0.63447529511640344</v>
      </c>
      <c r="G62" s="302">
        <v>1.2778027478443994</v>
      </c>
      <c r="H62" s="302">
        <f t="shared" si="16"/>
        <v>1.9122780429608028</v>
      </c>
      <c r="I62" s="303"/>
      <c r="J62" s="302">
        <v>0.89341060723430787</v>
      </c>
      <c r="K62" s="302">
        <v>1.416063237331564</v>
      </c>
      <c r="L62" s="302">
        <f t="shared" si="17"/>
        <v>2.309473844565872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0.64191206214246654</v>
      </c>
      <c r="C63" s="302">
        <v>0.23024303400432616</v>
      </c>
      <c r="D63" s="302">
        <f t="shared" si="15"/>
        <v>0.87215509614679276</v>
      </c>
      <c r="E63" s="303"/>
      <c r="F63" s="302">
        <v>0.61630886534055518</v>
      </c>
      <c r="G63" s="302">
        <v>0.26671599144271046</v>
      </c>
      <c r="H63" s="302">
        <f t="shared" si="16"/>
        <v>0.8830248567832657</v>
      </c>
      <c r="I63" s="303"/>
      <c r="J63" s="302">
        <v>0.73555436385371609</v>
      </c>
      <c r="K63" s="302">
        <v>0.27747604674280563</v>
      </c>
      <c r="L63" s="302">
        <f t="shared" si="17"/>
        <v>1.0130304105965218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0.45385051282761324</v>
      </c>
      <c r="C64" s="302">
        <v>1.3852485020846228</v>
      </c>
      <c r="D64" s="302">
        <f t="shared" si="15"/>
        <v>1.8390990149122359</v>
      </c>
      <c r="E64" s="303"/>
      <c r="F64" s="302">
        <v>0.32509342277905484</v>
      </c>
      <c r="G64" s="302">
        <v>1.1160439241849083</v>
      </c>
      <c r="H64" s="302">
        <f t="shared" si="16"/>
        <v>1.4411373469639632</v>
      </c>
      <c r="I64" s="303"/>
      <c r="J64" s="302">
        <v>0.31721744638525795</v>
      </c>
      <c r="K64" s="302">
        <v>1.2229152700740797</v>
      </c>
      <c r="L64" s="302">
        <f t="shared" si="17"/>
        <v>1.5401327164593377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5.9458779248815263E-2</v>
      </c>
      <c r="C65" s="302">
        <v>5.8510203121204168E-2</v>
      </c>
      <c r="D65" s="302">
        <f t="shared" si="15"/>
        <v>0.11796898237001943</v>
      </c>
      <c r="E65" s="303"/>
      <c r="F65" s="302">
        <v>4.6187778731732028E-2</v>
      </c>
      <c r="G65" s="302">
        <v>6.7874727389196254E-2</v>
      </c>
      <c r="H65" s="302">
        <f t="shared" si="16"/>
        <v>0.11406250612092828</v>
      </c>
      <c r="I65" s="303"/>
      <c r="J65" s="302">
        <v>4.9684762594120767E-2</v>
      </c>
      <c r="K65" s="302">
        <v>9.0071442266014989E-2</v>
      </c>
      <c r="L65" s="302">
        <f t="shared" si="17"/>
        <v>0.13975620486013576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0.1335222302104761</v>
      </c>
      <c r="C66" s="302">
        <v>8.3746705661148835E-2</v>
      </c>
      <c r="D66" s="302">
        <f t="shared" si="15"/>
        <v>0.21726893587162494</v>
      </c>
      <c r="E66" s="303"/>
      <c r="F66" s="302">
        <v>0.12283591081222517</v>
      </c>
      <c r="G66" s="302">
        <v>9.3785326504068817E-2</v>
      </c>
      <c r="H66" s="302">
        <f t="shared" si="16"/>
        <v>0.21662123731629399</v>
      </c>
      <c r="I66" s="303"/>
      <c r="J66" s="302">
        <v>0.15614909368196137</v>
      </c>
      <c r="K66" s="302">
        <v>0.11888029495784418</v>
      </c>
      <c r="L66" s="302">
        <f t="shared" si="17"/>
        <v>0.27502938863980553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0.96816157436564965</v>
      </c>
      <c r="C67" s="302">
        <v>2.7444588918002064</v>
      </c>
      <c r="D67" s="302">
        <f t="shared" si="15"/>
        <v>3.7126204661658559</v>
      </c>
      <c r="E67" s="303"/>
      <c r="F67" s="302">
        <v>0.75848916269401379</v>
      </c>
      <c r="G67" s="302">
        <v>2.4052644542875568</v>
      </c>
      <c r="H67" s="302">
        <f t="shared" si="16"/>
        <v>3.1637536169815705</v>
      </c>
      <c r="I67" s="303"/>
      <c r="J67" s="302">
        <v>1.1465038430985026</v>
      </c>
      <c r="K67" s="302">
        <v>3.0882434480169012</v>
      </c>
      <c r="L67" s="302">
        <f t="shared" si="17"/>
        <v>4.2347472911154043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1.1267122299366408</v>
      </c>
      <c r="C68" s="302">
        <v>1.6101356095551107</v>
      </c>
      <c r="D68" s="302">
        <f t="shared" si="15"/>
        <v>2.7368478394917517</v>
      </c>
      <c r="E68" s="303"/>
      <c r="F68" s="302">
        <v>0.88679371258207285</v>
      </c>
      <c r="G68" s="302">
        <v>1.5653470083311531</v>
      </c>
      <c r="H68" s="302">
        <f t="shared" si="16"/>
        <v>2.452140720913226</v>
      </c>
      <c r="I68" s="303"/>
      <c r="J68" s="302">
        <v>0.91912206857627188</v>
      </c>
      <c r="K68" s="302">
        <v>1.4610306555948733</v>
      </c>
      <c r="L68" s="302">
        <f t="shared" si="17"/>
        <v>2.3801527241711451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4.7712868173156036</v>
      </c>
      <c r="C70" s="311">
        <f t="shared" ref="C70:L70" si="18">SUM(C60:C68)</f>
        <v>8.6217131826843971</v>
      </c>
      <c r="D70" s="311">
        <f t="shared" si="18"/>
        <v>13.393000000000002</v>
      </c>
      <c r="E70" s="311"/>
      <c r="F70" s="311">
        <f t="shared" si="18"/>
        <v>4.3904986353099327</v>
      </c>
      <c r="G70" s="311">
        <f t="shared" si="18"/>
        <v>8.5815013646900766</v>
      </c>
      <c r="H70" s="311">
        <f t="shared" si="18"/>
        <v>12.972000000000007</v>
      </c>
      <c r="I70" s="311"/>
      <c r="J70" s="311">
        <f t="shared" si="18"/>
        <v>5.7885695991025345</v>
      </c>
      <c r="K70" s="311">
        <f t="shared" si="18"/>
        <v>10.159430400897465</v>
      </c>
      <c r="L70" s="311">
        <f t="shared" si="18"/>
        <v>15.948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0.16578986170976426</v>
      </c>
      <c r="C77" s="302">
        <v>1.2521063666508994</v>
      </c>
      <c r="D77" s="302">
        <f>SUM(B77:C77)</f>
        <v>1.4178962283606635</v>
      </c>
      <c r="E77" s="303"/>
      <c r="F77" s="302">
        <v>0.15638992780876407</v>
      </c>
      <c r="G77" s="302">
        <v>1.0275590708180258</v>
      </c>
      <c r="H77" s="302">
        <f>SUM(F77:G77)</f>
        <v>1.1839489986267899</v>
      </c>
      <c r="I77" s="303"/>
      <c r="J77" s="302">
        <v>0.13141154328941088</v>
      </c>
      <c r="K77" s="302">
        <v>0.86648871617845513</v>
      </c>
      <c r="L77" s="302">
        <f>SUM(J77:K77)</f>
        <v>0.99790025946786598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0.19186065777891953</v>
      </c>
      <c r="C78" s="302">
        <v>1.9575230416192848</v>
      </c>
      <c r="D78" s="302">
        <f t="shared" ref="D78:D85" si="19">SUM(B78:C78)</f>
        <v>2.1493836993982045</v>
      </c>
      <c r="E78" s="303"/>
      <c r="F78" s="302">
        <v>0.18714632612823939</v>
      </c>
      <c r="G78" s="302">
        <v>1.6760404125751083</v>
      </c>
      <c r="H78" s="302">
        <f t="shared" ref="H78:H85" si="20">SUM(F78:G78)</f>
        <v>1.8631867387033476</v>
      </c>
      <c r="I78" s="303"/>
      <c r="J78" s="302">
        <v>0.15398678239803071</v>
      </c>
      <c r="K78" s="302">
        <v>1.5093302581237587</v>
      </c>
      <c r="L78" s="302">
        <f t="shared" ref="L78:L85" si="21">SUM(J78:K78)</f>
        <v>1.6633170405217894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0.23237091354595749</v>
      </c>
      <c r="C79" s="302">
        <v>1.0350376543134263</v>
      </c>
      <c r="D79" s="302">
        <f t="shared" si="19"/>
        <v>1.2674085678593838</v>
      </c>
      <c r="E79" s="303"/>
      <c r="F79" s="302">
        <v>0.19074882437568286</v>
      </c>
      <c r="G79" s="302">
        <v>0.869002160557933</v>
      </c>
      <c r="H79" s="302">
        <f t="shared" si="20"/>
        <v>1.0597509849336157</v>
      </c>
      <c r="I79" s="303"/>
      <c r="J79" s="302">
        <v>0.13304982781806457</v>
      </c>
      <c r="K79" s="302">
        <v>0.6276710046837175</v>
      </c>
      <c r="L79" s="302">
        <f t="shared" si="21"/>
        <v>0.76072083250178202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0.61565393719647543</v>
      </c>
      <c r="C80" s="302">
        <v>0.2902105523805289</v>
      </c>
      <c r="D80" s="302">
        <f t="shared" si="19"/>
        <v>0.90586448957700427</v>
      </c>
      <c r="E80" s="303"/>
      <c r="F80" s="302">
        <v>0.4554127270612176</v>
      </c>
      <c r="G80" s="302">
        <v>0.24683439829067361</v>
      </c>
      <c r="H80" s="302">
        <f t="shared" si="20"/>
        <v>0.70224712535189115</v>
      </c>
      <c r="I80" s="303"/>
      <c r="J80" s="302">
        <v>0.25842215334396246</v>
      </c>
      <c r="K80" s="302">
        <v>0.22934749193312029</v>
      </c>
      <c r="L80" s="302">
        <f t="shared" si="21"/>
        <v>0.48776964527708278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9.9214559066313657E-2</v>
      </c>
      <c r="C81" s="302">
        <v>2.3855905412333294</v>
      </c>
      <c r="D81" s="302">
        <f t="shared" si="19"/>
        <v>2.484805100299643</v>
      </c>
      <c r="E81" s="303"/>
      <c r="F81" s="302">
        <v>7.3954001340145001E-2</v>
      </c>
      <c r="G81" s="302">
        <v>1.4628018849994386</v>
      </c>
      <c r="H81" s="302">
        <f t="shared" si="20"/>
        <v>1.5367558863395836</v>
      </c>
      <c r="I81" s="303"/>
      <c r="J81" s="302">
        <v>0.1016817336449462</v>
      </c>
      <c r="K81" s="302">
        <v>1.0080637144359597</v>
      </c>
      <c r="L81" s="302">
        <f t="shared" si="21"/>
        <v>1.1097454480809059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5.1665795511094126E-2</v>
      </c>
      <c r="C82" s="302">
        <v>2.446075583337828E-2</v>
      </c>
      <c r="D82" s="302">
        <f t="shared" si="19"/>
        <v>7.612655134447241E-2</v>
      </c>
      <c r="E82" s="303"/>
      <c r="F82" s="302">
        <v>3.4271224648282653E-2</v>
      </c>
      <c r="G82" s="302">
        <v>1.9233715548395643E-2</v>
      </c>
      <c r="H82" s="302">
        <f t="shared" si="20"/>
        <v>5.3504940196678299E-2</v>
      </c>
      <c r="I82" s="303"/>
      <c r="J82" s="302">
        <v>2.1560002274704799E-2</v>
      </c>
      <c r="K82" s="302">
        <v>1.8691036465968956E-2</v>
      </c>
      <c r="L82" s="302">
        <f t="shared" si="21"/>
        <v>4.0251038740673754E-2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0.13463623922719156</v>
      </c>
      <c r="C83" s="302">
        <v>0.21468542771179625</v>
      </c>
      <c r="D83" s="302">
        <f t="shared" si="19"/>
        <v>0.34932166693898781</v>
      </c>
      <c r="E83" s="303"/>
      <c r="F83" s="302">
        <v>9.9512078053332939E-2</v>
      </c>
      <c r="G83" s="302">
        <v>0.17844243143803329</v>
      </c>
      <c r="H83" s="302">
        <f t="shared" si="20"/>
        <v>0.27795450949136624</v>
      </c>
      <c r="I83" s="303"/>
      <c r="J83" s="302">
        <v>7.8321167881166651E-2</v>
      </c>
      <c r="K83" s="302">
        <v>0.18167500148539387</v>
      </c>
      <c r="L83" s="302">
        <f t="shared" si="21"/>
        <v>0.2599961693665605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0.53581898531923366</v>
      </c>
      <c r="C84" s="302">
        <v>1.1139812808462826</v>
      </c>
      <c r="D84" s="302">
        <f t="shared" si="19"/>
        <v>1.6498002661655162</v>
      </c>
      <c r="E84" s="303"/>
      <c r="F84" s="302">
        <v>0.27172753884043432</v>
      </c>
      <c r="G84" s="302">
        <v>0.67409677921368294</v>
      </c>
      <c r="H84" s="302">
        <f t="shared" si="20"/>
        <v>0.94582431805411726</v>
      </c>
      <c r="I84" s="303"/>
      <c r="J84" s="302">
        <v>0.26695044231134968</v>
      </c>
      <c r="K84" s="302">
        <v>0.61750990434036346</v>
      </c>
      <c r="L84" s="302">
        <f t="shared" si="21"/>
        <v>0.88446034665171314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0.12540745700589773</v>
      </c>
      <c r="C85" s="302">
        <v>0.41898597305021956</v>
      </c>
      <c r="D85" s="302">
        <f t="shared" si="19"/>
        <v>0.54439343005611729</v>
      </c>
      <c r="E85" s="303"/>
      <c r="F85" s="302">
        <v>6.9688459153966917E-2</v>
      </c>
      <c r="G85" s="302">
        <v>0.24413803914863882</v>
      </c>
      <c r="H85" s="302">
        <f t="shared" si="20"/>
        <v>0.31382649830260573</v>
      </c>
      <c r="I85" s="303"/>
      <c r="J85" s="302">
        <v>4.9372569735171068E-2</v>
      </c>
      <c r="K85" s="302">
        <v>0.13846664965644898</v>
      </c>
      <c r="L85" s="302">
        <f t="shared" si="21"/>
        <v>0.18783921939162004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2.1524184063608476</v>
      </c>
      <c r="C87" s="311">
        <f t="shared" ref="C87:D87" si="22">SUM(C77:C85)</f>
        <v>8.6925815936391455</v>
      </c>
      <c r="D87" s="311">
        <f t="shared" si="22"/>
        <v>10.844999999999995</v>
      </c>
      <c r="E87" s="311"/>
      <c r="F87" s="311">
        <f t="shared" ref="F87:H87" si="23">SUM(F77:F85)</f>
        <v>1.5388511074100657</v>
      </c>
      <c r="G87" s="311">
        <f t="shared" si="23"/>
        <v>6.398148892589929</v>
      </c>
      <c r="H87" s="311">
        <f t="shared" si="23"/>
        <v>7.9369999999999958</v>
      </c>
      <c r="I87" s="311"/>
      <c r="J87" s="311">
        <f t="shared" ref="J87:L87" si="24">SUM(J77:J85)</f>
        <v>1.1947562226968069</v>
      </c>
      <c r="K87" s="311">
        <f t="shared" si="24"/>
        <v>5.1972437773031874</v>
      </c>
      <c r="L87" s="311">
        <f t="shared" si="24"/>
        <v>6.3919999999999932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0.77044293963445964</v>
      </c>
      <c r="C94" s="302">
        <v>3.3945065754064583</v>
      </c>
      <c r="D94" s="302">
        <f>SUM(B94:C94)</f>
        <v>4.1649495150409184</v>
      </c>
      <c r="E94" s="303"/>
      <c r="F94" s="302">
        <v>1.059627409294345</v>
      </c>
      <c r="G94" s="302">
        <v>4.4113101436544948</v>
      </c>
      <c r="H94" s="302">
        <f>SUM(F94:G94)</f>
        <v>5.4709375529488398</v>
      </c>
      <c r="I94" s="303"/>
      <c r="J94" s="302">
        <v>0.95899095118114241</v>
      </c>
      <c r="K94" s="302">
        <v>3.757978570730331</v>
      </c>
      <c r="L94" s="302">
        <f>SUM(J94:K94)</f>
        <v>4.7169695219114738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0.76040614097431358</v>
      </c>
      <c r="C95" s="302">
        <v>3.9850390808648863</v>
      </c>
      <c r="D95" s="302">
        <f t="shared" ref="D95:D102" si="25">SUM(B95:C95)</f>
        <v>4.7454452218391996</v>
      </c>
      <c r="E95" s="303"/>
      <c r="F95" s="302">
        <v>1.3405324689195304</v>
      </c>
      <c r="G95" s="302">
        <v>5.7773604468190749</v>
      </c>
      <c r="H95" s="302">
        <f t="shared" ref="H95:H102" si="26">SUM(F95:G95)</f>
        <v>7.1178929157386053</v>
      </c>
      <c r="I95" s="303"/>
      <c r="J95" s="302">
        <v>1.3240719010731881</v>
      </c>
      <c r="K95" s="302">
        <v>5.9044951667968233</v>
      </c>
      <c r="L95" s="302">
        <f t="shared" ref="L95:L102" si="27">SUM(J95:K95)</f>
        <v>7.2285670678700118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1.0766397383085902</v>
      </c>
      <c r="C96" s="302">
        <v>2.7073159171125125</v>
      </c>
      <c r="D96" s="302">
        <f t="shared" si="25"/>
        <v>3.7839556554211029</v>
      </c>
      <c r="E96" s="303"/>
      <c r="F96" s="302">
        <v>1.3452985661546435</v>
      </c>
      <c r="G96" s="302">
        <v>3.6788739676847118</v>
      </c>
      <c r="H96" s="302">
        <f t="shared" si="26"/>
        <v>5.024172533839355</v>
      </c>
      <c r="I96" s="303"/>
      <c r="J96" s="302">
        <v>1.0970576634769127</v>
      </c>
      <c r="K96" s="302">
        <v>2.8611603995353336</v>
      </c>
      <c r="L96" s="302">
        <f t="shared" si="27"/>
        <v>3.9582180630122465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2.4559545437208761</v>
      </c>
      <c r="C97" s="302">
        <v>1.4301906302998841</v>
      </c>
      <c r="D97" s="302">
        <f t="shared" si="25"/>
        <v>3.8861451740207604</v>
      </c>
      <c r="E97" s="303"/>
      <c r="F97" s="302">
        <v>2.5154589473468514</v>
      </c>
      <c r="G97" s="302">
        <v>1.8256748890122267</v>
      </c>
      <c r="H97" s="302">
        <f t="shared" si="26"/>
        <v>4.3411338363590781</v>
      </c>
      <c r="I97" s="303"/>
      <c r="J97" s="302">
        <v>1.628228172348742</v>
      </c>
      <c r="K97" s="302">
        <v>1.6075023549435918</v>
      </c>
      <c r="L97" s="302">
        <f t="shared" si="27"/>
        <v>3.2357305272923336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0.59387523823254673</v>
      </c>
      <c r="C98" s="302">
        <v>8.6783836533473213</v>
      </c>
      <c r="D98" s="302">
        <f t="shared" si="25"/>
        <v>9.2722588915798685</v>
      </c>
      <c r="E98" s="303"/>
      <c r="F98" s="302">
        <v>0.54831799144775939</v>
      </c>
      <c r="G98" s="302">
        <v>8.4160937208956224</v>
      </c>
      <c r="H98" s="302">
        <f t="shared" si="26"/>
        <v>8.9644117123433809</v>
      </c>
      <c r="I98" s="303"/>
      <c r="J98" s="302">
        <v>0.49197253162847826</v>
      </c>
      <c r="K98" s="302">
        <v>5.7069697369268875</v>
      </c>
      <c r="L98" s="302">
        <f t="shared" si="27"/>
        <v>6.1989422685553661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0.19418576956692632</v>
      </c>
      <c r="C99" s="302">
        <v>0.14217661144493757</v>
      </c>
      <c r="D99" s="302">
        <f t="shared" si="25"/>
        <v>0.33636238101186389</v>
      </c>
      <c r="E99" s="303"/>
      <c r="F99" s="302">
        <v>0.34293680718851327</v>
      </c>
      <c r="G99" s="302">
        <v>0.2481127936428148</v>
      </c>
      <c r="H99" s="302">
        <f t="shared" si="26"/>
        <v>0.59104960083132807</v>
      </c>
      <c r="I99" s="303"/>
      <c r="J99" s="302">
        <v>0.34257563343586339</v>
      </c>
      <c r="K99" s="302">
        <v>0.29256104432015662</v>
      </c>
      <c r="L99" s="302">
        <f t="shared" si="27"/>
        <v>0.63513667775602001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0.57961936550782733</v>
      </c>
      <c r="C100" s="302">
        <v>0.84490410289477413</v>
      </c>
      <c r="D100" s="302">
        <f t="shared" si="25"/>
        <v>1.4245234684026014</v>
      </c>
      <c r="E100" s="303"/>
      <c r="F100" s="302">
        <v>0.61369272071107817</v>
      </c>
      <c r="G100" s="302">
        <v>0.94755807667657554</v>
      </c>
      <c r="H100" s="302">
        <f t="shared" si="26"/>
        <v>1.5612507973876537</v>
      </c>
      <c r="I100" s="303"/>
      <c r="J100" s="302">
        <v>0.51990972766375443</v>
      </c>
      <c r="K100" s="302">
        <v>0.87918028253475611</v>
      </c>
      <c r="L100" s="302">
        <f t="shared" si="27"/>
        <v>1.3990900101985106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1.5938364725029157</v>
      </c>
      <c r="C101" s="302">
        <v>6.9492883789055417</v>
      </c>
      <c r="D101" s="302">
        <f t="shared" si="25"/>
        <v>8.5431248514084572</v>
      </c>
      <c r="E101" s="303"/>
      <c r="F101" s="302">
        <v>1.4091352129236148</v>
      </c>
      <c r="G101" s="302">
        <v>7.2265686066569819</v>
      </c>
      <c r="H101" s="302">
        <f t="shared" si="26"/>
        <v>8.6357038195805966</v>
      </c>
      <c r="I101" s="303"/>
      <c r="J101" s="302">
        <v>1.458759113236525</v>
      </c>
      <c r="K101" s="302">
        <v>6.5693998309999841</v>
      </c>
      <c r="L101" s="302">
        <f t="shared" si="27"/>
        <v>8.0281589442365089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0.94737614052590624</v>
      </c>
      <c r="C102" s="302">
        <v>2.7618587007494493</v>
      </c>
      <c r="D102" s="302">
        <f t="shared" si="25"/>
        <v>3.7092348412753555</v>
      </c>
      <c r="E102" s="303"/>
      <c r="F102" s="302">
        <v>0.8149815937405559</v>
      </c>
      <c r="G102" s="302">
        <v>2.9604656372304992</v>
      </c>
      <c r="H102" s="302">
        <f t="shared" si="26"/>
        <v>3.7754472309710549</v>
      </c>
      <c r="I102" s="303"/>
      <c r="J102" s="302">
        <v>0.52340079974705034</v>
      </c>
      <c r="K102" s="302">
        <v>1.8577861194204697</v>
      </c>
      <c r="L102" s="302">
        <f t="shared" si="27"/>
        <v>2.3811869191675199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8.9723363489743626</v>
      </c>
      <c r="C104" s="311">
        <f t="shared" ref="C104:D104" si="28">SUM(C94:C102)</f>
        <v>30.893663651025769</v>
      </c>
      <c r="D104" s="311">
        <f t="shared" si="28"/>
        <v>39.866000000000128</v>
      </c>
      <c r="E104" s="311"/>
      <c r="F104" s="311">
        <f t="shared" ref="F104:H104" si="29">SUM(F94:F102)</f>
        <v>9.9899817177268933</v>
      </c>
      <c r="G104" s="311">
        <f t="shared" si="29"/>
        <v>35.492018282273001</v>
      </c>
      <c r="H104" s="311">
        <f t="shared" si="29"/>
        <v>45.481999999999893</v>
      </c>
      <c r="I104" s="311"/>
      <c r="J104" s="311">
        <f t="shared" ref="J104:L104" si="30">SUM(J94:J102)</f>
        <v>8.3449664937916577</v>
      </c>
      <c r="K104" s="311">
        <f t="shared" si="30"/>
        <v>29.43703350620833</v>
      </c>
      <c r="L104" s="311">
        <f t="shared" si="30"/>
        <v>37.781999999999989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0.22514996215964761</v>
      </c>
      <c r="C111" s="302">
        <v>0.56393132671489599</v>
      </c>
      <c r="D111" s="302">
        <f>SUM(B111:C111)</f>
        <v>0.78908128887454354</v>
      </c>
      <c r="E111" s="303"/>
      <c r="F111" s="302">
        <v>0.20659781319991058</v>
      </c>
      <c r="G111" s="302">
        <v>0.40415359984359284</v>
      </c>
      <c r="H111" s="302">
        <f>SUM(F111:G111)</f>
        <v>0.61075141304350344</v>
      </c>
      <c r="I111" s="303"/>
      <c r="J111" s="302">
        <v>0.24508730553675359</v>
      </c>
      <c r="K111" s="302">
        <v>0.42914338503364374</v>
      </c>
      <c r="L111" s="302">
        <f>SUM(J111:K111)</f>
        <v>0.67423069057039731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0.2645349933683448</v>
      </c>
      <c r="C112" s="302">
        <v>1.5013239769796332</v>
      </c>
      <c r="D112" s="302">
        <f t="shared" ref="D112:D119" si="31">SUM(B112:C112)</f>
        <v>1.7658589703479779</v>
      </c>
      <c r="E112" s="303"/>
      <c r="F112" s="302">
        <v>0.27888127088691655</v>
      </c>
      <c r="G112" s="302">
        <v>1.2489805764693584</v>
      </c>
      <c r="H112" s="302">
        <f t="shared" ref="H112:H119" si="32">SUM(F112:G112)</f>
        <v>1.5278618473562751</v>
      </c>
      <c r="I112" s="303"/>
      <c r="J112" s="302">
        <v>0.35518970794507981</v>
      </c>
      <c r="K112" s="302">
        <v>1.4519169978820674</v>
      </c>
      <c r="L112" s="302">
        <f t="shared" ref="L112:L119" si="33">SUM(J112:K112)</f>
        <v>1.8071067058271473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0.23837725813457966</v>
      </c>
      <c r="C113" s="302">
        <v>0.68212983270730998</v>
      </c>
      <c r="D113" s="302">
        <f t="shared" si="31"/>
        <v>0.92050709084188964</v>
      </c>
      <c r="E113" s="303"/>
      <c r="F113" s="302">
        <v>0.21068797973335807</v>
      </c>
      <c r="G113" s="302">
        <v>0.57542967623626395</v>
      </c>
      <c r="H113" s="302">
        <f t="shared" si="32"/>
        <v>0.78611765596962202</v>
      </c>
      <c r="I113" s="303"/>
      <c r="J113" s="302">
        <v>0.21522521132897784</v>
      </c>
      <c r="K113" s="302">
        <v>0.49973632422658898</v>
      </c>
      <c r="L113" s="302">
        <f t="shared" si="33"/>
        <v>0.71496153555556685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0.73270325261091473</v>
      </c>
      <c r="C114" s="302">
        <v>0.13532979544848989</v>
      </c>
      <c r="D114" s="302">
        <f t="shared" si="31"/>
        <v>0.86803304805940462</v>
      </c>
      <c r="E114" s="303"/>
      <c r="F114" s="302">
        <v>0.49976030742375771</v>
      </c>
      <c r="G114" s="302">
        <v>9.9139270172680316E-2</v>
      </c>
      <c r="H114" s="302">
        <f t="shared" si="32"/>
        <v>0.59889957759643808</v>
      </c>
      <c r="I114" s="303"/>
      <c r="J114" s="302">
        <v>0.35267592453752034</v>
      </c>
      <c r="K114" s="302">
        <v>6.1949799235591657E-2</v>
      </c>
      <c r="L114" s="302">
        <f t="shared" si="33"/>
        <v>0.41462572377311202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1.8267566205317876E-2</v>
      </c>
      <c r="C115" s="302">
        <v>1.6743301299981406</v>
      </c>
      <c r="D115" s="302">
        <f t="shared" si="31"/>
        <v>1.6925976962034583</v>
      </c>
      <c r="E115" s="303"/>
      <c r="F115" s="302">
        <v>1.2751070030857431E-2</v>
      </c>
      <c r="G115" s="302">
        <v>0.88852693369320568</v>
      </c>
      <c r="H115" s="302">
        <f t="shared" si="32"/>
        <v>0.90127800372406308</v>
      </c>
      <c r="I115" s="303"/>
      <c r="J115" s="302">
        <v>2.0870179533583975E-2</v>
      </c>
      <c r="K115" s="302">
        <v>0.72193998647671842</v>
      </c>
      <c r="L115" s="302">
        <f t="shared" si="33"/>
        <v>0.74281016601030236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0.13308631042883154</v>
      </c>
      <c r="C116" s="302">
        <v>3.2476145819839007E-2</v>
      </c>
      <c r="D116" s="302">
        <f t="shared" si="31"/>
        <v>0.16556245624867055</v>
      </c>
      <c r="E116" s="303"/>
      <c r="F116" s="302">
        <v>8.6673561475340263E-2</v>
      </c>
      <c r="G116" s="302">
        <v>1.9789770093579677E-2</v>
      </c>
      <c r="H116" s="302">
        <f t="shared" si="32"/>
        <v>0.10646333156891993</v>
      </c>
      <c r="I116" s="303"/>
      <c r="J116" s="302">
        <v>9.1497853110907218E-2</v>
      </c>
      <c r="K116" s="302">
        <v>2.1044557899069505E-2</v>
      </c>
      <c r="L116" s="302">
        <f t="shared" si="33"/>
        <v>0.11254241100997672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0.5052864394838199</v>
      </c>
      <c r="C117" s="302">
        <v>0.45191684780058144</v>
      </c>
      <c r="D117" s="302">
        <f t="shared" si="31"/>
        <v>0.95720328728440141</v>
      </c>
      <c r="E117" s="303"/>
      <c r="F117" s="302">
        <v>0.36303232066615287</v>
      </c>
      <c r="G117" s="302">
        <v>0.22684909139226908</v>
      </c>
      <c r="H117" s="302">
        <f t="shared" si="32"/>
        <v>0.58988141205842193</v>
      </c>
      <c r="I117" s="303"/>
      <c r="J117" s="302">
        <v>0.4525178678475118</v>
      </c>
      <c r="K117" s="302">
        <v>0.24186378346816026</v>
      </c>
      <c r="L117" s="302">
        <f t="shared" si="33"/>
        <v>0.69438165131567209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8.0497340677313598E-3</v>
      </c>
      <c r="C118" s="302">
        <v>0.31761642727636313</v>
      </c>
      <c r="D118" s="302">
        <f t="shared" si="31"/>
        <v>0.32566616134409448</v>
      </c>
      <c r="E118" s="303"/>
      <c r="F118" s="302">
        <v>4.4220541945535728E-3</v>
      </c>
      <c r="G118" s="302">
        <v>0.16325405159235501</v>
      </c>
      <c r="H118" s="302">
        <f t="shared" si="32"/>
        <v>0.16767610578690859</v>
      </c>
      <c r="I118" s="303"/>
      <c r="J118" s="302">
        <v>5.9657700903256779E-3</v>
      </c>
      <c r="K118" s="302">
        <v>0.18657523415337574</v>
      </c>
      <c r="L118" s="302">
        <f t="shared" si="33"/>
        <v>0.19254100424370141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6.9031224295626678E-2</v>
      </c>
      <c r="C119" s="302">
        <v>5.8458776499940412E-2</v>
      </c>
      <c r="D119" s="302">
        <f t="shared" si="31"/>
        <v>0.1274900007955671</v>
      </c>
      <c r="E119" s="303"/>
      <c r="F119" s="302">
        <v>3.4940900956403398E-2</v>
      </c>
      <c r="G119" s="302">
        <v>1.9129751939441626E-2</v>
      </c>
      <c r="H119" s="302">
        <f t="shared" si="32"/>
        <v>5.407065289584502E-2</v>
      </c>
      <c r="I119" s="303"/>
      <c r="J119" s="302">
        <v>1.9434077827443379E-2</v>
      </c>
      <c r="K119" s="302">
        <v>9.3660338666781973E-3</v>
      </c>
      <c r="L119" s="302">
        <f t="shared" si="33"/>
        <v>2.8800111694121576E-2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2.1944867407548143</v>
      </c>
      <c r="C121" s="311">
        <f t="shared" ref="C121:D121" si="34">SUM(C111:C119)</f>
        <v>5.4175132592451938</v>
      </c>
      <c r="D121" s="311">
        <f t="shared" si="34"/>
        <v>7.6120000000000081</v>
      </c>
      <c r="E121" s="311"/>
      <c r="F121" s="311">
        <f t="shared" ref="F121:H121" si="35">SUM(F111:F119)</f>
        <v>1.6977472785672507</v>
      </c>
      <c r="G121" s="311">
        <f t="shared" si="35"/>
        <v>3.6452527214327466</v>
      </c>
      <c r="H121" s="311">
        <f t="shared" si="35"/>
        <v>5.3429999999999973</v>
      </c>
      <c r="I121" s="311"/>
      <c r="J121" s="311">
        <f t="shared" ref="J121:L121" si="36">SUM(J111:J119)</f>
        <v>1.7584638977581037</v>
      </c>
      <c r="K121" s="311">
        <f t="shared" si="36"/>
        <v>3.6235361022418937</v>
      </c>
      <c r="L121" s="311">
        <f t="shared" si="36"/>
        <v>5.3819999999999979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4.1239886149171442E-2</v>
      </c>
      <c r="C128" s="302">
        <v>0.22228743859459121</v>
      </c>
      <c r="D128" s="302">
        <f>SUM(B128:C128)</f>
        <v>0.26352732474376267</v>
      </c>
      <c r="E128" s="303"/>
      <c r="F128" s="302">
        <v>4.8713938017283041E-2</v>
      </c>
      <c r="G128" s="302">
        <v>0.22645468963051132</v>
      </c>
      <c r="H128" s="302">
        <f>SUM(F128:G128)</f>
        <v>0.27516862764779437</v>
      </c>
      <c r="I128" s="303"/>
      <c r="J128" s="302">
        <v>5.6814747058468784E-2</v>
      </c>
      <c r="K128" s="302">
        <v>0.2422605174921425</v>
      </c>
      <c r="L128" s="302">
        <f>SUM(J128:K128)</f>
        <v>0.29907526455061129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5.9011700775731341E-2</v>
      </c>
      <c r="C129" s="302">
        <v>0.17947187717110769</v>
      </c>
      <c r="D129" s="302">
        <f t="shared" ref="D129:D136" si="37">SUM(B129:C129)</f>
        <v>0.23848357794683903</v>
      </c>
      <c r="E129" s="303"/>
      <c r="F129" s="302">
        <v>7.7385085752625093E-2</v>
      </c>
      <c r="G129" s="302">
        <v>0.22148227070430648</v>
      </c>
      <c r="H129" s="302">
        <f t="shared" ref="H129:H136" si="38">SUM(F129:G129)</f>
        <v>0.29886735645693158</v>
      </c>
      <c r="I129" s="303"/>
      <c r="J129" s="302">
        <v>0.10408241070289147</v>
      </c>
      <c r="K129" s="302">
        <v>0.25426843974520275</v>
      </c>
      <c r="L129" s="302">
        <f t="shared" ref="L129:L136" si="39">SUM(J129:K129)</f>
        <v>0.35835085044809423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0.10035741873161734</v>
      </c>
      <c r="C130" s="302">
        <v>0.13673571959855774</v>
      </c>
      <c r="D130" s="302">
        <f t="shared" si="37"/>
        <v>0.23709313833017509</v>
      </c>
      <c r="E130" s="303"/>
      <c r="F130" s="302">
        <v>0.13049148266963392</v>
      </c>
      <c r="G130" s="302">
        <v>0.15165240640250019</v>
      </c>
      <c r="H130" s="302">
        <f t="shared" si="38"/>
        <v>0.28214388907213411</v>
      </c>
      <c r="I130" s="303"/>
      <c r="J130" s="302">
        <v>0.21328635227417789</v>
      </c>
      <c r="K130" s="302">
        <v>0.13978815313427151</v>
      </c>
      <c r="L130" s="302">
        <f t="shared" si="39"/>
        <v>0.35307450540844942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0.14705202541047155</v>
      </c>
      <c r="C131" s="302">
        <v>5.48687441887638E-2</v>
      </c>
      <c r="D131" s="302">
        <f t="shared" si="37"/>
        <v>0.20192076959923536</v>
      </c>
      <c r="E131" s="303"/>
      <c r="F131" s="302">
        <v>0.13126955658062275</v>
      </c>
      <c r="G131" s="302">
        <v>6.0091778041314936E-2</v>
      </c>
      <c r="H131" s="302">
        <f t="shared" si="38"/>
        <v>0.19136133462193769</v>
      </c>
      <c r="I131" s="303"/>
      <c r="J131" s="302">
        <v>9.718582948819085E-2</v>
      </c>
      <c r="K131" s="302">
        <v>8.9860709276866235E-2</v>
      </c>
      <c r="L131" s="302">
        <f t="shared" si="39"/>
        <v>0.18704653876505709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8.3376045809077474E-3</v>
      </c>
      <c r="C132" s="302">
        <v>0.24561001877969535</v>
      </c>
      <c r="D132" s="302">
        <f t="shared" si="37"/>
        <v>0.25394762336060311</v>
      </c>
      <c r="E132" s="303"/>
      <c r="F132" s="302">
        <v>1.1924782508324896E-2</v>
      </c>
      <c r="G132" s="302">
        <v>0.17420521951328752</v>
      </c>
      <c r="H132" s="302">
        <f t="shared" si="38"/>
        <v>0.18613000202161242</v>
      </c>
      <c r="I132" s="303"/>
      <c r="J132" s="302">
        <v>1.9421097393269641E-2</v>
      </c>
      <c r="K132" s="302">
        <v>0.14893094725525929</v>
      </c>
      <c r="L132" s="302">
        <f t="shared" si="39"/>
        <v>0.16835204464852893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4.4225727687752972E-2</v>
      </c>
      <c r="C133" s="302">
        <v>2.0347336023611433E-2</v>
      </c>
      <c r="D133" s="302">
        <f t="shared" si="37"/>
        <v>6.4573063711364398E-2</v>
      </c>
      <c r="E133" s="303"/>
      <c r="F133" s="302">
        <v>4.29143519647706E-2</v>
      </c>
      <c r="G133" s="302">
        <v>2.1005260127467194E-2</v>
      </c>
      <c r="H133" s="302">
        <f t="shared" si="38"/>
        <v>6.3919612092237788E-2</v>
      </c>
      <c r="I133" s="303"/>
      <c r="J133" s="302">
        <v>5.8068731522280329E-2</v>
      </c>
      <c r="K133" s="302">
        <v>2.2297451417952786E-2</v>
      </c>
      <c r="L133" s="302">
        <f t="shared" si="39"/>
        <v>8.0366182940233122E-2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3.7381808758489704E-2</v>
      </c>
      <c r="C134" s="302">
        <v>4.9092037637950829E-2</v>
      </c>
      <c r="D134" s="302">
        <f>SUM(B134:C134)</f>
        <v>8.647384639644054E-2</v>
      </c>
      <c r="E134" s="303"/>
      <c r="F134" s="302">
        <v>3.5328591591242249E-2</v>
      </c>
      <c r="G134" s="302">
        <v>4.4729124556084784E-2</v>
      </c>
      <c r="H134" s="302">
        <f t="shared" si="38"/>
        <v>8.005771614732704E-2</v>
      </c>
      <c r="I134" s="303"/>
      <c r="J134" s="302">
        <v>3.9062963709788082E-2</v>
      </c>
      <c r="K134" s="302">
        <v>5.7941571360027769E-2</v>
      </c>
      <c r="L134" s="302">
        <f t="shared" si="39"/>
        <v>9.700453506981585E-2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2.9956353528991505E-2</v>
      </c>
      <c r="C135" s="302">
        <v>0.66493434410581143</v>
      </c>
      <c r="D135" s="302">
        <f t="shared" si="37"/>
        <v>0.69489069763480293</v>
      </c>
      <c r="E135" s="303"/>
      <c r="F135" s="302">
        <v>1.9782345216021582E-2</v>
      </c>
      <c r="G135" s="302">
        <v>0.56676769859712905</v>
      </c>
      <c r="H135" s="302">
        <f t="shared" si="38"/>
        <v>0.58655004381315068</v>
      </c>
      <c r="I135" s="303"/>
      <c r="J135" s="302">
        <v>2.3125152680374201E-2</v>
      </c>
      <c r="K135" s="302">
        <v>0.64690072742940286</v>
      </c>
      <c r="L135" s="302">
        <f t="shared" si="39"/>
        <v>0.67002588010977704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6.3076249888216251E-2</v>
      </c>
      <c r="C136" s="302">
        <v>0.37401370838856168</v>
      </c>
      <c r="D136" s="302">
        <f t="shared" si="37"/>
        <v>0.43708995827677793</v>
      </c>
      <c r="E136" s="303"/>
      <c r="F136" s="302">
        <v>4.7232280512285743E-2</v>
      </c>
      <c r="G136" s="302">
        <v>0.32356913761459066</v>
      </c>
      <c r="H136" s="302">
        <f t="shared" si="38"/>
        <v>0.37080141812687639</v>
      </c>
      <c r="I136" s="303"/>
      <c r="J136" s="302">
        <v>3.4813520555012863E-2</v>
      </c>
      <c r="K136" s="302">
        <v>0.29289067750441733</v>
      </c>
      <c r="L136" s="302">
        <f t="shared" si="39"/>
        <v>0.32770419805943019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0.53063877551134986</v>
      </c>
      <c r="C138" s="311">
        <f t="shared" ref="C138" si="40">SUM(C128:C136)</f>
        <v>1.9473612244886511</v>
      </c>
      <c r="D138" s="311">
        <f>SUM(D128:D136)</f>
        <v>2.4780000000000006</v>
      </c>
      <c r="E138" s="311"/>
      <c r="F138" s="311">
        <f t="shared" ref="F138:H138" si="41">SUM(F128:F136)</f>
        <v>0.54504241481280991</v>
      </c>
      <c r="G138" s="311">
        <f t="shared" si="41"/>
        <v>1.7899575851871921</v>
      </c>
      <c r="H138" s="311">
        <f t="shared" si="41"/>
        <v>2.3350000000000022</v>
      </c>
      <c r="I138" s="311"/>
      <c r="J138" s="311">
        <f t="shared" ref="J138:L138" si="42">SUM(J128:J136)</f>
        <v>0.64586080538445423</v>
      </c>
      <c r="K138" s="311">
        <f t="shared" si="42"/>
        <v>1.8951391946155431</v>
      </c>
      <c r="L138" s="311">
        <f t="shared" si="42"/>
        <v>2.5409999999999968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0.56090098032195845</v>
      </c>
      <c r="C145" s="302">
        <v>2.3774465939767935</v>
      </c>
      <c r="D145" s="302">
        <f>SUM(B145:C145)</f>
        <v>2.9383475742987519</v>
      </c>
      <c r="E145" s="303"/>
      <c r="F145" s="302">
        <v>0.75463503022814249</v>
      </c>
      <c r="G145" s="302">
        <v>3.0493754219674973</v>
      </c>
      <c r="H145" s="302">
        <f>SUM(F145:G145)</f>
        <v>3.8040104521956399</v>
      </c>
      <c r="I145" s="303"/>
      <c r="J145" s="302">
        <v>0.96967252005066207</v>
      </c>
      <c r="K145" s="302">
        <v>3.2016976024165693</v>
      </c>
      <c r="L145" s="302">
        <f>SUM(J145:K145)</f>
        <v>4.1713701224672315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0.59680684088888869</v>
      </c>
      <c r="C146" s="302">
        <v>3.8586688373731706</v>
      </c>
      <c r="D146" s="302">
        <f t="shared" ref="D146:D153" si="43">SUM(B146:C146)</f>
        <v>4.4554756782620597</v>
      </c>
      <c r="E146" s="303"/>
      <c r="F146" s="302">
        <v>0.76719218811017675</v>
      </c>
      <c r="G146" s="302">
        <v>5.0358098411270085</v>
      </c>
      <c r="H146" s="302">
        <f t="shared" ref="H146:H153" si="44">SUM(F146:G146)</f>
        <v>5.8030020292371853</v>
      </c>
      <c r="I146" s="303"/>
      <c r="J146" s="302">
        <v>1.0433581333602491</v>
      </c>
      <c r="K146" s="302">
        <v>6.0848454070134874</v>
      </c>
      <c r="L146" s="302">
        <f t="shared" ref="L146:L153" si="45">SUM(J146:K146)</f>
        <v>7.128203540373736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0.57940706682313692</v>
      </c>
      <c r="C147" s="302">
        <v>1.6183904874090718</v>
      </c>
      <c r="D147" s="302">
        <f t="shared" si="43"/>
        <v>2.1977975542322086</v>
      </c>
      <c r="E147" s="303"/>
      <c r="F147" s="302">
        <v>0.65485565436806925</v>
      </c>
      <c r="G147" s="302">
        <v>2.0480646176971322</v>
      </c>
      <c r="H147" s="302">
        <f t="shared" si="44"/>
        <v>2.7029202720652012</v>
      </c>
      <c r="I147" s="303"/>
      <c r="J147" s="302">
        <v>0.80258674791699625</v>
      </c>
      <c r="K147" s="302">
        <v>1.9856480622847985</v>
      </c>
      <c r="L147" s="302">
        <f t="shared" si="45"/>
        <v>2.7882348102017946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2.2140055037775257</v>
      </c>
      <c r="C148" s="302">
        <v>0.8445992503753994</v>
      </c>
      <c r="D148" s="302">
        <f t="shared" si="43"/>
        <v>3.0586047541529249</v>
      </c>
      <c r="E148" s="303"/>
      <c r="F148" s="302">
        <v>2.001867019855065</v>
      </c>
      <c r="G148" s="302">
        <v>0.98586139377340065</v>
      </c>
      <c r="H148" s="302">
        <f t="shared" si="44"/>
        <v>2.9877284136284654</v>
      </c>
      <c r="I148" s="303"/>
      <c r="J148" s="302">
        <v>1.7589248286459198</v>
      </c>
      <c r="K148" s="302">
        <v>1.1580424904649771</v>
      </c>
      <c r="L148" s="302">
        <f t="shared" si="45"/>
        <v>2.9169673191108969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3.4597594997228684E-2</v>
      </c>
      <c r="C149" s="302">
        <v>12.075172119753264</v>
      </c>
      <c r="D149" s="302">
        <f t="shared" si="43"/>
        <v>12.109769714750492</v>
      </c>
      <c r="E149" s="303"/>
      <c r="F149" s="302">
        <v>4.6044502972612263E-2</v>
      </c>
      <c r="G149" s="302">
        <v>10.526438377576021</v>
      </c>
      <c r="H149" s="302">
        <f t="shared" si="44"/>
        <v>10.572482880548634</v>
      </c>
      <c r="I149" s="303"/>
      <c r="J149" s="302">
        <v>8.3378068681100051E-2</v>
      </c>
      <c r="K149" s="302">
        <v>10.10720320692781</v>
      </c>
      <c r="L149" s="302">
        <f t="shared" si="45"/>
        <v>10.19058127560891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2.8861942508242127E-2</v>
      </c>
      <c r="C150" s="302">
        <v>6.5627286437777849E-2</v>
      </c>
      <c r="D150" s="302">
        <f t="shared" si="43"/>
        <v>9.4489228946019979E-2</v>
      </c>
      <c r="E150" s="303"/>
      <c r="F150" s="302">
        <v>3.0400502081128589E-2</v>
      </c>
      <c r="G150" s="302">
        <v>7.8189737813699131E-2</v>
      </c>
      <c r="H150" s="302">
        <f t="shared" si="44"/>
        <v>0.10859023989482772</v>
      </c>
      <c r="I150" s="303"/>
      <c r="J150" s="302">
        <v>4.2112039191499022E-2</v>
      </c>
      <c r="K150" s="302">
        <v>8.6352263816404234E-2</v>
      </c>
      <c r="L150" s="302">
        <f t="shared" si="45"/>
        <v>0.12846430300790326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0.32535589024000755</v>
      </c>
      <c r="C151" s="302">
        <v>0.43464919591565038</v>
      </c>
      <c r="D151" s="302">
        <f t="shared" si="43"/>
        <v>0.76000508615565798</v>
      </c>
      <c r="E151" s="303"/>
      <c r="F151" s="302">
        <v>0.30903740744231767</v>
      </c>
      <c r="G151" s="302">
        <v>0.46498872976293015</v>
      </c>
      <c r="H151" s="302">
        <f t="shared" si="44"/>
        <v>0.77402613720524782</v>
      </c>
      <c r="I151" s="303"/>
      <c r="J151" s="302">
        <v>0.34881346684308573</v>
      </c>
      <c r="K151" s="302">
        <v>0.58089266065323275</v>
      </c>
      <c r="L151" s="302">
        <f t="shared" si="45"/>
        <v>0.92970612749631854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4.4559044942971734E-2</v>
      </c>
      <c r="C152" s="302">
        <v>3.4259327084332756</v>
      </c>
      <c r="D152" s="302">
        <f t="shared" si="43"/>
        <v>3.4704917533762472</v>
      </c>
      <c r="E152" s="303"/>
      <c r="F152" s="302">
        <v>3.8260430771026852E-2</v>
      </c>
      <c r="G152" s="302">
        <v>3.0513122297603354</v>
      </c>
      <c r="H152" s="302">
        <f t="shared" si="44"/>
        <v>3.0895726605313625</v>
      </c>
      <c r="I152" s="303"/>
      <c r="J152" s="302">
        <v>5.8842573974735572E-2</v>
      </c>
      <c r="K152" s="302">
        <v>3.6732159683486314</v>
      </c>
      <c r="L152" s="302">
        <f t="shared" si="45"/>
        <v>3.732058542323367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0.26637727859216109</v>
      </c>
      <c r="C153" s="302">
        <v>1.916641377233534</v>
      </c>
      <c r="D153" s="302">
        <f t="shared" si="43"/>
        <v>2.1830186558256952</v>
      </c>
      <c r="E153" s="303"/>
      <c r="F153" s="302">
        <v>0.21090750487062476</v>
      </c>
      <c r="G153" s="302">
        <v>1.702759409822862</v>
      </c>
      <c r="H153" s="302">
        <f t="shared" si="44"/>
        <v>1.9136669146934868</v>
      </c>
      <c r="I153" s="303"/>
      <c r="J153" s="302">
        <v>0.20094550169922523</v>
      </c>
      <c r="K153" s="302">
        <v>1.6724684577106341</v>
      </c>
      <c r="L153" s="302">
        <f t="shared" si="45"/>
        <v>1.8734139594098593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4.6508721430921209</v>
      </c>
      <c r="C155" s="311">
        <f t="shared" ref="C155:D155" si="46">SUM(C145:C153)</f>
        <v>26.617127856907938</v>
      </c>
      <c r="D155" s="311">
        <f t="shared" si="46"/>
        <v>31.268000000000058</v>
      </c>
      <c r="E155" s="311"/>
      <c r="F155" s="311">
        <f t="shared" ref="F155:H155" si="47">SUM(F145:F153)</f>
        <v>4.8132002406991647</v>
      </c>
      <c r="G155" s="311">
        <f t="shared" si="47"/>
        <v>26.942799759300883</v>
      </c>
      <c r="H155" s="311">
        <f t="shared" si="47"/>
        <v>31.75600000000005</v>
      </c>
      <c r="I155" s="311"/>
      <c r="J155" s="311">
        <f t="shared" ref="J155:L155" si="48">SUM(J145:J153)</f>
        <v>5.3086338803634732</v>
      </c>
      <c r="K155" s="311">
        <f t="shared" si="48"/>
        <v>28.55036611963655</v>
      </c>
      <c r="L155" s="311">
        <f t="shared" si="48"/>
        <v>33.859000000000016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2.3969577238464801</v>
      </c>
      <c r="C162" s="302">
        <v>6.536749910219136</v>
      </c>
      <c r="D162" s="302">
        <f>SUM(B162:C162)</f>
        <v>8.9337076340656161</v>
      </c>
      <c r="E162" s="303"/>
      <c r="F162" s="302">
        <v>2.9273521538234171</v>
      </c>
      <c r="G162" s="302">
        <v>8.5473847557677818</v>
      </c>
      <c r="H162" s="302">
        <f>SUM(F162:G162)</f>
        <v>11.474736909591199</v>
      </c>
      <c r="I162" s="303"/>
      <c r="J162" s="302">
        <v>4.0027716289341759</v>
      </c>
      <c r="K162" s="302">
        <v>9.6729612199362407</v>
      </c>
      <c r="L162" s="302">
        <f>SUM(J162:K162)</f>
        <v>13.675732848870418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1.7661071416017697</v>
      </c>
      <c r="C163" s="302">
        <v>3.5408715433370435</v>
      </c>
      <c r="D163" s="302">
        <f t="shared" ref="D163:D170" si="49">SUM(B163:C163)</f>
        <v>5.3069786849388132</v>
      </c>
      <c r="E163" s="303"/>
      <c r="F163" s="302">
        <v>2.4187612241924601</v>
      </c>
      <c r="G163" s="302">
        <v>4.9067114546080521</v>
      </c>
      <c r="H163" s="302">
        <f t="shared" ref="H163:H170" si="50">SUM(F163:G163)</f>
        <v>7.3254726788005122</v>
      </c>
      <c r="I163" s="303"/>
      <c r="J163" s="302">
        <v>3.2327368716372695</v>
      </c>
      <c r="K163" s="302">
        <v>6.3138911222370995</v>
      </c>
      <c r="L163" s="302">
        <f t="shared" ref="L163:L170" si="51">SUM(J163:K163)</f>
        <v>9.5466279938743686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2.4547520881562308</v>
      </c>
      <c r="C164" s="302">
        <v>3.379069779206894</v>
      </c>
      <c r="D164" s="302">
        <f t="shared" si="49"/>
        <v>5.8338218673631248</v>
      </c>
      <c r="E164" s="303"/>
      <c r="F164" s="302">
        <v>2.9957015251231263</v>
      </c>
      <c r="G164" s="302">
        <v>4.3030925353165506</v>
      </c>
      <c r="H164" s="302">
        <f t="shared" si="50"/>
        <v>7.2987940604396773</v>
      </c>
      <c r="I164" s="303"/>
      <c r="J164" s="302">
        <v>3.3665554858809812</v>
      </c>
      <c r="K164" s="302">
        <v>4.3562195048637369</v>
      </c>
      <c r="L164" s="302">
        <f t="shared" si="51"/>
        <v>7.7227749907447176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4.9866173455793437</v>
      </c>
      <c r="C165" s="302">
        <v>2.2798571287111473</v>
      </c>
      <c r="D165" s="302">
        <f t="shared" si="49"/>
        <v>7.266474474290491</v>
      </c>
      <c r="E165" s="303"/>
      <c r="F165" s="302">
        <v>5.3972983227003271</v>
      </c>
      <c r="G165" s="302">
        <v>2.7147144621682084</v>
      </c>
      <c r="H165" s="302">
        <f t="shared" si="50"/>
        <v>8.1120127848685364</v>
      </c>
      <c r="I165" s="303"/>
      <c r="J165" s="302">
        <v>5.1209504518776701</v>
      </c>
      <c r="K165" s="302">
        <v>3.2922342732590804</v>
      </c>
      <c r="L165" s="302">
        <f t="shared" si="51"/>
        <v>8.41318472513675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0.80346269092431921</v>
      </c>
      <c r="C166" s="302">
        <v>6.7783182441879166</v>
      </c>
      <c r="D166" s="302">
        <f t="shared" si="49"/>
        <v>7.5817809351122358</v>
      </c>
      <c r="E166" s="303"/>
      <c r="F166" s="302">
        <v>0.70539257745984796</v>
      </c>
      <c r="G166" s="302">
        <v>6.1767409296363232</v>
      </c>
      <c r="H166" s="302">
        <f t="shared" si="50"/>
        <v>6.8821335070961709</v>
      </c>
      <c r="I166" s="303"/>
      <c r="J166" s="302">
        <v>0.89557184900689668</v>
      </c>
      <c r="K166" s="302">
        <v>6.2530921322717283</v>
      </c>
      <c r="L166" s="302">
        <f t="shared" si="51"/>
        <v>7.1486639812786255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0.36390053723922239</v>
      </c>
      <c r="C167" s="302">
        <v>0.14201596718561879</v>
      </c>
      <c r="D167" s="302">
        <f t="shared" si="49"/>
        <v>0.50591650442484115</v>
      </c>
      <c r="E167" s="303"/>
      <c r="F167" s="302">
        <v>0.33516632800687346</v>
      </c>
      <c r="G167" s="302">
        <v>0.16367006563337816</v>
      </c>
      <c r="H167" s="302">
        <f t="shared" si="50"/>
        <v>0.49883639364025162</v>
      </c>
      <c r="I167" s="303"/>
      <c r="J167" s="302">
        <v>0.45008270711859</v>
      </c>
      <c r="K167" s="302">
        <v>0.21287113818730502</v>
      </c>
      <c r="L167" s="302">
        <f t="shared" si="51"/>
        <v>0.66295384530589496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20.492615603502497</v>
      </c>
      <c r="C168" s="302">
        <v>8.6474688095466252</v>
      </c>
      <c r="D168" s="302">
        <f t="shared" si="49"/>
        <v>29.140084413049124</v>
      </c>
      <c r="E168" s="303"/>
      <c r="F168" s="302">
        <v>18.372898760207459</v>
      </c>
      <c r="G168" s="302">
        <v>8.3892222354910633</v>
      </c>
      <c r="H168" s="302">
        <f t="shared" si="50"/>
        <v>26.762120995698524</v>
      </c>
      <c r="I168" s="303"/>
      <c r="J168" s="302">
        <v>16.184432907674132</v>
      </c>
      <c r="K168" s="302">
        <v>7.8459020871888496</v>
      </c>
      <c r="L168" s="302">
        <f t="shared" si="51"/>
        <v>24.030334994862983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1.6490245789228901</v>
      </c>
      <c r="C169" s="302">
        <v>4.8708274838908148</v>
      </c>
      <c r="D169" s="302">
        <f t="shared" si="49"/>
        <v>6.5198520628137047</v>
      </c>
      <c r="E169" s="303"/>
      <c r="F169" s="302">
        <v>1.625862868572078</v>
      </c>
      <c r="G169" s="302">
        <v>4.6700659595419491</v>
      </c>
      <c r="H169" s="302">
        <f t="shared" si="50"/>
        <v>6.2959288281140271</v>
      </c>
      <c r="I169" s="303"/>
      <c r="J169" s="302">
        <v>2.673294684394464</v>
      </c>
      <c r="K169" s="302">
        <v>5.116999999250412</v>
      </c>
      <c r="L169" s="302">
        <f t="shared" si="51"/>
        <v>7.7902946836448761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3.6239305946334062</v>
      </c>
      <c r="C170" s="302">
        <v>4.3954528293085406</v>
      </c>
      <c r="D170" s="302">
        <f t="shared" si="49"/>
        <v>8.0193834239419459</v>
      </c>
      <c r="E170" s="303"/>
      <c r="F170" s="302">
        <v>3.2161644330148338</v>
      </c>
      <c r="G170" s="302">
        <v>3.6357994087363394</v>
      </c>
      <c r="H170" s="302">
        <f t="shared" si="50"/>
        <v>6.8519638417511732</v>
      </c>
      <c r="I170" s="303"/>
      <c r="J170" s="302">
        <v>3.2321217644667692</v>
      </c>
      <c r="K170" s="302">
        <v>2.7173101718145576</v>
      </c>
      <c r="L170" s="302">
        <f t="shared" si="51"/>
        <v>5.9494319362813268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38.537368304406165</v>
      </c>
      <c r="C172" s="311">
        <f t="shared" ref="C172:D172" si="52">SUM(C162:C170)</f>
        <v>40.570631695593733</v>
      </c>
      <c r="D172" s="311">
        <f t="shared" si="52"/>
        <v>79.10799999999989</v>
      </c>
      <c r="E172" s="311"/>
      <c r="F172" s="311">
        <f t="shared" ref="F172:H172" si="53">SUM(F162:F170)</f>
        <v>37.994598193100423</v>
      </c>
      <c r="G172" s="311">
        <f t="shared" si="53"/>
        <v>43.507401806899651</v>
      </c>
      <c r="H172" s="311">
        <f t="shared" si="53"/>
        <v>81.502000000000066</v>
      </c>
      <c r="I172" s="311"/>
      <c r="J172" s="311">
        <f t="shared" ref="J172:L172" si="54">SUM(J162:J170)</f>
        <v>39.158518350990946</v>
      </c>
      <c r="K172" s="311">
        <f t="shared" si="54"/>
        <v>45.78148164900901</v>
      </c>
      <c r="L172" s="311">
        <f t="shared" si="54"/>
        <v>84.939999999999955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0.40237017789130886</v>
      </c>
      <c r="C179" s="302">
        <v>1.839859957476667</v>
      </c>
      <c r="D179" s="302">
        <f>SUM(B179:C179)</f>
        <v>2.2422301353679757</v>
      </c>
      <c r="E179" s="303"/>
      <c r="F179" s="302">
        <v>0.78138449699346446</v>
      </c>
      <c r="G179" s="302">
        <v>2.61191511027643</v>
      </c>
      <c r="H179" s="302">
        <f>SUM(F179:G179)</f>
        <v>3.3932996072698947</v>
      </c>
      <c r="I179" s="303"/>
      <c r="J179" s="302">
        <v>1.0402756019776576</v>
      </c>
      <c r="K179" s="302">
        <v>2.9472689451078962</v>
      </c>
      <c r="L179" s="302">
        <f>SUM(J179:K179)</f>
        <v>3.9875445470855535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0.31814400278606958</v>
      </c>
      <c r="C180" s="302">
        <v>1.2048341234257256</v>
      </c>
      <c r="D180" s="302">
        <f t="shared" ref="D180:D187" si="55">SUM(B180:C180)</f>
        <v>1.5229781262117952</v>
      </c>
      <c r="E180" s="303"/>
      <c r="F180" s="302">
        <v>0.62942964591844841</v>
      </c>
      <c r="G180" s="302">
        <v>1.8715247734901117</v>
      </c>
      <c r="H180" s="302">
        <f t="shared" ref="H180:H187" si="56">SUM(F180:G180)</f>
        <v>2.50095441940856</v>
      </c>
      <c r="I180" s="303"/>
      <c r="J180" s="302">
        <v>0.85081977694974875</v>
      </c>
      <c r="K180" s="302">
        <v>2.4101679342560454</v>
      </c>
      <c r="L180" s="302">
        <f t="shared" ref="L180:L187" si="57">SUM(J180:K180)</f>
        <v>3.2609877112057939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0.38982868412647864</v>
      </c>
      <c r="C181" s="302">
        <v>1.1793801661768284</v>
      </c>
      <c r="D181" s="302">
        <f t="shared" si="55"/>
        <v>1.569208850303307</v>
      </c>
      <c r="E181" s="303"/>
      <c r="F181" s="302">
        <v>0.63540996054598553</v>
      </c>
      <c r="G181" s="302">
        <v>1.6892819157882515</v>
      </c>
      <c r="H181" s="302">
        <f t="shared" si="56"/>
        <v>2.3246918763342368</v>
      </c>
      <c r="I181" s="303"/>
      <c r="J181" s="302">
        <v>0.72128699181592426</v>
      </c>
      <c r="K181" s="302">
        <v>1.717976873378559</v>
      </c>
      <c r="L181" s="302">
        <f t="shared" si="57"/>
        <v>2.4392638651944831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2.0768685920713188</v>
      </c>
      <c r="C182" s="302">
        <v>1.2616536138007499</v>
      </c>
      <c r="D182" s="302">
        <f t="shared" si="55"/>
        <v>3.3385222058720689</v>
      </c>
      <c r="E182" s="303"/>
      <c r="F182" s="302">
        <v>2.7820890549033988</v>
      </c>
      <c r="G182" s="302">
        <v>1.8014690347747873</v>
      </c>
      <c r="H182" s="302">
        <f t="shared" si="56"/>
        <v>4.5835580896781858</v>
      </c>
      <c r="I182" s="303"/>
      <c r="J182" s="302">
        <v>2.600825106102441</v>
      </c>
      <c r="K182" s="302">
        <v>2.0231457443813032</v>
      </c>
      <c r="L182" s="302">
        <f t="shared" si="57"/>
        <v>4.6239708504837438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5.3153766197351272E-2</v>
      </c>
      <c r="C183" s="302">
        <v>1.7004574737824922</v>
      </c>
      <c r="D183" s="302">
        <f t="shared" si="55"/>
        <v>1.7536112399798436</v>
      </c>
      <c r="E183" s="303"/>
      <c r="F183" s="302">
        <v>7.8959297660144895E-2</v>
      </c>
      <c r="G183" s="302">
        <v>1.7278268108287371</v>
      </c>
      <c r="H183" s="302">
        <f t="shared" si="56"/>
        <v>1.8067861084888821</v>
      </c>
      <c r="I183" s="303"/>
      <c r="J183" s="302">
        <v>0.15822921587183031</v>
      </c>
      <c r="K183" s="302">
        <v>1.5910236161580198</v>
      </c>
      <c r="L183" s="302">
        <f t="shared" si="57"/>
        <v>1.7492528320298502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0.69068767541086695</v>
      </c>
      <c r="C184" s="302">
        <v>0.50189094432397519</v>
      </c>
      <c r="D184" s="302">
        <f t="shared" si="55"/>
        <v>1.1925786197348422</v>
      </c>
      <c r="E184" s="303"/>
      <c r="F184" s="302">
        <v>0.77444624133239648</v>
      </c>
      <c r="G184" s="302">
        <v>0.69820514817468005</v>
      </c>
      <c r="H184" s="302">
        <f t="shared" si="56"/>
        <v>1.4726513895070765</v>
      </c>
      <c r="I184" s="303"/>
      <c r="J184" s="302">
        <v>0.77539067458942901</v>
      </c>
      <c r="K184" s="302">
        <v>0.82140297656745098</v>
      </c>
      <c r="L184" s="302">
        <f t="shared" si="57"/>
        <v>1.5967936511568799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0.51546757104368368</v>
      </c>
      <c r="C185" s="302">
        <v>1.0495891390023178</v>
      </c>
      <c r="D185" s="302">
        <f t="shared" si="55"/>
        <v>1.5650567100460013</v>
      </c>
      <c r="E185" s="303"/>
      <c r="F185" s="302">
        <v>0.69828333693086875</v>
      </c>
      <c r="G185" s="302">
        <v>1.4752248559399976</v>
      </c>
      <c r="H185" s="302">
        <f t="shared" si="56"/>
        <v>2.1735081928708664</v>
      </c>
      <c r="I185" s="303"/>
      <c r="J185" s="302">
        <v>0.89125102463313988</v>
      </c>
      <c r="K185" s="302">
        <v>1.7777268270588078</v>
      </c>
      <c r="L185" s="302">
        <f t="shared" si="57"/>
        <v>2.6689778516919476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0.48033403397072433</v>
      </c>
      <c r="C186" s="302">
        <v>10.655543818554818</v>
      </c>
      <c r="D186" s="302">
        <f t="shared" si="55"/>
        <v>11.135877852525542</v>
      </c>
      <c r="E186" s="303"/>
      <c r="F186" s="302">
        <v>0.73091089937676135</v>
      </c>
      <c r="G186" s="302">
        <v>12.311642678695536</v>
      </c>
      <c r="H186" s="302">
        <f t="shared" si="56"/>
        <v>13.042553578072297</v>
      </c>
      <c r="I186" s="303"/>
      <c r="J186" s="302">
        <v>1.2509931275046011</v>
      </c>
      <c r="K186" s="302">
        <v>12.728414885983089</v>
      </c>
      <c r="L186" s="302">
        <f t="shared" si="57"/>
        <v>13.97940801348769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1.0625672042313774</v>
      </c>
      <c r="C187" s="302">
        <v>3.7693690557272292</v>
      </c>
      <c r="D187" s="302">
        <f t="shared" si="55"/>
        <v>4.8319362599586064</v>
      </c>
      <c r="E187" s="303"/>
      <c r="F187" s="302">
        <v>1.2119214938509995</v>
      </c>
      <c r="G187" s="302">
        <v>3.9040752445190687</v>
      </c>
      <c r="H187" s="302">
        <f t="shared" si="56"/>
        <v>5.1159967383700682</v>
      </c>
      <c r="I187" s="303"/>
      <c r="J187" s="302">
        <v>1.3433610140443053</v>
      </c>
      <c r="K187" s="302">
        <v>3.274439663619908</v>
      </c>
      <c r="L187" s="302">
        <f t="shared" si="57"/>
        <v>4.6178006776642135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5.9894217077291794</v>
      </c>
      <c r="C189" s="311">
        <f t="shared" ref="C189:D189" si="58">SUM(C179:C187)</f>
        <v>23.162578292270805</v>
      </c>
      <c r="D189" s="311">
        <f t="shared" si="58"/>
        <v>29.151999999999983</v>
      </c>
      <c r="E189" s="311"/>
      <c r="F189" s="311">
        <f t="shared" ref="F189:H189" si="59">SUM(F179:F187)</f>
        <v>8.3228344275124684</v>
      </c>
      <c r="G189" s="311">
        <f t="shared" si="59"/>
        <v>28.091165572487597</v>
      </c>
      <c r="H189" s="311">
        <f t="shared" si="59"/>
        <v>36.414000000000073</v>
      </c>
      <c r="I189" s="311"/>
      <c r="J189" s="311">
        <f t="shared" ref="J189:L189" si="60">SUM(J179:J187)</f>
        <v>9.6324325334890766</v>
      </c>
      <c r="K189" s="311">
        <f t="shared" si="60"/>
        <v>29.291567466511083</v>
      </c>
      <c r="L189" s="311">
        <f t="shared" si="60"/>
        <v>38.924000000000156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1.5198428488472466</v>
      </c>
      <c r="C196" s="302">
        <v>1.9303680964876258</v>
      </c>
      <c r="D196" s="302">
        <f>SUM(B196:C196)</f>
        <v>3.4502109453348724</v>
      </c>
      <c r="E196" s="303"/>
      <c r="F196" s="302">
        <v>1.8436811660169092</v>
      </c>
      <c r="G196" s="302">
        <v>2.102237166062408</v>
      </c>
      <c r="H196" s="302">
        <f>SUM(F196:G196)</f>
        <v>3.9459183320793172</v>
      </c>
      <c r="I196" s="303"/>
      <c r="J196" s="302">
        <v>2.2170572977482759</v>
      </c>
      <c r="K196" s="302">
        <v>2.798454019956031</v>
      </c>
      <c r="L196" s="302">
        <f>SUM(J196:K196)</f>
        <v>5.0155113177043074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0.36907277214941564</v>
      </c>
      <c r="C197" s="302">
        <v>0.38240066817572937</v>
      </c>
      <c r="D197" s="302">
        <f t="shared" ref="D197:D204" si="61">SUM(B197:C197)</f>
        <v>0.75147344032514507</v>
      </c>
      <c r="E197" s="303"/>
      <c r="F197" s="302">
        <v>0.64620037372696582</v>
      </c>
      <c r="G197" s="302">
        <v>0.5371658181677067</v>
      </c>
      <c r="H197" s="302">
        <f t="shared" ref="H197:H204" si="62">SUM(F197:G197)</f>
        <v>1.1833661918946725</v>
      </c>
      <c r="I197" s="303"/>
      <c r="J197" s="302">
        <v>0.72198797174040341</v>
      </c>
      <c r="K197" s="302">
        <v>0.56251083995204676</v>
      </c>
      <c r="L197" s="302">
        <f t="shared" ref="L197:L204" si="63">SUM(J197:K197)</f>
        <v>1.2844988116924503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0.41988295452484842</v>
      </c>
      <c r="C198" s="302">
        <v>0.4161072798953519</v>
      </c>
      <c r="D198" s="302">
        <f t="shared" si="61"/>
        <v>0.83599023442020037</v>
      </c>
      <c r="E198" s="303"/>
      <c r="F198" s="302">
        <v>0.63758462256247495</v>
      </c>
      <c r="G198" s="302">
        <v>0.50583745931625657</v>
      </c>
      <c r="H198" s="302">
        <f t="shared" si="62"/>
        <v>1.1434220818787315</v>
      </c>
      <c r="I198" s="303"/>
      <c r="J198" s="302">
        <v>0.74704329638187084</v>
      </c>
      <c r="K198" s="302">
        <v>0.37898200876972654</v>
      </c>
      <c r="L198" s="302">
        <f t="shared" si="63"/>
        <v>1.1260253051515974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1.0120827049030214</v>
      </c>
      <c r="C199" s="302">
        <v>0.40588150062616207</v>
      </c>
      <c r="D199" s="302">
        <f t="shared" si="61"/>
        <v>1.4179642055291835</v>
      </c>
      <c r="E199" s="303"/>
      <c r="F199" s="302">
        <v>1.3604621930078198</v>
      </c>
      <c r="G199" s="302">
        <v>0.42203805328468719</v>
      </c>
      <c r="H199" s="302">
        <f t="shared" si="62"/>
        <v>1.782500246292507</v>
      </c>
      <c r="I199" s="303"/>
      <c r="J199" s="302">
        <v>1.4835714915190912</v>
      </c>
      <c r="K199" s="302">
        <v>0.42557660786976803</v>
      </c>
      <c r="L199" s="302">
        <f t="shared" si="63"/>
        <v>1.9091480993888592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1.1099479564953429</v>
      </c>
      <c r="C200" s="302">
        <v>1.9712791379909964</v>
      </c>
      <c r="D200" s="302">
        <f t="shared" si="61"/>
        <v>3.0812270944863394</v>
      </c>
      <c r="E200" s="303"/>
      <c r="F200" s="302">
        <v>1.2393411877338836</v>
      </c>
      <c r="G200" s="302">
        <v>1.3254962104735781</v>
      </c>
      <c r="H200" s="302">
        <f t="shared" si="62"/>
        <v>2.5648373982074615</v>
      </c>
      <c r="I200" s="303"/>
      <c r="J200" s="302">
        <v>1.1035101157351868</v>
      </c>
      <c r="K200" s="302">
        <v>1.013652055498022</v>
      </c>
      <c r="L200" s="302">
        <f t="shared" si="63"/>
        <v>2.1171621712332085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0.98486868581985498</v>
      </c>
      <c r="C201" s="302">
        <v>0.23151962479497323</v>
      </c>
      <c r="D201" s="302">
        <f t="shared" si="61"/>
        <v>1.2163883106148283</v>
      </c>
      <c r="E201" s="303"/>
      <c r="F201" s="302">
        <v>1.1075383150448026</v>
      </c>
      <c r="G201" s="302">
        <v>0.23860915071097208</v>
      </c>
      <c r="H201" s="302">
        <f t="shared" si="62"/>
        <v>1.3461474657557746</v>
      </c>
      <c r="I201" s="303"/>
      <c r="J201" s="302">
        <v>1.1781821407588831</v>
      </c>
      <c r="K201" s="302">
        <v>0.24409054307234118</v>
      </c>
      <c r="L201" s="302">
        <f t="shared" si="63"/>
        <v>1.4222726838312243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1.5976625245755771</v>
      </c>
      <c r="C202" s="302">
        <v>1.2367398911366865</v>
      </c>
      <c r="D202" s="302">
        <f t="shared" si="61"/>
        <v>2.8344024157122636</v>
      </c>
      <c r="E202" s="303"/>
      <c r="F202" s="302">
        <v>1.8329788209966518</v>
      </c>
      <c r="G202" s="302">
        <v>1.0520707126503666</v>
      </c>
      <c r="H202" s="302">
        <f t="shared" si="62"/>
        <v>2.8850495336470185</v>
      </c>
      <c r="I202" s="303"/>
      <c r="J202" s="302">
        <v>2.313514951192476</v>
      </c>
      <c r="K202" s="302">
        <v>1.2000182315534873</v>
      </c>
      <c r="L202" s="302">
        <f t="shared" si="63"/>
        <v>3.513533182745963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0.19550154824954599</v>
      </c>
      <c r="C203" s="302">
        <v>1.1646352019690454</v>
      </c>
      <c r="D203" s="302">
        <f t="shared" si="61"/>
        <v>1.3601367502185913</v>
      </c>
      <c r="E203" s="303"/>
      <c r="F203" s="302">
        <v>0.21647920493768591</v>
      </c>
      <c r="G203" s="302">
        <v>1.053719037221194</v>
      </c>
      <c r="H203" s="302">
        <f t="shared" si="62"/>
        <v>1.2701982421588798</v>
      </c>
      <c r="I203" s="303"/>
      <c r="J203" s="302">
        <v>0.47452343753013154</v>
      </c>
      <c r="K203" s="302">
        <v>1.1753235141795617</v>
      </c>
      <c r="L203" s="302">
        <f t="shared" si="63"/>
        <v>1.6498469517096932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7.3663349144907526</v>
      </c>
      <c r="C204" s="302">
        <v>5.8478716888678068</v>
      </c>
      <c r="D204" s="302">
        <f t="shared" si="61"/>
        <v>13.214206603358559</v>
      </c>
      <c r="E204" s="303"/>
      <c r="F204" s="302">
        <v>8.0993878755337025</v>
      </c>
      <c r="G204" s="302">
        <v>4.750172632551882</v>
      </c>
      <c r="H204" s="302">
        <f t="shared" si="62"/>
        <v>12.849560508085585</v>
      </c>
      <c r="I204" s="303"/>
      <c r="J204" s="302">
        <v>7.712057116953587</v>
      </c>
      <c r="K204" s="302">
        <v>4.6779443595890742</v>
      </c>
      <c r="L204" s="302">
        <f t="shared" si="63"/>
        <v>12.390001476542661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14.575196910055606</v>
      </c>
      <c r="C206" s="311">
        <f t="shared" ref="C206:D206" si="64">SUM(C196:C204)</f>
        <v>13.586803089944379</v>
      </c>
      <c r="D206" s="311">
        <f t="shared" si="64"/>
        <v>28.161999999999985</v>
      </c>
      <c r="E206" s="311"/>
      <c r="F206" s="311">
        <f t="shared" ref="F206:H206" si="65">SUM(F196:F204)</f>
        <v>16.983653759560895</v>
      </c>
      <c r="G206" s="311">
        <f t="shared" si="65"/>
        <v>11.987346240439052</v>
      </c>
      <c r="H206" s="311">
        <f t="shared" si="65"/>
        <v>28.970999999999947</v>
      </c>
      <c r="I206" s="311"/>
      <c r="J206" s="311">
        <f t="shared" ref="J206:L206" si="66">SUM(J196:J204)</f>
        <v>17.951447819559906</v>
      </c>
      <c r="K206" s="311">
        <f t="shared" si="66"/>
        <v>12.476552180440059</v>
      </c>
      <c r="L206" s="311">
        <f t="shared" si="66"/>
        <v>30.427999999999965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5.4043833512698154E-2</v>
      </c>
      <c r="C213" s="302">
        <v>0.17661040287498367</v>
      </c>
      <c r="D213" s="302">
        <f>SUM(B213:C213)</f>
        <v>0.23065423638768182</v>
      </c>
      <c r="E213" s="303"/>
      <c r="F213" s="302">
        <v>7.823294878628724E-2</v>
      </c>
      <c r="G213" s="302">
        <v>0.16112896133936006</v>
      </c>
      <c r="H213" s="302">
        <f>SUM(F213:G213)</f>
        <v>0.23936191012564728</v>
      </c>
      <c r="I213" s="303"/>
      <c r="J213" s="302">
        <v>7.8445627071032822E-2</v>
      </c>
      <c r="K213" s="302">
        <v>0.18789977681666481</v>
      </c>
      <c r="L213" s="302">
        <f>SUM(J213:K213)</f>
        <v>0.26634540388769762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8.1139716821545874E-2</v>
      </c>
      <c r="C214" s="302">
        <v>0.23441431324869202</v>
      </c>
      <c r="D214" s="302">
        <f t="shared" ref="D214:D221" si="67">SUM(B214:C214)</f>
        <v>0.31555403007023791</v>
      </c>
      <c r="E214" s="303"/>
      <c r="F214" s="302">
        <v>0.11882770181689954</v>
      </c>
      <c r="G214" s="302">
        <v>0.23550505583125605</v>
      </c>
      <c r="H214" s="302">
        <f t="shared" ref="H214:H221" si="68">SUM(F214:G214)</f>
        <v>0.35433275764815558</v>
      </c>
      <c r="I214" s="303"/>
      <c r="J214" s="302">
        <v>0.13490959341025538</v>
      </c>
      <c r="K214" s="302">
        <v>0.25732349772831342</v>
      </c>
      <c r="L214" s="302">
        <f t="shared" ref="L214:L221" si="69">SUM(J214:K214)</f>
        <v>0.3922330911385688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0.14518896269568651</v>
      </c>
      <c r="C215" s="302">
        <v>0.19479875935149449</v>
      </c>
      <c r="D215" s="302">
        <f t="shared" si="67"/>
        <v>0.33998772204718097</v>
      </c>
      <c r="E215" s="303"/>
      <c r="F215" s="302">
        <v>0.19339958486209241</v>
      </c>
      <c r="G215" s="302">
        <v>0.159625413965299</v>
      </c>
      <c r="H215" s="302">
        <f t="shared" si="68"/>
        <v>0.35302499882739141</v>
      </c>
      <c r="I215" s="303"/>
      <c r="J215" s="302">
        <v>0.19813613087004794</v>
      </c>
      <c r="K215" s="302">
        <v>0.1480554243875937</v>
      </c>
      <c r="L215" s="302">
        <f t="shared" si="69"/>
        <v>0.34619155525764167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0.13718974656796837</v>
      </c>
      <c r="C216" s="302">
        <v>3.8106434780407178E-2</v>
      </c>
      <c r="D216" s="302">
        <f t="shared" si="67"/>
        <v>0.17529618134837555</v>
      </c>
      <c r="E216" s="303"/>
      <c r="F216" s="302">
        <v>0.21260142610688215</v>
      </c>
      <c r="G216" s="302">
        <v>4.0812605607512757E-2</v>
      </c>
      <c r="H216" s="302">
        <f t="shared" si="68"/>
        <v>0.25341403171439492</v>
      </c>
      <c r="I216" s="303"/>
      <c r="J216" s="302">
        <v>0.19507383427567535</v>
      </c>
      <c r="K216" s="302">
        <v>3.5085388273961564E-2</v>
      </c>
      <c r="L216" s="302">
        <f t="shared" si="69"/>
        <v>0.23015922254963692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1.8652672740137148E-2</v>
      </c>
      <c r="C217" s="302">
        <v>0.12045794726566499</v>
      </c>
      <c r="D217" s="302">
        <f t="shared" si="67"/>
        <v>0.13911062000580213</v>
      </c>
      <c r="E217" s="303"/>
      <c r="F217" s="302">
        <v>2.4574466944918959E-2</v>
      </c>
      <c r="G217" s="302">
        <v>7.9160662318097388E-2</v>
      </c>
      <c r="H217" s="302">
        <f t="shared" si="68"/>
        <v>0.10373512926301634</v>
      </c>
      <c r="I217" s="303"/>
      <c r="J217" s="302">
        <v>2.6653821865188995E-2</v>
      </c>
      <c r="K217" s="302">
        <v>6.8417912726599181E-2</v>
      </c>
      <c r="L217" s="302">
        <f t="shared" si="69"/>
        <v>9.5071734591788179E-2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4.9959661529271421E-2</v>
      </c>
      <c r="C218" s="302">
        <v>2.0058988993334435E-2</v>
      </c>
      <c r="D218" s="302">
        <f t="shared" si="67"/>
        <v>7.0018650522605863E-2</v>
      </c>
      <c r="E218" s="303"/>
      <c r="F218" s="302">
        <v>7.4299944161516265E-2</v>
      </c>
      <c r="G218" s="302">
        <v>2.5705348452187582E-2</v>
      </c>
      <c r="H218" s="302">
        <f t="shared" si="68"/>
        <v>0.10000529261370385</v>
      </c>
      <c r="I218" s="303"/>
      <c r="J218" s="302">
        <v>7.3812230509804871E-2</v>
      </c>
      <c r="K218" s="302">
        <v>3.1413188147707154E-2</v>
      </c>
      <c r="L218" s="302">
        <f t="shared" si="69"/>
        <v>0.10522541865751203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4.2022204361298804E-2</v>
      </c>
      <c r="C219" s="302">
        <v>4.167046440115247E-2</v>
      </c>
      <c r="D219" s="302">
        <f t="shared" si="67"/>
        <v>8.3692668762451267E-2</v>
      </c>
      <c r="E219" s="303"/>
      <c r="F219" s="302">
        <v>5.3398216813481024E-2</v>
      </c>
      <c r="G219" s="302">
        <v>3.9542672766895139E-2</v>
      </c>
      <c r="H219" s="302">
        <f t="shared" si="68"/>
        <v>9.2940889580376163E-2</v>
      </c>
      <c r="I219" s="303"/>
      <c r="J219" s="302">
        <v>5.3901569651102627E-2</v>
      </c>
      <c r="K219" s="302">
        <v>4.7156517662924752E-2</v>
      </c>
      <c r="L219" s="302">
        <f t="shared" si="69"/>
        <v>0.10105808731402738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9.0771399038294953E-3</v>
      </c>
      <c r="C220" s="302">
        <v>3.8767840757134228E-2</v>
      </c>
      <c r="D220" s="302">
        <f t="shared" si="67"/>
        <v>4.7844980660963723E-2</v>
      </c>
      <c r="E220" s="303"/>
      <c r="F220" s="302">
        <v>1.120567706592184E-2</v>
      </c>
      <c r="G220" s="302">
        <v>3.7274953021221677E-2</v>
      </c>
      <c r="H220" s="302">
        <f t="shared" si="68"/>
        <v>4.8480630087143518E-2</v>
      </c>
      <c r="I220" s="303"/>
      <c r="J220" s="302">
        <v>1.3981144768001772E-2</v>
      </c>
      <c r="K220" s="302">
        <v>3.9146941955541095E-2</v>
      </c>
      <c r="L220" s="302">
        <f t="shared" si="69"/>
        <v>5.3128086723542869E-2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7.6858909460423272E-2</v>
      </c>
      <c r="C221" s="302">
        <v>9.6982000734277776E-2</v>
      </c>
      <c r="D221" s="302">
        <f t="shared" si="67"/>
        <v>0.17384091019470105</v>
      </c>
      <c r="E221" s="303"/>
      <c r="F221" s="302">
        <v>0.11443190844088352</v>
      </c>
      <c r="G221" s="302">
        <v>9.1272451699288965E-2</v>
      </c>
      <c r="H221" s="302">
        <f t="shared" si="68"/>
        <v>0.20570436014017249</v>
      </c>
      <c r="I221" s="303"/>
      <c r="J221" s="302">
        <v>9.2401922434252839E-2</v>
      </c>
      <c r="K221" s="302">
        <v>6.6185477445332125E-2</v>
      </c>
      <c r="L221" s="302">
        <f t="shared" si="69"/>
        <v>0.15858739987958498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0.61413284759285913</v>
      </c>
      <c r="C223" s="311">
        <f t="shared" ref="C223:D223" si="70">SUM(C213:C221)</f>
        <v>0.96186715240714127</v>
      </c>
      <c r="D223" s="311">
        <f t="shared" si="70"/>
        <v>1.5760000000000005</v>
      </c>
      <c r="E223" s="311"/>
      <c r="F223" s="311">
        <f t="shared" ref="F223:H223" si="71">SUM(F213:F221)</f>
        <v>0.88097187499888285</v>
      </c>
      <c r="G223" s="311">
        <f t="shared" si="71"/>
        <v>0.87002812500111848</v>
      </c>
      <c r="H223" s="311">
        <f t="shared" si="71"/>
        <v>1.7510000000000014</v>
      </c>
      <c r="I223" s="311"/>
      <c r="J223" s="311">
        <f t="shared" ref="J223:L223" si="72">SUM(J213:J221)</f>
        <v>0.86731587485536243</v>
      </c>
      <c r="K223" s="311">
        <f t="shared" si="72"/>
        <v>0.88068412514463768</v>
      </c>
      <c r="L223" s="311">
        <f t="shared" si="72"/>
        <v>1.7480000000000007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0.39911212115388073</v>
      </c>
      <c r="C230" s="302">
        <v>1.1185058866158484</v>
      </c>
      <c r="D230" s="302">
        <f>SUM(B230:C230)</f>
        <v>1.517618007769729</v>
      </c>
      <c r="E230" s="303"/>
      <c r="F230" s="302">
        <v>0.42787322135164885</v>
      </c>
      <c r="G230" s="302">
        <v>1.357091573186602</v>
      </c>
      <c r="H230" s="302">
        <f>SUM(F230:G230)</f>
        <v>1.7849647945382507</v>
      </c>
      <c r="I230" s="303"/>
      <c r="J230" s="302">
        <v>0.56100456263565002</v>
      </c>
      <c r="K230" s="302">
        <v>1.4520889078970811</v>
      </c>
      <c r="L230" s="302">
        <f>SUM(J230:K230)</f>
        <v>2.013093470532731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0.75369599603978343</v>
      </c>
      <c r="C231" s="302">
        <v>3.3392526427056466</v>
      </c>
      <c r="D231" s="302">
        <f t="shared" ref="D231:D238" si="73">SUM(B231:C231)</f>
        <v>4.0929486387454297</v>
      </c>
      <c r="E231" s="303"/>
      <c r="F231" s="302">
        <v>0.88098296895961448</v>
      </c>
      <c r="G231" s="302">
        <v>4.355075891427763</v>
      </c>
      <c r="H231" s="302">
        <f t="shared" ref="H231:H238" si="74">SUM(F231:G231)</f>
        <v>5.2360588603873772</v>
      </c>
      <c r="I231" s="303"/>
      <c r="J231" s="302">
        <v>1.1771576001103103</v>
      </c>
      <c r="K231" s="302">
        <v>5.3243521487533476</v>
      </c>
      <c r="L231" s="302">
        <f t="shared" ref="L231:L238" si="75">SUM(J231:K231)</f>
        <v>6.5015097488636577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0.53153340082495903</v>
      </c>
      <c r="C232" s="302">
        <v>0.96733808073938532</v>
      </c>
      <c r="D232" s="302">
        <f t="shared" si="73"/>
        <v>1.4988714815643442</v>
      </c>
      <c r="E232" s="303"/>
      <c r="F232" s="302">
        <v>0.54077414110525235</v>
      </c>
      <c r="G232" s="302">
        <v>1.1716175463333423</v>
      </c>
      <c r="H232" s="302">
        <f t="shared" si="74"/>
        <v>1.7123916874385947</v>
      </c>
      <c r="I232" s="303"/>
      <c r="J232" s="302">
        <v>0.6350808082378645</v>
      </c>
      <c r="K232" s="302">
        <v>1.2233515221385067</v>
      </c>
      <c r="L232" s="302">
        <f t="shared" si="75"/>
        <v>1.8584323303763712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0.60315313136348081</v>
      </c>
      <c r="C233" s="302">
        <v>0.1325507214629405</v>
      </c>
      <c r="D233" s="302">
        <f t="shared" si="73"/>
        <v>0.73570385282642126</v>
      </c>
      <c r="E233" s="303"/>
      <c r="F233" s="302">
        <v>0.55354015406461543</v>
      </c>
      <c r="G233" s="302">
        <v>0.17193962840322788</v>
      </c>
      <c r="H233" s="302">
        <f t="shared" si="74"/>
        <v>0.72547978246784328</v>
      </c>
      <c r="I233" s="303"/>
      <c r="J233" s="302">
        <v>0.46620122548702431</v>
      </c>
      <c r="K233" s="302">
        <v>0.16048402596061337</v>
      </c>
      <c r="L233" s="302">
        <f t="shared" si="75"/>
        <v>0.62668525144763765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4.2193862591037308E-2</v>
      </c>
      <c r="C234" s="302">
        <v>0.63367210780006256</v>
      </c>
      <c r="D234" s="302">
        <f t="shared" si="73"/>
        <v>0.67586597039109986</v>
      </c>
      <c r="E234" s="303"/>
      <c r="F234" s="302">
        <v>4.102947132807943E-2</v>
      </c>
      <c r="G234" s="302">
        <v>0.52170987245794864</v>
      </c>
      <c r="H234" s="302">
        <f t="shared" si="74"/>
        <v>0.56273934378602808</v>
      </c>
      <c r="I234" s="303"/>
      <c r="J234" s="302">
        <v>6.4449866647097759E-2</v>
      </c>
      <c r="K234" s="302">
        <v>0.43562204978137592</v>
      </c>
      <c r="L234" s="302">
        <f t="shared" si="75"/>
        <v>0.50007191642847371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0.13599786090664179</v>
      </c>
      <c r="C235" s="302">
        <v>0.11694741888971368</v>
      </c>
      <c r="D235" s="302">
        <f t="shared" si="73"/>
        <v>0.25294527979635545</v>
      </c>
      <c r="E235" s="303"/>
      <c r="F235" s="302">
        <v>0.11777262258898799</v>
      </c>
      <c r="G235" s="302">
        <v>0.13541773705260771</v>
      </c>
      <c r="H235" s="302">
        <f t="shared" si="74"/>
        <v>0.2531903596415957</v>
      </c>
      <c r="I235" s="303"/>
      <c r="J235" s="302">
        <v>0.15192656077451919</v>
      </c>
      <c r="K235" s="302">
        <v>0.21519592683336064</v>
      </c>
      <c r="L235" s="302">
        <f t="shared" si="75"/>
        <v>0.3671224876078798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0.32235596113061604</v>
      </c>
      <c r="C236" s="302">
        <v>0.14791415822054507</v>
      </c>
      <c r="D236" s="302">
        <f t="shared" si="73"/>
        <v>0.47027011935116114</v>
      </c>
      <c r="E236" s="303"/>
      <c r="F236" s="302">
        <v>0.23049788705183041</v>
      </c>
      <c r="G236" s="302">
        <v>0.16058573676356569</v>
      </c>
      <c r="H236" s="302">
        <f t="shared" si="74"/>
        <v>0.39108362381539608</v>
      </c>
      <c r="I236" s="303"/>
      <c r="J236" s="302">
        <v>0.28455825364846465</v>
      </c>
      <c r="K236" s="302">
        <v>0.23417757303958714</v>
      </c>
      <c r="L236" s="302">
        <f t="shared" si="75"/>
        <v>0.51873582668805174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1.9795255973011138E-2</v>
      </c>
      <c r="C237" s="302">
        <v>0.10204570683336513</v>
      </c>
      <c r="D237" s="302">
        <f t="shared" si="73"/>
        <v>0.12184096280637627</v>
      </c>
      <c r="E237" s="303"/>
      <c r="F237" s="302">
        <v>1.2411438474543323E-2</v>
      </c>
      <c r="G237" s="302">
        <v>8.7493941490393884E-2</v>
      </c>
      <c r="H237" s="302">
        <f t="shared" si="74"/>
        <v>9.9905379964937202E-2</v>
      </c>
      <c r="I237" s="303"/>
      <c r="J237" s="302">
        <v>2.0865736611274631E-2</v>
      </c>
      <c r="K237" s="302">
        <v>0.10508616007504484</v>
      </c>
      <c r="L237" s="302">
        <f t="shared" si="75"/>
        <v>0.12595189668631948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8.9626628998469765E-2</v>
      </c>
      <c r="C238" s="302">
        <v>0.1483090577506371</v>
      </c>
      <c r="D238" s="302">
        <f t="shared" si="73"/>
        <v>0.23793568674910687</v>
      </c>
      <c r="E238" s="303"/>
      <c r="F238" s="302">
        <v>6.9203650980876455E-2</v>
      </c>
      <c r="G238" s="302">
        <v>0.13398251697908509</v>
      </c>
      <c r="H238" s="302">
        <f t="shared" si="74"/>
        <v>0.20318616795996153</v>
      </c>
      <c r="I238" s="303"/>
      <c r="J238" s="302">
        <v>8.0963086208618307E-2</v>
      </c>
      <c r="K238" s="302">
        <v>0.11643398516024819</v>
      </c>
      <c r="L238" s="302">
        <f t="shared" si="75"/>
        <v>0.1973970713688665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2.89746421898188</v>
      </c>
      <c r="C240" s="311">
        <f t="shared" ref="C240:D240" si="76">SUM(C230:C238)</f>
        <v>6.7065357810181458</v>
      </c>
      <c r="D240" s="311">
        <f t="shared" si="76"/>
        <v>9.6040000000000223</v>
      </c>
      <c r="E240" s="311"/>
      <c r="F240" s="311">
        <f t="shared" ref="F240:H240" si="77">SUM(F230:F238)</f>
        <v>2.8740855559054488</v>
      </c>
      <c r="G240" s="311">
        <f t="shared" si="77"/>
        <v>8.0949144440945364</v>
      </c>
      <c r="H240" s="311">
        <f t="shared" si="77"/>
        <v>10.968999999999985</v>
      </c>
      <c r="I240" s="311"/>
      <c r="J240" s="311">
        <f t="shared" ref="J240:L240" si="78">SUM(J230:J238)</f>
        <v>3.4422077003608238</v>
      </c>
      <c r="K240" s="311">
        <f t="shared" si="78"/>
        <v>9.2667922996391621</v>
      </c>
      <c r="L240" s="311">
        <f t="shared" si="78"/>
        <v>12.708999999999985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0.60707683450693906</v>
      </c>
      <c r="C247" s="302">
        <v>1.3685595811086204</v>
      </c>
      <c r="D247" s="302">
        <f>SUM(B247:C247)</f>
        <v>1.9756364156155595</v>
      </c>
      <c r="E247" s="303"/>
      <c r="F247" s="302">
        <v>0.72284323128288386</v>
      </c>
      <c r="G247" s="302">
        <v>1.5214225859978474</v>
      </c>
      <c r="H247" s="302">
        <f>SUM(F247:G247)</f>
        <v>2.2442658172807315</v>
      </c>
      <c r="I247" s="303"/>
      <c r="J247" s="302">
        <v>0.75409169014745769</v>
      </c>
      <c r="K247" s="302">
        <v>1.3718501919059671</v>
      </c>
      <c r="L247" s="302">
        <f>SUM(J247:K247)</f>
        <v>2.125941882053425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0.7393862255303878</v>
      </c>
      <c r="C248" s="302">
        <v>1.4190874506874489</v>
      </c>
      <c r="D248" s="302">
        <f t="shared" ref="D248:D255" si="79">SUM(B248:C248)</f>
        <v>2.1584736762178367</v>
      </c>
      <c r="E248" s="303"/>
      <c r="F248" s="302">
        <v>1.0505606739491573</v>
      </c>
      <c r="G248" s="302">
        <v>1.7759364163710429</v>
      </c>
      <c r="H248" s="302">
        <f t="shared" ref="H248:H255" si="80">SUM(F248:G248)</f>
        <v>2.8264970903202</v>
      </c>
      <c r="I248" s="303"/>
      <c r="J248" s="302">
        <v>1.2106752549138928</v>
      </c>
      <c r="K248" s="302">
        <v>1.9846121237091412</v>
      </c>
      <c r="L248" s="302">
        <f t="shared" ref="L248:L255" si="81">SUM(J248:K248)</f>
        <v>3.1952873786230338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1.0362040135719599</v>
      </c>
      <c r="C249" s="302">
        <v>1.4156582340956698</v>
      </c>
      <c r="D249" s="302">
        <f t="shared" si="79"/>
        <v>2.4518622476676297</v>
      </c>
      <c r="E249" s="303"/>
      <c r="F249" s="302">
        <v>1.1689394024818305</v>
      </c>
      <c r="G249" s="302">
        <v>1.6106074420819754</v>
      </c>
      <c r="H249" s="302">
        <f t="shared" si="80"/>
        <v>2.7795468445638059</v>
      </c>
      <c r="I249" s="303"/>
      <c r="J249" s="302">
        <v>1.1432498277922636</v>
      </c>
      <c r="K249" s="302">
        <v>1.323157148680741</v>
      </c>
      <c r="L249" s="302">
        <f t="shared" si="81"/>
        <v>2.4664069764730048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2.7165807831419402</v>
      </c>
      <c r="C250" s="302">
        <v>0.41273254029833195</v>
      </c>
      <c r="D250" s="302">
        <f t="shared" si="79"/>
        <v>3.1293133234402721</v>
      </c>
      <c r="E250" s="303"/>
      <c r="F250" s="302">
        <v>2.4096535693054757</v>
      </c>
      <c r="G250" s="302">
        <v>0.49888282801861134</v>
      </c>
      <c r="H250" s="302">
        <f t="shared" si="80"/>
        <v>2.9085363973240872</v>
      </c>
      <c r="I250" s="303"/>
      <c r="J250" s="302">
        <v>1.7145534883154872</v>
      </c>
      <c r="K250" s="302">
        <v>0.36248135535719367</v>
      </c>
      <c r="L250" s="302">
        <f t="shared" si="81"/>
        <v>2.0770348436726809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3.9599023507299679E-2</v>
      </c>
      <c r="C251" s="302">
        <v>0.20419296047671512</v>
      </c>
      <c r="D251" s="302">
        <f t="shared" si="79"/>
        <v>0.2437919839840148</v>
      </c>
      <c r="E251" s="303"/>
      <c r="F251" s="302">
        <v>3.3143002028347669E-2</v>
      </c>
      <c r="G251" s="302">
        <v>0.14385865080983021</v>
      </c>
      <c r="H251" s="302">
        <f t="shared" si="80"/>
        <v>0.17700165283817787</v>
      </c>
      <c r="I251" s="303"/>
      <c r="J251" s="302">
        <v>4.6193018214071693E-2</v>
      </c>
      <c r="K251" s="302">
        <v>0.12688895375529841</v>
      </c>
      <c r="L251" s="302">
        <f t="shared" si="81"/>
        <v>0.17308197196937009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7.9932745852119041E-2</v>
      </c>
      <c r="C252" s="302">
        <v>3.9173803281840031E-2</v>
      </c>
      <c r="D252" s="302">
        <f t="shared" si="79"/>
        <v>0.11910654913395907</v>
      </c>
      <c r="E252" s="303"/>
      <c r="F252" s="302">
        <v>6.6316217767985436E-2</v>
      </c>
      <c r="G252" s="302">
        <v>4.2334844737333982E-2</v>
      </c>
      <c r="H252" s="302">
        <f t="shared" si="80"/>
        <v>0.10865106250531942</v>
      </c>
      <c r="I252" s="303"/>
      <c r="J252" s="302">
        <v>7.4999376176021953E-2</v>
      </c>
      <c r="K252" s="302">
        <v>5.391476723779396E-2</v>
      </c>
      <c r="L252" s="302">
        <f t="shared" si="81"/>
        <v>0.12891414341381591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0.64312407880546785</v>
      </c>
      <c r="C253" s="302">
        <v>0.19902058513095597</v>
      </c>
      <c r="D253" s="302">
        <f t="shared" si="79"/>
        <v>0.84214466393642384</v>
      </c>
      <c r="E253" s="303"/>
      <c r="F253" s="302">
        <v>0.57407928643835848</v>
      </c>
      <c r="G253" s="302">
        <v>0.19862833542320868</v>
      </c>
      <c r="H253" s="302">
        <f t="shared" si="80"/>
        <v>0.77270762186156716</v>
      </c>
      <c r="I253" s="303"/>
      <c r="J253" s="302">
        <v>0.58326321582639962</v>
      </c>
      <c r="K253" s="302">
        <v>0.20601929112578887</v>
      </c>
      <c r="L253" s="302">
        <f t="shared" si="81"/>
        <v>0.78928250695218849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1.2663724656634505E-2</v>
      </c>
      <c r="C254" s="302">
        <v>7.8906904812037229E-2</v>
      </c>
      <c r="D254" s="302">
        <f t="shared" si="79"/>
        <v>9.1570629468671727E-2</v>
      </c>
      <c r="E254" s="303"/>
      <c r="F254" s="302">
        <v>1.1199286159714305E-2</v>
      </c>
      <c r="G254" s="302">
        <v>8.0560062301086671E-2</v>
      </c>
      <c r="H254" s="302">
        <f t="shared" si="80"/>
        <v>9.1759348460800971E-2</v>
      </c>
      <c r="I254" s="303"/>
      <c r="J254" s="302">
        <v>1.4761077800562475E-2</v>
      </c>
      <c r="K254" s="302">
        <v>0.10302606042115389</v>
      </c>
      <c r="L254" s="302">
        <f t="shared" si="81"/>
        <v>0.11778713822171637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0.10296919777926036</v>
      </c>
      <c r="C255" s="302">
        <v>7.5131312756369875E-2</v>
      </c>
      <c r="D255" s="302">
        <f t="shared" si="79"/>
        <v>0.17810051053563025</v>
      </c>
      <c r="E255" s="303"/>
      <c r="F255" s="302">
        <v>5.863219979444298E-2</v>
      </c>
      <c r="G255" s="302">
        <v>7.0401965050851709E-2</v>
      </c>
      <c r="H255" s="302">
        <f t="shared" si="80"/>
        <v>0.12903416484529467</v>
      </c>
      <c r="I255" s="303"/>
      <c r="J255" s="302">
        <v>5.7275489108194667E-2</v>
      </c>
      <c r="K255" s="302">
        <v>6.1987669512555597E-2</v>
      </c>
      <c r="L255" s="302">
        <f t="shared" si="81"/>
        <v>0.11926315862075026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5.9775366273520083</v>
      </c>
      <c r="C257" s="311">
        <f t="shared" ref="C257:D257" si="82">SUM(C247:C255)</f>
        <v>5.2124633726479903</v>
      </c>
      <c r="D257" s="311">
        <f t="shared" si="82"/>
        <v>11.189999999999996</v>
      </c>
      <c r="E257" s="311"/>
      <c r="F257" s="311">
        <f t="shared" ref="F257:H257" si="83">SUM(F247:F255)</f>
        <v>6.0953668692081964</v>
      </c>
      <c r="G257" s="311">
        <f t="shared" si="83"/>
        <v>5.942633130791787</v>
      </c>
      <c r="H257" s="311">
        <f t="shared" si="83"/>
        <v>12.037999999999986</v>
      </c>
      <c r="I257" s="311"/>
      <c r="J257" s="311">
        <f t="shared" ref="J257:L257" si="84">SUM(J247:J255)</f>
        <v>5.5990624382943519</v>
      </c>
      <c r="K257" s="311">
        <f t="shared" si="84"/>
        <v>5.5939375617056344</v>
      </c>
      <c r="L257" s="311">
        <f t="shared" si="84"/>
        <v>11.192999999999987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0.43495909044354708</v>
      </c>
      <c r="C264" s="302">
        <v>0.74514813281377779</v>
      </c>
      <c r="D264" s="302">
        <f>SUM(B264:C264)</f>
        <v>1.1801072232573249</v>
      </c>
      <c r="E264" s="303"/>
      <c r="F264" s="302">
        <v>0.57947599186644216</v>
      </c>
      <c r="G264" s="302">
        <v>1.5752992499608198</v>
      </c>
      <c r="H264" s="302">
        <f>SUM(F264:G264)</f>
        <v>2.1547752418272621</v>
      </c>
      <c r="I264" s="303"/>
      <c r="J264" s="302">
        <v>0.72857390849413362</v>
      </c>
      <c r="K264" s="302">
        <v>1.8955168641970759</v>
      </c>
      <c r="L264" s="302">
        <f>SUM(J264:K264)</f>
        <v>2.6240907726912095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0.37843703776904486</v>
      </c>
      <c r="C265" s="302">
        <v>0.49065896138825338</v>
      </c>
      <c r="D265" s="302">
        <f t="shared" ref="D265:D272" si="85">SUM(B265:C265)</f>
        <v>0.86909599915729818</v>
      </c>
      <c r="E265" s="303"/>
      <c r="F265" s="302">
        <v>0.6376937064304109</v>
      </c>
      <c r="G265" s="302">
        <v>0.97630257526284436</v>
      </c>
      <c r="H265" s="302">
        <f t="shared" ref="H265:H272" si="86">SUM(F265:G265)</f>
        <v>1.6139962816932552</v>
      </c>
      <c r="I265" s="303"/>
      <c r="J265" s="302">
        <v>0.77722765250191517</v>
      </c>
      <c r="K265" s="302">
        <v>1.0509817671470241</v>
      </c>
      <c r="L265" s="302">
        <f t="shared" ref="L265:L272" si="87">SUM(J265:K265)</f>
        <v>1.8282094196489393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0.39310435403492144</v>
      </c>
      <c r="C266" s="302">
        <v>0.39225478520404672</v>
      </c>
      <c r="D266" s="302">
        <f t="shared" si="85"/>
        <v>0.78535913923896816</v>
      </c>
      <c r="E266" s="303"/>
      <c r="F266" s="302">
        <v>0.60341113261730062</v>
      </c>
      <c r="G266" s="302">
        <v>0.71175987727752266</v>
      </c>
      <c r="H266" s="302">
        <f t="shared" si="86"/>
        <v>1.3151710098948233</v>
      </c>
      <c r="I266" s="303"/>
      <c r="J266" s="302">
        <v>0.70291110618274633</v>
      </c>
      <c r="K266" s="302">
        <v>0.61704102402039074</v>
      </c>
      <c r="L266" s="302">
        <f t="shared" si="87"/>
        <v>1.319952130203137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1.2409630635943443</v>
      </c>
      <c r="C267" s="302">
        <v>8.3816429040942483E-2</v>
      </c>
      <c r="D267" s="302">
        <f t="shared" si="85"/>
        <v>1.3247794926352867</v>
      </c>
      <c r="E267" s="303"/>
      <c r="F267" s="302">
        <v>1.3358798833998342</v>
      </c>
      <c r="G267" s="302">
        <v>0.14496197733844324</v>
      </c>
      <c r="H267" s="302">
        <f t="shared" si="86"/>
        <v>1.4808418607382774</v>
      </c>
      <c r="I267" s="303"/>
      <c r="J267" s="302">
        <v>1.0161041036880041</v>
      </c>
      <c r="K267" s="302">
        <v>0.12647056854770536</v>
      </c>
      <c r="L267" s="302">
        <f t="shared" si="87"/>
        <v>1.1425746722357095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8.9931617260444005E-2</v>
      </c>
      <c r="C268" s="302">
        <v>0.36098947221733518</v>
      </c>
      <c r="D268" s="302">
        <f t="shared" si="85"/>
        <v>0.4509210894777792</v>
      </c>
      <c r="E268" s="303"/>
      <c r="F268" s="302">
        <v>0.10050918389541613</v>
      </c>
      <c r="G268" s="302">
        <v>0.51039805033109398</v>
      </c>
      <c r="H268" s="302">
        <f t="shared" si="86"/>
        <v>0.61090723422651005</v>
      </c>
      <c r="I268" s="303"/>
      <c r="J268" s="302">
        <v>0.1791264631728535</v>
      </c>
      <c r="K268" s="302">
        <v>0.498822868281246</v>
      </c>
      <c r="L268" s="302">
        <f t="shared" si="87"/>
        <v>0.67794933145409952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0.14340184318311805</v>
      </c>
      <c r="C269" s="302">
        <v>6.611031685699334E-2</v>
      </c>
      <c r="D269" s="302">
        <f t="shared" si="85"/>
        <v>0.20951216004011139</v>
      </c>
      <c r="E269" s="303"/>
      <c r="F269" s="302">
        <v>0.16080394108059837</v>
      </c>
      <c r="G269" s="302">
        <v>0.12414053813818464</v>
      </c>
      <c r="H269" s="302">
        <f t="shared" si="86"/>
        <v>0.28494447921878302</v>
      </c>
      <c r="I269" s="303"/>
      <c r="J269" s="302">
        <v>0.19747891254947175</v>
      </c>
      <c r="K269" s="302">
        <v>0.13949807864904087</v>
      </c>
      <c r="L269" s="302">
        <f t="shared" si="87"/>
        <v>0.33697699119851265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0.40513659418022563</v>
      </c>
      <c r="C270" s="302">
        <v>0.15415626566529858</v>
      </c>
      <c r="D270" s="302">
        <f t="shared" si="85"/>
        <v>0.55929285984552424</v>
      </c>
      <c r="E270" s="303"/>
      <c r="F270" s="302">
        <v>0.45716870876027355</v>
      </c>
      <c r="G270" s="302">
        <v>0.3035933881576518</v>
      </c>
      <c r="H270" s="302">
        <f t="shared" si="86"/>
        <v>0.7607620969179254</v>
      </c>
      <c r="I270" s="303"/>
      <c r="J270" s="302">
        <v>0.4668114527081042</v>
      </c>
      <c r="K270" s="302">
        <v>0.27272923443965003</v>
      </c>
      <c r="L270" s="302">
        <f t="shared" si="87"/>
        <v>0.73954068714775423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4.9195031342373283E-3</v>
      </c>
      <c r="C271" s="302">
        <v>9.4036456866565712E-2</v>
      </c>
      <c r="D271" s="302">
        <f t="shared" si="85"/>
        <v>9.8955960000803034E-2</v>
      </c>
      <c r="E271" s="303"/>
      <c r="F271" s="302">
        <v>4.6294746442333192E-3</v>
      </c>
      <c r="G271" s="302">
        <v>0.11572166926594542</v>
      </c>
      <c r="H271" s="302">
        <f t="shared" si="86"/>
        <v>0.12035114391017873</v>
      </c>
      <c r="I271" s="303"/>
      <c r="J271" s="302">
        <v>7.9247542038634444E-3</v>
      </c>
      <c r="K271" s="302">
        <v>9.5778766394820705E-2</v>
      </c>
      <c r="L271" s="302">
        <f t="shared" si="87"/>
        <v>0.10370352059868415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0.13720012469206183</v>
      </c>
      <c r="C272" s="302">
        <v>7.8775951654847742E-2</v>
      </c>
      <c r="D272" s="302">
        <f t="shared" si="85"/>
        <v>0.21597607634690957</v>
      </c>
      <c r="E272" s="303"/>
      <c r="F272" s="302">
        <v>0.11320638830914292</v>
      </c>
      <c r="G272" s="302">
        <v>9.9044263263825275E-2</v>
      </c>
      <c r="H272" s="302">
        <f t="shared" si="86"/>
        <v>0.21225065157296819</v>
      </c>
      <c r="I272" s="303"/>
      <c r="J272" s="302">
        <v>7.4858964876251946E-2</v>
      </c>
      <c r="K272" s="302">
        <v>7.1143509945709005E-2</v>
      </c>
      <c r="L272" s="302">
        <f t="shared" si="87"/>
        <v>0.14600247482196094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3.228053228291945</v>
      </c>
      <c r="C274" s="311">
        <f t="shared" ref="C274:D274" si="88">SUM(C264:C272)</f>
        <v>2.4659467717080608</v>
      </c>
      <c r="D274" s="311">
        <f t="shared" si="88"/>
        <v>5.6940000000000044</v>
      </c>
      <c r="E274" s="311"/>
      <c r="F274" s="311">
        <f t="shared" ref="F274:H274" si="89">SUM(F264:F272)</f>
        <v>3.9927784110036515</v>
      </c>
      <c r="G274" s="311">
        <f t="shared" si="89"/>
        <v>4.5612215889963315</v>
      </c>
      <c r="H274" s="311">
        <f t="shared" si="89"/>
        <v>8.5539999999999843</v>
      </c>
      <c r="I274" s="311"/>
      <c r="J274" s="311">
        <f t="shared" ref="J274:L274" si="90">SUM(J264:J272)</f>
        <v>4.1510173183773444</v>
      </c>
      <c r="K274" s="311">
        <f t="shared" si="90"/>
        <v>4.7679826816226614</v>
      </c>
      <c r="L274" s="311">
        <f t="shared" si="90"/>
        <v>8.9190000000000058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1.7698217761762716</v>
      </c>
      <c r="C281" s="302">
        <v>4.1984122216448991</v>
      </c>
      <c r="D281" s="302">
        <f>SUM(B281:C281)</f>
        <v>5.9682339978211711</v>
      </c>
      <c r="E281" s="303"/>
      <c r="F281" s="302">
        <v>3.1965591218761973</v>
      </c>
      <c r="G281" s="302">
        <v>4.4503491232950312</v>
      </c>
      <c r="H281" s="302">
        <f>SUM(F281:G281)</f>
        <v>7.6469082451712289</v>
      </c>
      <c r="I281" s="303"/>
      <c r="J281" s="302">
        <v>3.8201020346469106</v>
      </c>
      <c r="K281" s="302">
        <v>4.7773942564410223</v>
      </c>
      <c r="L281" s="302">
        <f>SUM(J281:K281)</f>
        <v>8.597496291087932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4.7004631353093886</v>
      </c>
      <c r="C282" s="302">
        <v>10.737467569422778</v>
      </c>
      <c r="D282" s="302">
        <f t="shared" ref="D282:D289" si="91">SUM(B282:C282)</f>
        <v>15.437930704732167</v>
      </c>
      <c r="E282" s="303"/>
      <c r="F282" s="302">
        <v>8.9194183114255488</v>
      </c>
      <c r="G282" s="302">
        <v>12.295870785691459</v>
      </c>
      <c r="H282" s="302">
        <f t="shared" ref="H282:H289" si="92">SUM(F282:G282)</f>
        <v>21.215289097117008</v>
      </c>
      <c r="I282" s="303"/>
      <c r="J282" s="302">
        <v>11.787112561096663</v>
      </c>
      <c r="K282" s="302">
        <v>13.732733157085372</v>
      </c>
      <c r="L282" s="302">
        <f t="shared" ref="L282:L289" si="93">SUM(J282:K282)</f>
        <v>25.519845718182033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2.8522542896363281</v>
      </c>
      <c r="C283" s="302">
        <v>4.3821508793947013</v>
      </c>
      <c r="D283" s="302">
        <f t="shared" si="91"/>
        <v>7.2344051690310298</v>
      </c>
      <c r="E283" s="303"/>
      <c r="F283" s="302">
        <v>4.5335624660551073</v>
      </c>
      <c r="G283" s="302">
        <v>4.8233459752910024</v>
      </c>
      <c r="H283" s="302">
        <f t="shared" si="92"/>
        <v>9.3569084413461105</v>
      </c>
      <c r="I283" s="303"/>
      <c r="J283" s="302">
        <v>5.4380549787834003</v>
      </c>
      <c r="K283" s="302">
        <v>4.456236398180585</v>
      </c>
      <c r="L283" s="302">
        <f t="shared" si="93"/>
        <v>9.8942913769639844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7.1685549729611635</v>
      </c>
      <c r="C284" s="302">
        <v>0.77575710212676208</v>
      </c>
      <c r="D284" s="302">
        <f t="shared" si="91"/>
        <v>7.9443120750879253</v>
      </c>
      <c r="E284" s="303"/>
      <c r="F284" s="302">
        <v>9.3246729209951074</v>
      </c>
      <c r="G284" s="302">
        <v>0.79038769777481321</v>
      </c>
      <c r="H284" s="302">
        <f t="shared" si="92"/>
        <v>10.11506061876992</v>
      </c>
      <c r="I284" s="303"/>
      <c r="J284" s="302">
        <v>7.8817652549048285</v>
      </c>
      <c r="K284" s="302">
        <v>0.55909546775476826</v>
      </c>
      <c r="L284" s="302">
        <f t="shared" si="93"/>
        <v>8.4408607226595969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0.20588965842645079</v>
      </c>
      <c r="C285" s="302">
        <v>1.475532983134729</v>
      </c>
      <c r="D285" s="302">
        <f t="shared" si="91"/>
        <v>1.6814226415611797</v>
      </c>
      <c r="E285" s="303"/>
      <c r="F285" s="302">
        <v>0.33303538327179116</v>
      </c>
      <c r="G285" s="302">
        <v>1.0556957008177497</v>
      </c>
      <c r="H285" s="302">
        <f t="shared" si="92"/>
        <v>1.3887310840895408</v>
      </c>
      <c r="I285" s="303"/>
      <c r="J285" s="302">
        <v>0.58619066312919488</v>
      </c>
      <c r="K285" s="302">
        <v>0.93363497675732932</v>
      </c>
      <c r="L285" s="302">
        <f t="shared" si="93"/>
        <v>1.5198256398865242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0.61501726918114497</v>
      </c>
      <c r="C286" s="302">
        <v>0.37347311395759042</v>
      </c>
      <c r="D286" s="302">
        <f t="shared" si="91"/>
        <v>0.98849038313873538</v>
      </c>
      <c r="E286" s="303"/>
      <c r="F286" s="302">
        <v>1.2284831072358868</v>
      </c>
      <c r="G286" s="302">
        <v>0.40337357187752421</v>
      </c>
      <c r="H286" s="302">
        <f t="shared" si="92"/>
        <v>1.631856679113411</v>
      </c>
      <c r="I286" s="303"/>
      <c r="J286" s="302">
        <v>1.4915150912351545</v>
      </c>
      <c r="K286" s="302">
        <v>0.62432668057250806</v>
      </c>
      <c r="L286" s="302">
        <f t="shared" si="93"/>
        <v>2.1158417718076628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0.99968438059614984</v>
      </c>
      <c r="C287" s="302">
        <v>0.61765759516447227</v>
      </c>
      <c r="D287" s="302">
        <f t="shared" si="91"/>
        <v>1.6173419757606222</v>
      </c>
      <c r="E287" s="303"/>
      <c r="F287" s="302">
        <v>1.2547259475062547</v>
      </c>
      <c r="G287" s="302">
        <v>0.5349763301516719</v>
      </c>
      <c r="H287" s="302">
        <f t="shared" si="92"/>
        <v>1.7897022776579266</v>
      </c>
      <c r="I287" s="303"/>
      <c r="J287" s="302">
        <v>1.3539148851241793</v>
      </c>
      <c r="K287" s="302">
        <v>0.61147976434853724</v>
      </c>
      <c r="L287" s="302">
        <f t="shared" si="93"/>
        <v>1.9653946494727166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6.2661693557132275E-2</v>
      </c>
      <c r="C288" s="302">
        <v>0.66194322849916909</v>
      </c>
      <c r="D288" s="302">
        <f t="shared" si="91"/>
        <v>0.72460492205630134</v>
      </c>
      <c r="E288" s="303"/>
      <c r="F288" s="302">
        <v>7.8654537991718787E-2</v>
      </c>
      <c r="G288" s="302">
        <v>0.52428761377898847</v>
      </c>
      <c r="H288" s="302">
        <f t="shared" si="92"/>
        <v>0.6029421517707072</v>
      </c>
      <c r="I288" s="303"/>
      <c r="J288" s="302">
        <v>8.9627926188359477E-2</v>
      </c>
      <c r="K288" s="302">
        <v>0.55106124166550263</v>
      </c>
      <c r="L288" s="302">
        <f t="shared" si="93"/>
        <v>0.6406891678538621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0.87670765386406768</v>
      </c>
      <c r="C289" s="302">
        <v>0.76055047694684541</v>
      </c>
      <c r="D289" s="302">
        <f t="shared" si="91"/>
        <v>1.6372581308109131</v>
      </c>
      <c r="E289" s="303"/>
      <c r="F289" s="302">
        <v>1.0109460226670055</v>
      </c>
      <c r="G289" s="302">
        <v>0.57065538229711965</v>
      </c>
      <c r="H289" s="302">
        <f t="shared" si="92"/>
        <v>1.5816014049641252</v>
      </c>
      <c r="I289" s="303"/>
      <c r="J289" s="302">
        <v>0.87425515856012292</v>
      </c>
      <c r="K289" s="302">
        <v>0.49049950352550081</v>
      </c>
      <c r="L289" s="302">
        <f t="shared" si="93"/>
        <v>1.3647546620856237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19.251054829708096</v>
      </c>
      <c r="C291" s="311">
        <f t="shared" ref="C291:D291" si="94">SUM(C281:C289)</f>
        <v>23.982945170291949</v>
      </c>
      <c r="D291" s="311">
        <f t="shared" si="94"/>
        <v>43.234000000000044</v>
      </c>
      <c r="E291" s="311"/>
      <c r="F291" s="311">
        <f t="shared" ref="F291:H291" si="95">SUM(F281:F289)</f>
        <v>29.880057819024618</v>
      </c>
      <c r="G291" s="311">
        <f t="shared" si="95"/>
        <v>25.448942180975358</v>
      </c>
      <c r="H291" s="311">
        <f t="shared" si="95"/>
        <v>55.328999999999972</v>
      </c>
      <c r="I291" s="311"/>
      <c r="J291" s="311">
        <f t="shared" ref="J291:L291" si="96">SUM(J281:J289)</f>
        <v>33.322538553668814</v>
      </c>
      <c r="K291" s="311">
        <f t="shared" si="96"/>
        <v>26.736461446331131</v>
      </c>
      <c r="L291" s="311">
        <f t="shared" si="96"/>
        <v>60.058999999999934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1.3016995642812685</v>
      </c>
      <c r="C298" s="302">
        <v>3.2748271540650653</v>
      </c>
      <c r="D298" s="302">
        <f>SUM(B298:C298)</f>
        <v>4.5765267183463338</v>
      </c>
      <c r="E298" s="303"/>
      <c r="F298" s="302">
        <v>1.4662025365852074</v>
      </c>
      <c r="G298" s="302">
        <v>3.7659713042295948</v>
      </c>
      <c r="H298" s="302">
        <f>SUM(F298:G298)</f>
        <v>5.2321738408148022</v>
      </c>
      <c r="I298" s="303"/>
      <c r="J298" s="302">
        <v>1.8194650059988446</v>
      </c>
      <c r="K298" s="302">
        <v>4.4404934240709846</v>
      </c>
      <c r="L298" s="302">
        <f>SUM(J298:K298)</f>
        <v>6.2599584300698297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1.6640296607022964</v>
      </c>
      <c r="C299" s="302">
        <v>2.8004683219729753</v>
      </c>
      <c r="D299" s="302">
        <f t="shared" ref="D299:D306" si="97">SUM(B299:C299)</f>
        <v>4.4644979826752715</v>
      </c>
      <c r="E299" s="303"/>
      <c r="F299" s="302">
        <v>1.9768931191448456</v>
      </c>
      <c r="G299" s="302">
        <v>3.5356018259073099</v>
      </c>
      <c r="H299" s="302">
        <f t="shared" ref="H299:H306" si="98">SUM(F299:G299)</f>
        <v>5.5124949450521559</v>
      </c>
      <c r="I299" s="303"/>
      <c r="J299" s="302">
        <v>2.6733056202645833</v>
      </c>
      <c r="K299" s="302">
        <v>4.6064736216199478</v>
      </c>
      <c r="L299" s="302">
        <f t="shared" ref="L299:L306" si="99">SUM(J299:K299)</f>
        <v>7.2797792418845315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2.1725297989942005</v>
      </c>
      <c r="C300" s="302">
        <v>3.8506480840465156</v>
      </c>
      <c r="D300" s="302">
        <f t="shared" si="97"/>
        <v>6.0231778830407166</v>
      </c>
      <c r="E300" s="303"/>
      <c r="F300" s="302">
        <v>2.3135737167809789</v>
      </c>
      <c r="G300" s="302">
        <v>4.2466813200598335</v>
      </c>
      <c r="H300" s="302">
        <f t="shared" si="98"/>
        <v>6.5602550368408128</v>
      </c>
      <c r="I300" s="303"/>
      <c r="J300" s="302">
        <v>2.6974323818198811</v>
      </c>
      <c r="K300" s="302">
        <v>4.2775103145822193</v>
      </c>
      <c r="L300" s="302">
        <f t="shared" si="99"/>
        <v>6.9749426964021009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4.3611664486323027</v>
      </c>
      <c r="C301" s="302">
        <v>0.96179780059905273</v>
      </c>
      <c r="D301" s="302">
        <f t="shared" si="97"/>
        <v>5.3229642492313554</v>
      </c>
      <c r="E301" s="303"/>
      <c r="F301" s="302">
        <v>3.7605219514987058</v>
      </c>
      <c r="G301" s="302">
        <v>1.0818789634849637</v>
      </c>
      <c r="H301" s="302">
        <f t="shared" si="98"/>
        <v>4.8424009149836698</v>
      </c>
      <c r="I301" s="303"/>
      <c r="J301" s="302">
        <v>3.5562511263289323</v>
      </c>
      <c r="K301" s="302">
        <v>1.1211654266020914</v>
      </c>
      <c r="L301" s="302">
        <f t="shared" si="99"/>
        <v>4.6774165529310237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0.27714982652134817</v>
      </c>
      <c r="C302" s="302">
        <v>1.7064403356487727</v>
      </c>
      <c r="D302" s="302">
        <f t="shared" si="97"/>
        <v>1.9835901621701209</v>
      </c>
      <c r="E302" s="303"/>
      <c r="F302" s="302">
        <v>0.30428145246150917</v>
      </c>
      <c r="G302" s="302">
        <v>1.4004805588765201</v>
      </c>
      <c r="H302" s="302">
        <f t="shared" si="98"/>
        <v>1.7047620113380293</v>
      </c>
      <c r="I302" s="303"/>
      <c r="J302" s="302">
        <v>0.50913809040314462</v>
      </c>
      <c r="K302" s="302">
        <v>1.3595574201619831</v>
      </c>
      <c r="L302" s="302">
        <f t="shared" si="99"/>
        <v>1.8686955105651277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2.7913215961941895</v>
      </c>
      <c r="C303" s="302">
        <v>0.97107174849586475</v>
      </c>
      <c r="D303" s="302">
        <f t="shared" si="97"/>
        <v>3.7623933446900542</v>
      </c>
      <c r="E303" s="303"/>
      <c r="F303" s="302">
        <v>2.5516140439016062</v>
      </c>
      <c r="G303" s="302">
        <v>1.1350136534712709</v>
      </c>
      <c r="H303" s="302">
        <f t="shared" si="98"/>
        <v>3.6866276973728773</v>
      </c>
      <c r="I303" s="303"/>
      <c r="J303" s="302">
        <v>3.2081137217492759</v>
      </c>
      <c r="K303" s="302">
        <v>1.4915770474739776</v>
      </c>
      <c r="L303" s="302">
        <f t="shared" si="99"/>
        <v>4.6996907692232535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1.4119114412241118</v>
      </c>
      <c r="C304" s="302">
        <v>1.3599201760705646</v>
      </c>
      <c r="D304" s="302">
        <f t="shared" si="97"/>
        <v>2.7718316172946764</v>
      </c>
      <c r="E304" s="303"/>
      <c r="F304" s="302">
        <v>1.2993776284264114</v>
      </c>
      <c r="G304" s="302">
        <v>1.3330755144403696</v>
      </c>
      <c r="H304" s="302">
        <f t="shared" si="98"/>
        <v>2.632453142866781</v>
      </c>
      <c r="I304" s="303"/>
      <c r="J304" s="302">
        <v>1.9014083281795771</v>
      </c>
      <c r="K304" s="302">
        <v>1.5468312945281604</v>
      </c>
      <c r="L304" s="302">
        <f t="shared" si="99"/>
        <v>3.4482396227077374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0.16437036770938546</v>
      </c>
      <c r="C305" s="302">
        <v>2.1211601748757056</v>
      </c>
      <c r="D305" s="302">
        <f t="shared" si="97"/>
        <v>2.2855305425850911</v>
      </c>
      <c r="E305" s="303"/>
      <c r="F305" s="302">
        <v>0.11401094965623901</v>
      </c>
      <c r="G305" s="302">
        <v>1.9514385394489644</v>
      </c>
      <c r="H305" s="302">
        <f t="shared" si="98"/>
        <v>2.0654494891052035</v>
      </c>
      <c r="I305" s="303"/>
      <c r="J305" s="302">
        <v>0.20102568798052214</v>
      </c>
      <c r="K305" s="302">
        <v>1.9720605266284621</v>
      </c>
      <c r="L305" s="302">
        <f t="shared" si="99"/>
        <v>2.1730862146089844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4.9607130569760933</v>
      </c>
      <c r="C306" s="302">
        <v>8.6047744429902941</v>
      </c>
      <c r="D306" s="302">
        <f t="shared" si="97"/>
        <v>13.565487499966387</v>
      </c>
      <c r="E306" s="303"/>
      <c r="F306" s="302">
        <v>3.744543267603798</v>
      </c>
      <c r="G306" s="302">
        <v>7.2248396540218156</v>
      </c>
      <c r="H306" s="302">
        <f t="shared" si="98"/>
        <v>10.969382921625613</v>
      </c>
      <c r="I306" s="303"/>
      <c r="J306" s="302">
        <v>3.1553124545446996</v>
      </c>
      <c r="K306" s="302">
        <v>8.047878507062677</v>
      </c>
      <c r="L306" s="302">
        <f t="shared" si="99"/>
        <v>11.203190961607376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19.104891761235194</v>
      </c>
      <c r="C308" s="311">
        <f t="shared" ref="C308:D308" si="100">SUM(C298:C306)</f>
        <v>25.651108238764813</v>
      </c>
      <c r="D308" s="311">
        <f t="shared" si="100"/>
        <v>44.756000000000007</v>
      </c>
      <c r="E308" s="311"/>
      <c r="F308" s="311">
        <f t="shared" ref="F308:H308" si="101">SUM(F298:F306)</f>
        <v>17.531018666059303</v>
      </c>
      <c r="G308" s="311">
        <f t="shared" si="101"/>
        <v>25.674981333940643</v>
      </c>
      <c r="H308" s="311">
        <f t="shared" si="101"/>
        <v>43.205999999999946</v>
      </c>
      <c r="I308" s="311"/>
      <c r="J308" s="311">
        <f t="shared" ref="J308:L308" si="102">SUM(J298:J306)</f>
        <v>19.721452417269461</v>
      </c>
      <c r="K308" s="311">
        <f t="shared" si="102"/>
        <v>28.863547582730504</v>
      </c>
      <c r="L308" s="311">
        <f t="shared" si="102"/>
        <v>48.584999999999965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0.69183543296435801</v>
      </c>
      <c r="C315" s="302">
        <v>1.0116323203883271</v>
      </c>
      <c r="D315" s="302">
        <f>SUM(B315:C315)</f>
        <v>1.703467753352685</v>
      </c>
      <c r="E315" s="303"/>
      <c r="F315" s="302">
        <v>0.93865945265996498</v>
      </c>
      <c r="G315" s="302">
        <v>1.1223855821567237</v>
      </c>
      <c r="H315" s="302">
        <f>SUM(F315:G315)</f>
        <v>2.0610450348166887</v>
      </c>
      <c r="I315" s="303"/>
      <c r="J315" s="302">
        <v>1.1426274183836478</v>
      </c>
      <c r="K315" s="302">
        <v>1.1970782405127816</v>
      </c>
      <c r="L315" s="302">
        <f>SUM(J315:K315)</f>
        <v>2.3397056588964293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2.6433181822408787</v>
      </c>
      <c r="C316" s="302">
        <v>1.6803800829997237</v>
      </c>
      <c r="D316" s="302">
        <f t="shared" ref="D316:D323" si="103">SUM(B316:C316)</f>
        <v>4.3236982652406022</v>
      </c>
      <c r="E316" s="303"/>
      <c r="F316" s="302">
        <v>3.6443005080791782</v>
      </c>
      <c r="G316" s="302">
        <v>2.0191628653536071</v>
      </c>
      <c r="H316" s="302">
        <f t="shared" ref="H316:H323" si="104">SUM(F316:G316)</f>
        <v>5.6634633734327853</v>
      </c>
      <c r="I316" s="303"/>
      <c r="J316" s="302">
        <v>4.6196773440976502</v>
      </c>
      <c r="K316" s="302">
        <v>2.4828208899098985</v>
      </c>
      <c r="L316" s="302">
        <f t="shared" ref="L316:L323" si="105">SUM(J316:K316)</f>
        <v>7.1024982340075482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2.5947227746266179</v>
      </c>
      <c r="C317" s="302">
        <v>4.5091029547776893</v>
      </c>
      <c r="D317" s="302">
        <f t="shared" si="103"/>
        <v>7.1038257294043072</v>
      </c>
      <c r="E317" s="303"/>
      <c r="F317" s="302">
        <v>3.1807892419917172</v>
      </c>
      <c r="G317" s="302">
        <v>4.7707059176766364</v>
      </c>
      <c r="H317" s="302">
        <f t="shared" si="104"/>
        <v>7.9514951596683536</v>
      </c>
      <c r="I317" s="303"/>
      <c r="J317" s="302">
        <v>4.2498104019241421</v>
      </c>
      <c r="K317" s="302">
        <v>5.197861986677152</v>
      </c>
      <c r="L317" s="302">
        <f t="shared" si="105"/>
        <v>9.4476723886012941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4.166207445415572</v>
      </c>
      <c r="C318" s="302">
        <v>0.67679096682605744</v>
      </c>
      <c r="D318" s="302">
        <f t="shared" si="103"/>
        <v>4.842998412241629</v>
      </c>
      <c r="E318" s="303"/>
      <c r="F318" s="302">
        <v>3.9204678119738556</v>
      </c>
      <c r="G318" s="302">
        <v>0.69196496071286573</v>
      </c>
      <c r="H318" s="302">
        <f t="shared" si="104"/>
        <v>4.6124327726867218</v>
      </c>
      <c r="I318" s="303"/>
      <c r="J318" s="302">
        <v>2.7783517905759556</v>
      </c>
      <c r="K318" s="302">
        <v>0.52673478704690324</v>
      </c>
      <c r="L318" s="302">
        <f t="shared" si="105"/>
        <v>3.3050865776228591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5.1508311517111133E-2</v>
      </c>
      <c r="C319" s="302">
        <v>0.12893064628897233</v>
      </c>
      <c r="D319" s="302">
        <f t="shared" si="103"/>
        <v>0.18043895780608346</v>
      </c>
      <c r="E319" s="303"/>
      <c r="F319" s="302">
        <v>5.9146744417044393E-2</v>
      </c>
      <c r="G319" s="302">
        <v>8.9898421955463631E-2</v>
      </c>
      <c r="H319" s="302">
        <f t="shared" si="104"/>
        <v>0.14904516637250803</v>
      </c>
      <c r="I319" s="303"/>
      <c r="J319" s="302">
        <v>0.13792759278965072</v>
      </c>
      <c r="K319" s="302">
        <v>7.3175083041275832E-2</v>
      </c>
      <c r="L319" s="302">
        <f t="shared" si="105"/>
        <v>0.21110267583092657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1.0164686194156975</v>
      </c>
      <c r="C320" s="302">
        <v>0.28986828631794698</v>
      </c>
      <c r="D320" s="302">
        <f t="shared" si="103"/>
        <v>1.3063369057336445</v>
      </c>
      <c r="E320" s="303"/>
      <c r="F320" s="302">
        <v>1.0331554528475382</v>
      </c>
      <c r="G320" s="302">
        <v>0.29185984432308359</v>
      </c>
      <c r="H320" s="302">
        <f t="shared" si="104"/>
        <v>1.3250152971706217</v>
      </c>
      <c r="I320" s="303"/>
      <c r="J320" s="302">
        <v>1.2095620244640199</v>
      </c>
      <c r="K320" s="302">
        <v>0.30549263448015257</v>
      </c>
      <c r="L320" s="302">
        <f t="shared" si="105"/>
        <v>1.5150546589441725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0.36273638597455804</v>
      </c>
      <c r="C321" s="302">
        <v>0.10285668991060259</v>
      </c>
      <c r="D321" s="302">
        <f t="shared" si="103"/>
        <v>0.46559307588516063</v>
      </c>
      <c r="E321" s="303"/>
      <c r="F321" s="302">
        <v>0.38589448385448022</v>
      </c>
      <c r="G321" s="302">
        <v>9.5044017568589712E-2</v>
      </c>
      <c r="H321" s="302">
        <f t="shared" si="104"/>
        <v>0.48093850142306993</v>
      </c>
      <c r="I321" s="303"/>
      <c r="J321" s="302">
        <v>0.4682686176397523</v>
      </c>
      <c r="K321" s="302">
        <v>0.12254388905707375</v>
      </c>
      <c r="L321" s="302">
        <f t="shared" si="105"/>
        <v>0.59081250669682606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4.8190285350127357E-2</v>
      </c>
      <c r="C322" s="302">
        <v>5.9324824062979196E-2</v>
      </c>
      <c r="D322" s="302">
        <f t="shared" si="103"/>
        <v>0.10751510941310655</v>
      </c>
      <c r="E322" s="303"/>
      <c r="F322" s="302">
        <v>4.3566012949886872E-2</v>
      </c>
      <c r="G322" s="302">
        <v>4.6830330861764892E-2</v>
      </c>
      <c r="H322" s="302">
        <f t="shared" si="104"/>
        <v>9.0396343811651764E-2</v>
      </c>
      <c r="I322" s="303"/>
      <c r="J322" s="302">
        <v>9.2140200769273123E-2</v>
      </c>
      <c r="K322" s="302">
        <v>3.8884509425729775E-2</v>
      </c>
      <c r="L322" s="302">
        <f t="shared" si="105"/>
        <v>0.13102471019500289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0.38501795448721537</v>
      </c>
      <c r="C323" s="302">
        <v>0.33910783643557757</v>
      </c>
      <c r="D323" s="302">
        <f t="shared" si="103"/>
        <v>0.72412579092279294</v>
      </c>
      <c r="E323" s="303"/>
      <c r="F323" s="302">
        <v>0.4179555225654934</v>
      </c>
      <c r="G323" s="302">
        <v>0.26821282805208457</v>
      </c>
      <c r="H323" s="302">
        <f t="shared" si="104"/>
        <v>0.68616835061757797</v>
      </c>
      <c r="I323" s="303"/>
      <c r="J323" s="302">
        <v>0.51819002005951631</v>
      </c>
      <c r="K323" s="302">
        <v>0.23985256914540648</v>
      </c>
      <c r="L323" s="302">
        <f t="shared" si="105"/>
        <v>0.75804258920492273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11.960005391992135</v>
      </c>
      <c r="C325" s="311">
        <f t="shared" ref="C325:D325" si="106">SUM(C315:C323)</f>
        <v>8.7979946080078779</v>
      </c>
      <c r="D325" s="311">
        <f t="shared" si="106"/>
        <v>20.75800000000001</v>
      </c>
      <c r="E325" s="311"/>
      <c r="F325" s="311">
        <f t="shared" ref="F325:H325" si="107">SUM(F315:F323)</f>
        <v>13.623935231339159</v>
      </c>
      <c r="G325" s="311">
        <f t="shared" si="107"/>
        <v>9.3960647686608194</v>
      </c>
      <c r="H325" s="311">
        <f t="shared" si="107"/>
        <v>23.019999999999978</v>
      </c>
      <c r="I325" s="311"/>
      <c r="J325" s="311">
        <f t="shared" ref="J325:L325" si="108">SUM(J315:J323)</f>
        <v>15.216555410703609</v>
      </c>
      <c r="K325" s="311">
        <f t="shared" si="108"/>
        <v>10.184444589296374</v>
      </c>
      <c r="L325" s="311">
        <f t="shared" si="108"/>
        <v>25.400999999999982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0.69819655650377077</v>
      </c>
      <c r="C332" s="302">
        <v>0.65099151679873235</v>
      </c>
      <c r="D332" s="302">
        <f>SUM(B332:C332)</f>
        <v>1.349188073302503</v>
      </c>
      <c r="E332" s="303"/>
      <c r="F332" s="302">
        <v>0.97875737192327628</v>
      </c>
      <c r="G332" s="302">
        <v>0.68019132381923597</v>
      </c>
      <c r="H332" s="302">
        <f>SUM(F332:G332)</f>
        <v>1.6589486957425121</v>
      </c>
      <c r="I332" s="303"/>
      <c r="J332" s="302">
        <v>1.1337028123897457</v>
      </c>
      <c r="K332" s="302">
        <v>0.66705718713628404</v>
      </c>
      <c r="L332" s="302">
        <f>SUM(J332:K332)</f>
        <v>1.8007599995260297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11.893404972830098</v>
      </c>
      <c r="C333" s="302">
        <v>8.8450311192650073</v>
      </c>
      <c r="D333" s="302">
        <f t="shared" ref="D333:D340" si="109">SUM(B333:C333)</f>
        <v>20.738436092095107</v>
      </c>
      <c r="E333" s="303"/>
      <c r="F333" s="302">
        <v>14.79467054930252</v>
      </c>
      <c r="G333" s="302">
        <v>9.5238778664238843</v>
      </c>
      <c r="H333" s="302">
        <f t="shared" ref="H333:H340" si="110">SUM(F333:G333)</f>
        <v>24.318548415726404</v>
      </c>
      <c r="I333" s="303"/>
      <c r="J333" s="302">
        <v>15.836004519578198</v>
      </c>
      <c r="K333" s="302">
        <v>9.8224841712709381</v>
      </c>
      <c r="L333" s="302">
        <f t="shared" ref="L333:L340" si="111">SUM(J333:K333)</f>
        <v>25.658488690849136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2.5814833887792323</v>
      </c>
      <c r="C334" s="302">
        <v>1.5029307454558274</v>
      </c>
      <c r="D334" s="302">
        <f t="shared" si="109"/>
        <v>4.0844141342350593</v>
      </c>
      <c r="E334" s="303"/>
      <c r="F334" s="302">
        <v>3.129879418262155</v>
      </c>
      <c r="G334" s="302">
        <v>1.6113526005485028</v>
      </c>
      <c r="H334" s="302">
        <f t="shared" si="110"/>
        <v>4.741232018810658</v>
      </c>
      <c r="I334" s="303"/>
      <c r="J334" s="302">
        <v>3.3406822453303024</v>
      </c>
      <c r="K334" s="302">
        <v>1.2137869434316473</v>
      </c>
      <c r="L334" s="302">
        <f t="shared" si="111"/>
        <v>4.5544691887619493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2.7797084652989508</v>
      </c>
      <c r="C335" s="302">
        <v>0.3587494041021016</v>
      </c>
      <c r="D335" s="302">
        <f t="shared" si="109"/>
        <v>3.1384578694010523</v>
      </c>
      <c r="E335" s="303"/>
      <c r="F335" s="302">
        <v>2.7089961819271378</v>
      </c>
      <c r="G335" s="302">
        <v>0.33166282045710382</v>
      </c>
      <c r="H335" s="302">
        <f t="shared" si="110"/>
        <v>3.0406590023842415</v>
      </c>
      <c r="I335" s="303"/>
      <c r="J335" s="302">
        <v>1.333427346226796</v>
      </c>
      <c r="K335" s="302">
        <v>0.26591004413864361</v>
      </c>
      <c r="L335" s="302">
        <f t="shared" si="111"/>
        <v>1.5993373903654398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0.4334731993984407</v>
      </c>
      <c r="C336" s="302">
        <v>0.31135328273052199</v>
      </c>
      <c r="D336" s="302">
        <f t="shared" si="109"/>
        <v>0.74482648212896274</v>
      </c>
      <c r="E336" s="303"/>
      <c r="F336" s="302">
        <v>0.38781081078673968</v>
      </c>
      <c r="G336" s="302">
        <v>0.20449007223287186</v>
      </c>
      <c r="H336" s="302">
        <f t="shared" si="110"/>
        <v>0.59230088301961148</v>
      </c>
      <c r="I336" s="303"/>
      <c r="J336" s="302">
        <v>0.26547168633315388</v>
      </c>
      <c r="K336" s="302">
        <v>0.14320849769050359</v>
      </c>
      <c r="L336" s="302">
        <f t="shared" si="111"/>
        <v>0.40868018402365747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13.769031135890927</v>
      </c>
      <c r="C337" s="302">
        <v>1.6773564965753929</v>
      </c>
      <c r="D337" s="302">
        <f t="shared" si="109"/>
        <v>15.446387632466319</v>
      </c>
      <c r="E337" s="303"/>
      <c r="F337" s="302">
        <v>13.886191205545874</v>
      </c>
      <c r="G337" s="302">
        <v>1.7058486474067869</v>
      </c>
      <c r="H337" s="302">
        <f t="shared" si="110"/>
        <v>15.592039852952661</v>
      </c>
      <c r="I337" s="303"/>
      <c r="J337" s="302">
        <v>15.070869416084939</v>
      </c>
      <c r="K337" s="302">
        <v>1.8970274600366863</v>
      </c>
      <c r="L337" s="302">
        <f t="shared" si="111"/>
        <v>16.967896876121625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0.23078467467007618</v>
      </c>
      <c r="C338" s="302">
        <v>8.646175321235805E-2</v>
      </c>
      <c r="D338" s="302">
        <f t="shared" si="109"/>
        <v>0.31724642788243423</v>
      </c>
      <c r="E338" s="303"/>
      <c r="F338" s="302">
        <v>0.23152615435258378</v>
      </c>
      <c r="G338" s="302">
        <v>7.7206924733987325E-2</v>
      </c>
      <c r="H338" s="302">
        <f t="shared" si="110"/>
        <v>0.3087330790865711</v>
      </c>
      <c r="I338" s="303"/>
      <c r="J338" s="302">
        <v>0.23153313261527461</v>
      </c>
      <c r="K338" s="302">
        <v>8.1558084178800783E-2</v>
      </c>
      <c r="L338" s="302">
        <f t="shared" si="111"/>
        <v>0.31309121679407537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0.20592892230958923</v>
      </c>
      <c r="C339" s="302">
        <v>0.57108333938658473</v>
      </c>
      <c r="D339" s="302">
        <f t="shared" si="109"/>
        <v>0.77701226169617399</v>
      </c>
      <c r="E339" s="303"/>
      <c r="F339" s="302">
        <v>0.2664626497041947</v>
      </c>
      <c r="G339" s="302">
        <v>0.65132699496864854</v>
      </c>
      <c r="H339" s="302">
        <f t="shared" si="110"/>
        <v>0.9177896446728433</v>
      </c>
      <c r="I339" s="303"/>
      <c r="J339" s="302">
        <v>0.24139713370299226</v>
      </c>
      <c r="K339" s="302">
        <v>0.69343253124255455</v>
      </c>
      <c r="L339" s="302">
        <f t="shared" si="111"/>
        <v>0.93482966494554676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2.9276512156109527</v>
      </c>
      <c r="C340" s="302">
        <v>0.66637981118144662</v>
      </c>
      <c r="D340" s="302">
        <f t="shared" si="109"/>
        <v>3.5940310267923992</v>
      </c>
      <c r="E340" s="303"/>
      <c r="F340" s="302">
        <v>2.501168445180737</v>
      </c>
      <c r="G340" s="302">
        <v>0.50857996242373582</v>
      </c>
      <c r="H340" s="302">
        <f t="shared" si="110"/>
        <v>3.0097484076044729</v>
      </c>
      <c r="I340" s="303"/>
      <c r="J340" s="302">
        <v>1.5690690617295131</v>
      </c>
      <c r="K340" s="302">
        <v>0.52137772688302786</v>
      </c>
      <c r="L340" s="302">
        <f t="shared" si="111"/>
        <v>2.0904467886125411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35.519662531292035</v>
      </c>
      <c r="C342" s="311">
        <f t="shared" ref="C342:D342" si="112">SUM(C332:C340)</f>
        <v>14.670337468707976</v>
      </c>
      <c r="D342" s="311">
        <f t="shared" si="112"/>
        <v>50.190000000000005</v>
      </c>
      <c r="E342" s="311"/>
      <c r="F342" s="311">
        <f t="shared" ref="F342:H342" si="113">SUM(F332:F340)</f>
        <v>38.885462786985222</v>
      </c>
      <c r="G342" s="311">
        <f t="shared" si="113"/>
        <v>15.29453721301476</v>
      </c>
      <c r="H342" s="311">
        <f t="shared" si="113"/>
        <v>54.179999999999978</v>
      </c>
      <c r="I342" s="311"/>
      <c r="J342" s="311">
        <f t="shared" ref="J342:L342" si="114">SUM(J332:J340)</f>
        <v>39.022157353990913</v>
      </c>
      <c r="K342" s="311">
        <f t="shared" si="114"/>
        <v>15.305842646009085</v>
      </c>
      <c r="L342" s="311">
        <f t="shared" si="114"/>
        <v>54.32800000000001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1.5368237688493027</v>
      </c>
      <c r="C349" s="302">
        <v>0.76782183245428992</v>
      </c>
      <c r="D349" s="302">
        <f>SUM(B349:C349)</f>
        <v>2.3046456013035925</v>
      </c>
      <c r="E349" s="303"/>
      <c r="F349" s="302">
        <v>1.690785940951721</v>
      </c>
      <c r="G349" s="302">
        <v>0.70422068785073666</v>
      </c>
      <c r="H349" s="302">
        <f>SUM(F349:G349)</f>
        <v>2.3950066288024576</v>
      </c>
      <c r="I349" s="303"/>
      <c r="J349" s="302">
        <v>2.1770050292477698</v>
      </c>
      <c r="K349" s="302">
        <v>0.68455648295878901</v>
      </c>
      <c r="L349" s="302">
        <f>SUM(J349:K349)</f>
        <v>2.861561512206559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12.003014475888401</v>
      </c>
      <c r="C350" s="302">
        <v>3.8368479783225302</v>
      </c>
      <c r="D350" s="302">
        <f t="shared" ref="D350:D357" si="115">SUM(B350:C350)</f>
        <v>15.83986245421093</v>
      </c>
      <c r="E350" s="303"/>
      <c r="F350" s="302">
        <v>12.486815522458008</v>
      </c>
      <c r="G350" s="302">
        <v>3.9611357718686939</v>
      </c>
      <c r="H350" s="302">
        <f t="shared" ref="H350:H357" si="116">SUM(F350:G350)</f>
        <v>16.4479512943267</v>
      </c>
      <c r="I350" s="303"/>
      <c r="J350" s="302">
        <v>15.623511847442362</v>
      </c>
      <c r="K350" s="302">
        <v>4.1014140363481548</v>
      </c>
      <c r="L350" s="302">
        <f t="shared" ref="L350:L357" si="117">SUM(J350:K350)</f>
        <v>19.724925883790519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5.4995118837701966</v>
      </c>
      <c r="C351" s="302">
        <v>1.6531770537182884</v>
      </c>
      <c r="D351" s="302">
        <f t="shared" si="115"/>
        <v>7.1526889374884846</v>
      </c>
      <c r="E351" s="303"/>
      <c r="F351" s="302">
        <v>5.6153103579839945</v>
      </c>
      <c r="G351" s="302">
        <v>1.6058241185625994</v>
      </c>
      <c r="H351" s="302">
        <f t="shared" si="116"/>
        <v>7.2211344765465935</v>
      </c>
      <c r="I351" s="303"/>
      <c r="J351" s="302">
        <v>6.5167050175830026</v>
      </c>
      <c r="K351" s="302">
        <v>1.4443832096176208</v>
      </c>
      <c r="L351" s="302">
        <f t="shared" si="117"/>
        <v>7.9610882272006229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4.3320148102751119</v>
      </c>
      <c r="C352" s="302">
        <v>0.62612308453676924</v>
      </c>
      <c r="D352" s="302">
        <f t="shared" si="115"/>
        <v>4.9581378948118813</v>
      </c>
      <c r="E352" s="303"/>
      <c r="F352" s="302">
        <v>3.5146279461294174</v>
      </c>
      <c r="G352" s="302">
        <v>0.53314040688788056</v>
      </c>
      <c r="H352" s="302">
        <f t="shared" si="116"/>
        <v>4.0477683530172976</v>
      </c>
      <c r="I352" s="303"/>
      <c r="J352" s="302">
        <v>2.0678460466967161</v>
      </c>
      <c r="K352" s="302">
        <v>0.45762051489134548</v>
      </c>
      <c r="L352" s="302">
        <f t="shared" si="117"/>
        <v>2.5254665615880616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0.35472225025118809</v>
      </c>
      <c r="C353" s="302">
        <v>0.30710822957872924</v>
      </c>
      <c r="D353" s="302">
        <f t="shared" si="115"/>
        <v>0.66183047982991727</v>
      </c>
      <c r="E353" s="303"/>
      <c r="F353" s="302">
        <v>0.26388989947836256</v>
      </c>
      <c r="G353" s="302">
        <v>0.19290696908347757</v>
      </c>
      <c r="H353" s="302">
        <f t="shared" si="116"/>
        <v>0.4567968685618401</v>
      </c>
      <c r="I353" s="303"/>
      <c r="J353" s="302">
        <v>0.20789873190144997</v>
      </c>
      <c r="K353" s="302">
        <v>0.13408148377479623</v>
      </c>
      <c r="L353" s="302">
        <f t="shared" si="117"/>
        <v>0.3419802156762462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20.24022150122158</v>
      </c>
      <c r="C354" s="302">
        <v>3.9398345668694361</v>
      </c>
      <c r="D354" s="302">
        <f t="shared" si="115"/>
        <v>24.180056068091016</v>
      </c>
      <c r="E354" s="303"/>
      <c r="F354" s="302">
        <v>17.900047930477694</v>
      </c>
      <c r="G354" s="302">
        <v>3.6006828661553145</v>
      </c>
      <c r="H354" s="302">
        <f t="shared" si="116"/>
        <v>21.500730796633007</v>
      </c>
      <c r="I354" s="303"/>
      <c r="J354" s="302">
        <v>20.463052642045817</v>
      </c>
      <c r="K354" s="302">
        <v>5.2790362612233555</v>
      </c>
      <c r="L354" s="302">
        <f t="shared" si="117"/>
        <v>25.74208890326917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0.57574531574010934</v>
      </c>
      <c r="C355" s="302">
        <v>0.15171817358960443</v>
      </c>
      <c r="D355" s="302">
        <f t="shared" si="115"/>
        <v>0.72746348932971383</v>
      </c>
      <c r="E355" s="303"/>
      <c r="F355" s="302">
        <v>0.47330451473909546</v>
      </c>
      <c r="G355" s="302">
        <v>0.11289308719237136</v>
      </c>
      <c r="H355" s="302">
        <f t="shared" si="116"/>
        <v>0.58619760193146686</v>
      </c>
      <c r="I355" s="303"/>
      <c r="J355" s="302">
        <v>0.53464369705859482</v>
      </c>
      <c r="K355" s="302">
        <v>0.10893175855786826</v>
      </c>
      <c r="L355" s="302">
        <f t="shared" si="117"/>
        <v>0.64357545561646312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0.17265739777497527</v>
      </c>
      <c r="C356" s="302">
        <v>0.14391020182118786</v>
      </c>
      <c r="D356" s="302">
        <f t="shared" si="115"/>
        <v>0.3165675995961631</v>
      </c>
      <c r="E356" s="303"/>
      <c r="F356" s="302">
        <v>0.125651736130512</v>
      </c>
      <c r="G356" s="302">
        <v>0.10459167446742959</v>
      </c>
      <c r="H356" s="302">
        <f t="shared" si="116"/>
        <v>0.23024341059794159</v>
      </c>
      <c r="I356" s="303"/>
      <c r="J356" s="302">
        <v>6.8135401418075614E-2</v>
      </c>
      <c r="K356" s="302">
        <v>7.2446465389480519E-2</v>
      </c>
      <c r="L356" s="302">
        <f t="shared" si="117"/>
        <v>0.14058186680755613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1.2096706614649999</v>
      </c>
      <c r="C357" s="302">
        <v>0.58007681387321841</v>
      </c>
      <c r="D357" s="302">
        <f t="shared" si="115"/>
        <v>1.7897474753382183</v>
      </c>
      <c r="E357" s="303"/>
      <c r="F357" s="302">
        <v>0.81589782964191271</v>
      </c>
      <c r="G357" s="302">
        <v>0.38627273994067896</v>
      </c>
      <c r="H357" s="302">
        <f t="shared" si="116"/>
        <v>1.2021705695825917</v>
      </c>
      <c r="I357" s="303"/>
      <c r="J357" s="302">
        <v>0.47844420182869546</v>
      </c>
      <c r="K357" s="302">
        <v>0.30228717201614747</v>
      </c>
      <c r="L357" s="302">
        <f t="shared" si="117"/>
        <v>0.78073137384484292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45.924382065235861</v>
      </c>
      <c r="C359" s="311">
        <f t="shared" ref="C359:D359" si="118">SUM(C349:C357)</f>
        <v>12.006617934764051</v>
      </c>
      <c r="D359" s="311">
        <f t="shared" si="118"/>
        <v>57.930999999999912</v>
      </c>
      <c r="E359" s="311"/>
      <c r="F359" s="311">
        <f t="shared" ref="F359:H359" si="119">SUM(F349:F357)</f>
        <v>42.886331677990718</v>
      </c>
      <c r="G359" s="311">
        <f t="shared" si="119"/>
        <v>11.201668322009183</v>
      </c>
      <c r="H359" s="311">
        <f t="shared" si="119"/>
        <v>54.087999999999894</v>
      </c>
      <c r="I359" s="311"/>
      <c r="J359" s="311">
        <f t="shared" ref="J359:L359" si="120">SUM(J349:J357)</f>
        <v>48.13724261522249</v>
      </c>
      <c r="K359" s="311">
        <f t="shared" si="120"/>
        <v>12.584757384777559</v>
      </c>
      <c r="L359" s="311">
        <f t="shared" si="120"/>
        <v>60.722000000000044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0.30165504939042476</v>
      </c>
      <c r="C366" s="302">
        <v>0.9139479163653913</v>
      </c>
      <c r="D366" s="302">
        <f>SUM(B366:C366)</f>
        <v>1.2156029657558161</v>
      </c>
      <c r="E366" s="303"/>
      <c r="F366" s="302">
        <v>0.43140849333080833</v>
      </c>
      <c r="G366" s="302">
        <v>0.71986604868212956</v>
      </c>
      <c r="H366" s="302">
        <f>SUM(F366:G366)</f>
        <v>1.151274542012938</v>
      </c>
      <c r="I366" s="303"/>
      <c r="J366" s="302">
        <v>0.45883152309536895</v>
      </c>
      <c r="K366" s="302">
        <v>0.77227930991533933</v>
      </c>
      <c r="L366" s="302">
        <f>SUM(J366:K366)</f>
        <v>1.2311108330107083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0.64208148840105328</v>
      </c>
      <c r="C367" s="302">
        <v>1.2528442447570438</v>
      </c>
      <c r="D367" s="302">
        <f t="shared" ref="D367:D374" si="121">SUM(B367:C367)</f>
        <v>1.8949257331580971</v>
      </c>
      <c r="E367" s="303"/>
      <c r="F367" s="302">
        <v>0.96892292731064689</v>
      </c>
      <c r="G367" s="302">
        <v>0.94138823505220848</v>
      </c>
      <c r="H367" s="302">
        <f t="shared" ref="H367:H374" si="122">SUM(F367:G367)</f>
        <v>1.9103111623628553</v>
      </c>
      <c r="I367" s="303"/>
      <c r="J367" s="302">
        <v>0.98919692326474296</v>
      </c>
      <c r="K367" s="302">
        <v>1.0286186172834957</v>
      </c>
      <c r="L367" s="302">
        <f t="shared" ref="L367:L374" si="123">SUM(J367:K367)</f>
        <v>2.0178155405482388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0.88546388674141097</v>
      </c>
      <c r="C368" s="302">
        <v>2.3158775210143578</v>
      </c>
      <c r="D368" s="302">
        <f t="shared" si="121"/>
        <v>3.2013414077557689</v>
      </c>
      <c r="E368" s="303"/>
      <c r="F368" s="302">
        <v>1.1243659049591546</v>
      </c>
      <c r="G368" s="302">
        <v>1.5917257730222925</v>
      </c>
      <c r="H368" s="302">
        <f t="shared" si="122"/>
        <v>2.716091677981447</v>
      </c>
      <c r="I368" s="303"/>
      <c r="J368" s="302">
        <v>1.0107713951250041</v>
      </c>
      <c r="K368" s="302">
        <v>1.4649424047176547</v>
      </c>
      <c r="L368" s="302">
        <f t="shared" si="123"/>
        <v>2.4757137998426586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1.3708016784203201</v>
      </c>
      <c r="C369" s="302">
        <v>0.21347390858506676</v>
      </c>
      <c r="D369" s="302">
        <f t="shared" si="121"/>
        <v>1.5842755870053868</v>
      </c>
      <c r="E369" s="303"/>
      <c r="F369" s="302">
        <v>1.4712466514644236</v>
      </c>
      <c r="G369" s="302">
        <v>0.16534142580880609</v>
      </c>
      <c r="H369" s="302">
        <f t="shared" si="122"/>
        <v>1.6365880772732297</v>
      </c>
      <c r="I369" s="303"/>
      <c r="J369" s="302">
        <v>1.183708466319666</v>
      </c>
      <c r="K369" s="302">
        <v>0.16862246235168732</v>
      </c>
      <c r="L369" s="302">
        <f t="shared" si="123"/>
        <v>1.3523309286713534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0.24193187083543613</v>
      </c>
      <c r="C370" s="302">
        <v>1.1958912530763905</v>
      </c>
      <c r="D370" s="302">
        <f t="shared" si="121"/>
        <v>1.4378231239118267</v>
      </c>
      <c r="E370" s="303"/>
      <c r="F370" s="302">
        <v>0.30457199097009696</v>
      </c>
      <c r="G370" s="302">
        <v>0.70638893153875237</v>
      </c>
      <c r="H370" s="302">
        <f t="shared" si="122"/>
        <v>1.0109609225088494</v>
      </c>
      <c r="I370" s="303"/>
      <c r="J370" s="302">
        <v>0.31839116088058633</v>
      </c>
      <c r="K370" s="302">
        <v>0.63423552050966581</v>
      </c>
      <c r="L370" s="302">
        <f t="shared" si="123"/>
        <v>0.95262668139025219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0.98083487578380968</v>
      </c>
      <c r="C371" s="302">
        <v>0.70141840541585809</v>
      </c>
      <c r="D371" s="302">
        <f t="shared" si="121"/>
        <v>1.6822532811996678</v>
      </c>
      <c r="E371" s="303"/>
      <c r="F371" s="302">
        <v>0.96737562321662363</v>
      </c>
      <c r="G371" s="302">
        <v>0.54147971636559444</v>
      </c>
      <c r="H371" s="302">
        <f t="shared" si="122"/>
        <v>1.508855339582218</v>
      </c>
      <c r="I371" s="303"/>
      <c r="J371" s="302">
        <v>0.87401174429227924</v>
      </c>
      <c r="K371" s="302">
        <v>0.6237433595294879</v>
      </c>
      <c r="L371" s="302">
        <f t="shared" si="123"/>
        <v>1.4977551038217671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0.26240193667625372</v>
      </c>
      <c r="C372" s="302">
        <v>0.43693015054851275</v>
      </c>
      <c r="D372" s="302">
        <f t="shared" si="121"/>
        <v>0.69933208722476647</v>
      </c>
      <c r="E372" s="303"/>
      <c r="F372" s="302">
        <v>0.28349905405080644</v>
      </c>
      <c r="G372" s="302">
        <v>0.31895909809659656</v>
      </c>
      <c r="H372" s="302">
        <f t="shared" si="122"/>
        <v>0.60245815214740306</v>
      </c>
      <c r="I372" s="303"/>
      <c r="J372" s="302">
        <v>0.25573624972901315</v>
      </c>
      <c r="K372" s="302">
        <v>0.32578260750774812</v>
      </c>
      <c r="L372" s="302">
        <f t="shared" si="123"/>
        <v>0.58151885723676133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1.1783698823988708E-2</v>
      </c>
      <c r="C373" s="302">
        <v>0.19329955658276662</v>
      </c>
      <c r="D373" s="302">
        <f t="shared" si="121"/>
        <v>0.20508325540675534</v>
      </c>
      <c r="E373" s="303"/>
      <c r="F373" s="302">
        <v>1.1722110356635835E-2</v>
      </c>
      <c r="G373" s="302">
        <v>0.13296661735499238</v>
      </c>
      <c r="H373" s="302">
        <f t="shared" si="122"/>
        <v>0.14468872771162822</v>
      </c>
      <c r="I373" s="303"/>
      <c r="J373" s="302">
        <v>1.8032373239477931E-2</v>
      </c>
      <c r="K373" s="302">
        <v>0.12943407241271501</v>
      </c>
      <c r="L373" s="302">
        <f t="shared" si="123"/>
        <v>0.14746644565219294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0.68151295197998585</v>
      </c>
      <c r="C374" s="302">
        <v>0.80584960660192728</v>
      </c>
      <c r="D374" s="302">
        <f t="shared" si="121"/>
        <v>1.4873625585819132</v>
      </c>
      <c r="E374" s="303"/>
      <c r="F374" s="302">
        <v>0.61254951612125186</v>
      </c>
      <c r="G374" s="302">
        <v>0.51322188229817545</v>
      </c>
      <c r="H374" s="302">
        <f t="shared" si="122"/>
        <v>1.1257713984194273</v>
      </c>
      <c r="I374" s="303"/>
      <c r="J374" s="302">
        <v>0.45682449468504477</v>
      </c>
      <c r="K374" s="302">
        <v>0.39983731514101833</v>
      </c>
      <c r="L374" s="302">
        <f t="shared" si="123"/>
        <v>0.8566618098260631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5.3784674370526826</v>
      </c>
      <c r="C376" s="311">
        <f t="shared" ref="C376:D376" si="124">SUM(C366:C374)</f>
        <v>8.0295325629473151</v>
      </c>
      <c r="D376" s="311">
        <f t="shared" si="124"/>
        <v>13.407999999999998</v>
      </c>
      <c r="E376" s="311"/>
      <c r="F376" s="311">
        <f t="shared" ref="F376:H376" si="125">SUM(F366:F374)</f>
        <v>6.1756622717804479</v>
      </c>
      <c r="G376" s="311">
        <f t="shared" si="125"/>
        <v>5.631337728219548</v>
      </c>
      <c r="H376" s="311">
        <f t="shared" si="125"/>
        <v>11.806999999999995</v>
      </c>
      <c r="I376" s="311"/>
      <c r="J376" s="311">
        <f t="shared" ref="J376:L376" si="126">SUM(J366:J374)</f>
        <v>5.5655043306311844</v>
      </c>
      <c r="K376" s="311">
        <f t="shared" si="126"/>
        <v>5.5474956693688116</v>
      </c>
      <c r="L376" s="311">
        <f t="shared" si="126"/>
        <v>11.112999999999994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0.38902984555154591</v>
      </c>
      <c r="C383" s="302">
        <v>0.71256050280767458</v>
      </c>
      <c r="D383" s="302">
        <f>SUM(B383:C383)</f>
        <v>1.1015903483592204</v>
      </c>
      <c r="E383" s="303"/>
      <c r="F383" s="302">
        <v>0.62632063342064703</v>
      </c>
      <c r="G383" s="302">
        <v>0.84435174917287104</v>
      </c>
      <c r="H383" s="302">
        <f>SUM(F383:G383)</f>
        <v>1.4706723825935182</v>
      </c>
      <c r="I383" s="303"/>
      <c r="J383" s="302">
        <v>0.50345811647102312</v>
      </c>
      <c r="K383" s="302">
        <v>0.91526937183784585</v>
      </c>
      <c r="L383" s="302">
        <f>SUM(J383:K383)</f>
        <v>1.418727488308869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1.2259878920715923</v>
      </c>
      <c r="C384" s="302">
        <v>1.2500883423296383</v>
      </c>
      <c r="D384" s="302">
        <f t="shared" ref="D384:D391" si="127">SUM(B384:C384)</f>
        <v>2.4760762344012308</v>
      </c>
      <c r="E384" s="303"/>
      <c r="F384" s="302">
        <v>1.5505532763946119</v>
      </c>
      <c r="G384" s="302">
        <v>1.1614848688295238</v>
      </c>
      <c r="H384" s="302">
        <f t="shared" ref="H384:H391" si="128">SUM(F384:G384)</f>
        <v>2.7120381452241356</v>
      </c>
      <c r="I384" s="303"/>
      <c r="J384" s="302">
        <v>1.4781246666534771</v>
      </c>
      <c r="K384" s="302">
        <v>1.2425159703274304</v>
      </c>
      <c r="L384" s="302">
        <f t="shared" ref="L384:L391" si="129">SUM(J384:K384)</f>
        <v>2.7206406369809075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0.72016636170001058</v>
      </c>
      <c r="C385" s="302">
        <v>0.5614981305495792</v>
      </c>
      <c r="D385" s="302">
        <f t="shared" si="127"/>
        <v>1.2816644922495897</v>
      </c>
      <c r="E385" s="303"/>
      <c r="F385" s="302">
        <v>0.87398383261474344</v>
      </c>
      <c r="G385" s="302">
        <v>0.57605989601911001</v>
      </c>
      <c r="H385" s="302">
        <f t="shared" si="128"/>
        <v>1.4500437286338534</v>
      </c>
      <c r="I385" s="303"/>
      <c r="J385" s="302">
        <v>0.7376478399886216</v>
      </c>
      <c r="K385" s="302">
        <v>0.4884827113089642</v>
      </c>
      <c r="L385" s="302">
        <f t="shared" si="129"/>
        <v>1.2261305512975857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1.4075558559856234</v>
      </c>
      <c r="C386" s="302">
        <v>0.13179482968972703</v>
      </c>
      <c r="D386" s="302">
        <f t="shared" si="127"/>
        <v>1.5393506856753505</v>
      </c>
      <c r="E386" s="303"/>
      <c r="F386" s="302">
        <v>1.0172090557729043</v>
      </c>
      <c r="G386" s="302">
        <v>0.13108748899286382</v>
      </c>
      <c r="H386" s="302">
        <f t="shared" si="128"/>
        <v>1.1482965447657683</v>
      </c>
      <c r="I386" s="303"/>
      <c r="J386" s="302">
        <v>0.94237627635749754</v>
      </c>
      <c r="K386" s="302">
        <v>0.1299923618878428</v>
      </c>
      <c r="L386" s="302">
        <f t="shared" si="129"/>
        <v>1.0723686382453403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0.1569696694702323</v>
      </c>
      <c r="C387" s="302">
        <v>0.53871496850087497</v>
      </c>
      <c r="D387" s="302">
        <f t="shared" si="127"/>
        <v>0.69568463797110724</v>
      </c>
      <c r="E387" s="303"/>
      <c r="F387" s="302">
        <v>0.212615673364945</v>
      </c>
      <c r="G387" s="302">
        <v>0.45034680063120869</v>
      </c>
      <c r="H387" s="302">
        <f t="shared" si="128"/>
        <v>0.66296247399615371</v>
      </c>
      <c r="I387" s="303"/>
      <c r="J387" s="302">
        <v>0.24851334881959314</v>
      </c>
      <c r="K387" s="302">
        <v>0.44534522837630169</v>
      </c>
      <c r="L387" s="302">
        <f t="shared" si="129"/>
        <v>0.69385857719589483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3.1990787424804816</v>
      </c>
      <c r="C388" s="302">
        <v>0.85695560679875049</v>
      </c>
      <c r="D388" s="302">
        <f t="shared" si="127"/>
        <v>4.0560343492792317</v>
      </c>
      <c r="E388" s="303"/>
      <c r="F388" s="302">
        <v>4.957507983497683</v>
      </c>
      <c r="G388" s="302">
        <v>1.0280237152516298</v>
      </c>
      <c r="H388" s="302">
        <f t="shared" si="128"/>
        <v>5.9855316987493126</v>
      </c>
      <c r="I388" s="303"/>
      <c r="J388" s="302">
        <v>4.4653590418354785</v>
      </c>
      <c r="K388" s="302">
        <v>1.0431957143453237</v>
      </c>
      <c r="L388" s="302">
        <f t="shared" si="129"/>
        <v>5.5085547561808017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0.26542366875757739</v>
      </c>
      <c r="C389" s="302">
        <v>0.31100646466206999</v>
      </c>
      <c r="D389" s="302">
        <f t="shared" si="127"/>
        <v>0.57643013341964733</v>
      </c>
      <c r="E389" s="303"/>
      <c r="F389" s="302">
        <v>0.27868622152382938</v>
      </c>
      <c r="G389" s="302">
        <v>0.33945380538627407</v>
      </c>
      <c r="H389" s="302">
        <f t="shared" si="128"/>
        <v>0.61814002691010339</v>
      </c>
      <c r="I389" s="303"/>
      <c r="J389" s="302">
        <v>0.19621514270791177</v>
      </c>
      <c r="K389" s="302">
        <v>0.28526559822904496</v>
      </c>
      <c r="L389" s="302">
        <f t="shared" si="129"/>
        <v>0.4814807409369567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7.8782431632335947E-2</v>
      </c>
      <c r="C390" s="302">
        <v>0.31688483733667383</v>
      </c>
      <c r="D390" s="302">
        <f t="shared" si="127"/>
        <v>0.39566726896900978</v>
      </c>
      <c r="E390" s="303"/>
      <c r="F390" s="302">
        <v>7.5547942495931678E-2</v>
      </c>
      <c r="G390" s="302">
        <v>0.32991281088271007</v>
      </c>
      <c r="H390" s="302">
        <f t="shared" si="128"/>
        <v>0.40546075337864174</v>
      </c>
      <c r="I390" s="303"/>
      <c r="J390" s="302">
        <v>6.9498059849268323E-2</v>
      </c>
      <c r="K390" s="302">
        <v>0.2778003433875747</v>
      </c>
      <c r="L390" s="302">
        <f t="shared" si="129"/>
        <v>0.34729840323684302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0.78211131461465333</v>
      </c>
      <c r="C391" s="302">
        <v>0.57939053506096017</v>
      </c>
      <c r="D391" s="302">
        <f t="shared" si="127"/>
        <v>1.3615018496756135</v>
      </c>
      <c r="E391" s="303"/>
      <c r="F391" s="302">
        <v>0.43706754115801566</v>
      </c>
      <c r="G391" s="302">
        <v>0.52978670459049171</v>
      </c>
      <c r="H391" s="302">
        <f t="shared" si="128"/>
        <v>0.96685424574850742</v>
      </c>
      <c r="I391" s="303"/>
      <c r="J391" s="302">
        <v>0.30032787522477405</v>
      </c>
      <c r="K391" s="302">
        <v>0.47261233239201944</v>
      </c>
      <c r="L391" s="302">
        <f t="shared" si="129"/>
        <v>0.7729402076167935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8.2251057822640519</v>
      </c>
      <c r="C393" s="311">
        <f t="shared" ref="C393:D393" si="130">SUM(C383:C391)</f>
        <v>5.2588942177359481</v>
      </c>
      <c r="D393" s="311">
        <f t="shared" si="130"/>
        <v>13.484000000000002</v>
      </c>
      <c r="E393" s="311"/>
      <c r="F393" s="311">
        <f t="shared" ref="F393:H393" si="131">SUM(F383:F391)</f>
        <v>10.029492160243311</v>
      </c>
      <c r="G393" s="311">
        <f t="shared" si="131"/>
        <v>5.3905078397566824</v>
      </c>
      <c r="H393" s="311">
        <f t="shared" si="131"/>
        <v>15.419999999999993</v>
      </c>
      <c r="I393" s="311"/>
      <c r="J393" s="311">
        <f t="shared" ref="J393:L393" si="132">SUM(J383:J391)</f>
        <v>8.9415203679076445</v>
      </c>
      <c r="K393" s="311">
        <f t="shared" si="132"/>
        <v>5.3004796320923475</v>
      </c>
      <c r="L393" s="311">
        <f t="shared" si="132"/>
        <v>14.241999999999992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Leicester and Leicestershire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34.566170733250765</v>
      </c>
      <c r="C9" s="249">
        <f t="shared" ref="C9:D9" si="0">SUM(C26,C43,C60,C77,C94,C111,C128,C145,C162,C179,C196,C213,C230,C247,C264,C281,C298,C315,C332,C349,C366,C383)</f>
        <v>5.1017744242473313</v>
      </c>
      <c r="D9" s="249">
        <f t="shared" si="0"/>
        <v>9.3121824480614048</v>
      </c>
      <c r="E9" s="249">
        <f>SUM(B9:D9)</f>
        <v>48.980127605559503</v>
      </c>
      <c r="F9" s="238"/>
      <c r="G9" s="249">
        <f>SUM(G26,G43,G60,G77,G94,G111,G128,G145,G162,G179,G196,G213,G230,G247,G264,G281,G298,G315,G332,G349,G366,G383)</f>
        <v>40.989412831297663</v>
      </c>
      <c r="H9" s="249">
        <f t="shared" ref="H9:I9" si="1">SUM(H26,H43,H60,H77,H94,H111,H128,H145,H162,H179,H196,H213,H230,H247,H264,H281,H298,H315,H332,H349,H366,H383)</f>
        <v>7.9880510601710286</v>
      </c>
      <c r="I9" s="249">
        <f t="shared" si="1"/>
        <v>11.310660254417286</v>
      </c>
      <c r="J9" s="249">
        <f>SUM(G9:I9)</f>
        <v>60.28812414588598</v>
      </c>
      <c r="K9" s="238"/>
      <c r="L9" s="249">
        <f>SUM(L26,L43,L60,L77,L94,L111,L128,L145,L162,L179,L196,L213,L230,L247,L264,L281,L298,L315,L332,L349,L366,L383)</f>
        <v>44.304794202511481</v>
      </c>
      <c r="M9" s="249">
        <f t="shared" ref="M9:N9" si="2">SUM(M26,M43,M60,M77,M94,M111,M128,M145,M162,M179,M196,M213,M230,M247,M264,M281,M298,M315,M332,M349,M366,M383)</f>
        <v>10.142209768465802</v>
      </c>
      <c r="N9" s="249">
        <f t="shared" si="2"/>
        <v>13.23803705749746</v>
      </c>
      <c r="O9" s="249">
        <f>SUM(L9:N9)</f>
        <v>67.685041028474743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66.217117547634018</v>
      </c>
      <c r="C10" s="249">
        <f t="shared" si="3"/>
        <v>16.916295868892146</v>
      </c>
      <c r="D10" s="249">
        <f t="shared" si="3"/>
        <v>12.187852411584473</v>
      </c>
      <c r="E10" s="249">
        <f t="shared" ref="E10:E17" si="4">SUM(B10:D10)</f>
        <v>95.32126582811064</v>
      </c>
      <c r="F10" s="238"/>
      <c r="G10" s="249">
        <f t="shared" ref="G10:I10" si="5">SUM(G27,G44,G61,G78,G95,G112,G129,G146,G163,G180,G197,G214,G231,G248,G265,G282,G299,G316,G333,G350,G367,G384)</f>
        <v>83.218384448409111</v>
      </c>
      <c r="H10" s="249">
        <f t="shared" si="5"/>
        <v>21.918430501397872</v>
      </c>
      <c r="I10" s="249">
        <f t="shared" si="5"/>
        <v>12.586872178191834</v>
      </c>
      <c r="J10" s="249">
        <f t="shared" ref="J10:J17" si="6">SUM(G10:I10)</f>
        <v>117.72368712799883</v>
      </c>
      <c r="K10" s="238"/>
      <c r="L10" s="249">
        <f t="shared" ref="L10:N10" si="7">SUM(L27,L44,L61,L78,L95,L112,L129,L146,L163,L180,L197,L214,L231,L248,L265,L282,L299,L316,L333,L350,L367,L384)</f>
        <v>98.481776671264441</v>
      </c>
      <c r="M10" s="249">
        <f t="shared" si="7"/>
        <v>26.55798575501008</v>
      </c>
      <c r="N10" s="249">
        <f t="shared" si="7"/>
        <v>12.507826891649339</v>
      </c>
      <c r="O10" s="249">
        <f t="shared" ref="O10:O17" si="8">SUM(L10:N10)</f>
        <v>137.54758931792387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40.029359234303165</v>
      </c>
      <c r="C11" s="249">
        <f t="shared" si="3"/>
        <v>11.336294551096323</v>
      </c>
      <c r="D11" s="249">
        <f t="shared" si="3"/>
        <v>8.4107439110387556</v>
      </c>
      <c r="E11" s="249">
        <f t="shared" si="4"/>
        <v>59.776397696438245</v>
      </c>
      <c r="F11" s="238"/>
      <c r="G11" s="249">
        <f t="shared" ref="G11:I11" si="9">SUM(G28,G45,G62,G79,G96,G113,G130,G147,G164,G181,G198,G215,G232,G249,G266,G283,G300,G317,G334,G351,G368,G385)</f>
        <v>47.57333706724193</v>
      </c>
      <c r="H11" s="249">
        <f t="shared" si="9"/>
        <v>13.590893131692253</v>
      </c>
      <c r="I11" s="249">
        <f t="shared" si="9"/>
        <v>7.9865931237576442</v>
      </c>
      <c r="J11" s="249">
        <f t="shared" si="6"/>
        <v>69.150823322691835</v>
      </c>
      <c r="K11" s="238"/>
      <c r="L11" s="249">
        <f t="shared" ref="L11:N11" si="10">SUM(L28,L45,L62,L79,L96,L113,L130,L147,L164,L181,L198,L215,L232,L249,L266,L283,L300,L317,L334,L351,L368,L385)</f>
        <v>48.9213354363498</v>
      </c>
      <c r="M11" s="249">
        <f t="shared" si="10"/>
        <v>14.194633035464124</v>
      </c>
      <c r="N11" s="249">
        <f t="shared" si="10"/>
        <v>7.985319022713508</v>
      </c>
      <c r="O11" s="249">
        <f t="shared" si="8"/>
        <v>71.101287494527426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30.993317519525494</v>
      </c>
      <c r="C12" s="249">
        <f t="shared" si="3"/>
        <v>23.549867675975161</v>
      </c>
      <c r="D12" s="249">
        <f t="shared" si="3"/>
        <v>2.4361480561304738</v>
      </c>
      <c r="E12" s="249">
        <f t="shared" si="4"/>
        <v>56.979333251631132</v>
      </c>
      <c r="F12" s="238"/>
      <c r="G12" s="249">
        <f t="shared" ref="G12:I12" si="11">SUM(G29,G46,G63,G80,G97,G114,G131,G148,G165,G182,G199,G216,G233,G250,G267,G284,G301,G318,G335,G352,G369,G386)</f>
        <v>32.882519980036264</v>
      </c>
      <c r="H12" s="249">
        <f t="shared" si="11"/>
        <v>23.706874021118526</v>
      </c>
      <c r="I12" s="249">
        <f t="shared" si="11"/>
        <v>2.7760322062454583</v>
      </c>
      <c r="J12" s="249">
        <f t="shared" si="6"/>
        <v>59.365426207400247</v>
      </c>
      <c r="K12" s="238"/>
      <c r="L12" s="249">
        <f t="shared" ref="L12:N12" si="12">SUM(L29,L46,L63,L80,L97,L114,L131,L148,L165,L182,L199,L216,L233,L250,L267,L284,L301,L318,L335,L352,L369,L386)</f>
        <v>27.796699826124076</v>
      </c>
      <c r="M12" s="249">
        <f t="shared" si="12"/>
        <v>20.073862099384016</v>
      </c>
      <c r="N12" s="249">
        <f t="shared" si="12"/>
        <v>2.6103698255642618</v>
      </c>
      <c r="O12" s="249">
        <f t="shared" si="8"/>
        <v>50.480931751072355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32.040408283965164</v>
      </c>
      <c r="C13" s="249">
        <f t="shared" si="3"/>
        <v>5.6733450230334732</v>
      </c>
      <c r="D13" s="249">
        <f t="shared" si="3"/>
        <v>14.578022671353112</v>
      </c>
      <c r="E13" s="249">
        <f t="shared" si="4"/>
        <v>52.291775978351751</v>
      </c>
      <c r="F13" s="238"/>
      <c r="G13" s="249">
        <f t="shared" ref="G13:I13" si="13">SUM(G30,G47,G64,G81,G98,G115,G132,G149,G166,G183,G200,G217,G234,G251,G268,G285,G302,G319,G336,G353,G370,G387)</f>
        <v>27.736411068789884</v>
      </c>
      <c r="H13" s="249">
        <f t="shared" si="13"/>
        <v>4.5442744448985533</v>
      </c>
      <c r="I13" s="249">
        <f t="shared" si="13"/>
        <v>13.95883529908274</v>
      </c>
      <c r="J13" s="249">
        <f t="shared" si="6"/>
        <v>46.239520812771175</v>
      </c>
      <c r="K13" s="238"/>
      <c r="L13" s="249">
        <f t="shared" ref="L13:N13" si="14">SUM(L30,L47,L64,L81,L98,L115,L132,L149,L166,L183,L200,L217,L234,L251,L268,L285,L302,L319,L336,L353,L370,L387)</f>
        <v>22.664790801162837</v>
      </c>
      <c r="M13" s="249">
        <f t="shared" si="14"/>
        <v>4.7823510502339408</v>
      </c>
      <c r="N13" s="249">
        <f t="shared" si="14"/>
        <v>14.262665109796059</v>
      </c>
      <c r="O13" s="249">
        <f t="shared" si="8"/>
        <v>41.709806961192839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25.71775540751587</v>
      </c>
      <c r="C14" s="249">
        <f t="shared" si="3"/>
        <v>25.834705311387026</v>
      </c>
      <c r="D14" s="249">
        <f t="shared" si="3"/>
        <v>4.5406115001829397</v>
      </c>
      <c r="E14" s="249">
        <f t="shared" si="4"/>
        <v>56.093072219085833</v>
      </c>
      <c r="F14" s="238"/>
      <c r="G14" s="249">
        <f t="shared" ref="G14:I14" si="15">SUM(G31,G48,G65,G82,G99,G116,G133,G150,G167,G184,G201,G218,G235,G252,G269,G286,G303,G320,G337,G354,G371,G388)</f>
        <v>25.177025103382867</v>
      </c>
      <c r="H14" s="249">
        <f t="shared" si="15"/>
        <v>24.931073770186543</v>
      </c>
      <c r="I14" s="249">
        <f t="shared" si="15"/>
        <v>6.4727523934173901</v>
      </c>
      <c r="J14" s="249">
        <f t="shared" si="6"/>
        <v>56.580851266986798</v>
      </c>
      <c r="K14" s="238"/>
      <c r="L14" s="249">
        <f t="shared" ref="L14:N14" si="16">SUM(L31,L48,L65,L82,L99,L116,L133,L150,L167,L184,L201,L218,L235,L252,L269,L286,L303,L320,L337,L354,L371,L388)</f>
        <v>30.235486343422103</v>
      </c>
      <c r="M14" s="249">
        <f t="shared" si="16"/>
        <v>26.526093656228614</v>
      </c>
      <c r="N14" s="249">
        <f t="shared" si="16"/>
        <v>7.2904206805402332</v>
      </c>
      <c r="O14" s="249">
        <f t="shared" si="8"/>
        <v>64.052000680190957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16.731664390889563</v>
      </c>
      <c r="C15" s="249">
        <f t="shared" si="3"/>
        <v>26.620820362305675</v>
      </c>
      <c r="D15" s="249">
        <f t="shared" si="3"/>
        <v>3.3314201557458984</v>
      </c>
      <c r="E15" s="249">
        <f t="shared" si="4"/>
        <v>46.683904908941138</v>
      </c>
      <c r="F15" s="238"/>
      <c r="G15" s="249">
        <f t="shared" ref="G15:I15" si="17">SUM(G32,G49,G66,G83,G100,G117,G134,G151,G168,G185,G202,G219,G236,G253,G270,G287,G304,G321,G338,G355,G372,G389)</f>
        <v>15.4718440580337</v>
      </c>
      <c r="H15" s="249">
        <f t="shared" si="17"/>
        <v>26.482603856352547</v>
      </c>
      <c r="I15" s="249">
        <f t="shared" si="17"/>
        <v>2.6522206786561466</v>
      </c>
      <c r="J15" s="249">
        <f t="shared" si="6"/>
        <v>44.6066685930424</v>
      </c>
      <c r="K15" s="238"/>
      <c r="L15" s="249">
        <f t="shared" ref="L15:N15" si="18">SUM(L32,L49,L66,L83,L100,L117,L134,L151,L168,L185,L202,L219,L236,L253,L270,L287,L304,L321,L338,L355,L372,L389)</f>
        <v>15.066604945441366</v>
      </c>
      <c r="M15" s="249">
        <f t="shared" si="18"/>
        <v>26.943451878895651</v>
      </c>
      <c r="N15" s="249">
        <f t="shared" si="18"/>
        <v>2.2634387694844551</v>
      </c>
      <c r="O15" s="249">
        <f t="shared" si="8"/>
        <v>44.273495593821465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33.313552118215419</v>
      </c>
      <c r="C16" s="249">
        <f t="shared" si="3"/>
        <v>5.5465158103887484</v>
      </c>
      <c r="D16" s="249">
        <f t="shared" si="3"/>
        <v>4.5522206632270779</v>
      </c>
      <c r="E16" s="249">
        <f t="shared" si="4"/>
        <v>43.412288591831242</v>
      </c>
      <c r="F16" s="238"/>
      <c r="G16" s="249">
        <f t="shared" ref="G16:I16" si="19">SUM(G33,G50,G67,G84,G101,G118,G135,G152,G169,G186,G203,G220,G237,G254,G271,G288,G305,G322,G339,G356,G373,G390)</f>
        <v>29.872311413811531</v>
      </c>
      <c r="H16" s="249">
        <f t="shared" si="19"/>
        <v>6.7081774467572055</v>
      </c>
      <c r="I16" s="249">
        <f t="shared" si="19"/>
        <v>6.027716956005051</v>
      </c>
      <c r="J16" s="249">
        <f t="shared" si="6"/>
        <v>42.608205816573786</v>
      </c>
      <c r="K16" s="238"/>
      <c r="L16" s="249">
        <f t="shared" ref="L16:N16" si="20">SUM(L33,L50,L67,L84,L101,L118,L135,L152,L169,L186,L203,L220,L237,L254,L271,L288,L305,L322,L339,L356,L373,L390)</f>
        <v>31.455628380327717</v>
      </c>
      <c r="M16" s="249">
        <f t="shared" si="20"/>
        <v>8.4216516375466188</v>
      </c>
      <c r="N16" s="249">
        <f t="shared" si="20"/>
        <v>6.7411633242450204</v>
      </c>
      <c r="O16" s="249">
        <f t="shared" si="8"/>
        <v>46.618443342119356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30.251506365391901</v>
      </c>
      <c r="C17" s="249">
        <f t="shared" si="3"/>
        <v>28.188305507607605</v>
      </c>
      <c r="D17" s="249">
        <f t="shared" si="3"/>
        <v>3.1390220470511019</v>
      </c>
      <c r="E17" s="249">
        <f t="shared" si="4"/>
        <v>61.578833920050606</v>
      </c>
      <c r="F17" s="238"/>
      <c r="G17" s="249">
        <f t="shared" ref="G17:I17" si="21">SUM(G34,G51,G68,G85,G102,G119,G136,G153,G170,G187,G204,G221,G238,G255,G272,G289,G306,G323,G340,G357,G374,G391)</f>
        <v>26.229009854366069</v>
      </c>
      <c r="H17" s="249">
        <f t="shared" si="21"/>
        <v>25.450360498340306</v>
      </c>
      <c r="I17" s="249">
        <f t="shared" si="21"/>
        <v>3.1333223539423933</v>
      </c>
      <c r="J17" s="249">
        <f t="shared" si="6"/>
        <v>54.812692706648761</v>
      </c>
      <c r="K17" s="238"/>
      <c r="L17" s="249">
        <f t="shared" ref="L17:N17" si="22">SUM(L34,L51,L68,L85,L102,L119,L136,L153,L170,L187,L204,L221,L238,L255,L272,L289,L306,L323,L340,L357,L374,L391)</f>
        <v>25.170132611415607</v>
      </c>
      <c r="M17" s="249">
        <f t="shared" si="22"/>
        <v>20.253106718914765</v>
      </c>
      <c r="N17" s="249">
        <f t="shared" si="22"/>
        <v>3.9591645003465437</v>
      </c>
      <c r="O17" s="249">
        <f t="shared" si="8"/>
        <v>49.382403830676921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309.86085160069138</v>
      </c>
      <c r="C19" s="247">
        <f t="shared" ref="C19:O19" si="23">SUM(C9:C17)</f>
        <v>148.76792453493351</v>
      </c>
      <c r="D19" s="247">
        <f t="shared" si="23"/>
        <v>62.488223864375229</v>
      </c>
      <c r="E19" s="247">
        <f t="shared" si="23"/>
        <v>521.11700000000008</v>
      </c>
      <c r="F19" s="247"/>
      <c r="G19" s="247">
        <f t="shared" si="23"/>
        <v>329.15025582536896</v>
      </c>
      <c r="H19" s="247">
        <f t="shared" si="23"/>
        <v>155.32073873091483</v>
      </c>
      <c r="I19" s="247">
        <f t="shared" si="23"/>
        <v>66.90500544371595</v>
      </c>
      <c r="J19" s="247">
        <f t="shared" si="23"/>
        <v>551.37599999999975</v>
      </c>
      <c r="K19" s="247"/>
      <c r="L19" s="247">
        <f t="shared" si="23"/>
        <v>344.09724921801944</v>
      </c>
      <c r="M19" s="247">
        <f t="shared" si="23"/>
        <v>157.89534560014363</v>
      </c>
      <c r="N19" s="247">
        <f t="shared" si="23"/>
        <v>70.858405181836886</v>
      </c>
      <c r="O19" s="247">
        <f t="shared" si="23"/>
        <v>572.851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0.21903699606604055</v>
      </c>
      <c r="C26" s="302">
        <v>6.7087528879693548E-2</v>
      </c>
      <c r="D26" s="302">
        <v>3.7380536558107795E-2</v>
      </c>
      <c r="E26" s="302">
        <f>SUM(B26:D26)</f>
        <v>0.3235050615038419</v>
      </c>
      <c r="F26" s="303"/>
      <c r="G26" s="302">
        <v>0.51583028051647484</v>
      </c>
      <c r="H26" s="302">
        <v>7.3036350297656719E-2</v>
      </c>
      <c r="I26" s="302">
        <v>6.0875308262984533E-2</v>
      </c>
      <c r="J26" s="302">
        <f>SUM(G26:I26)</f>
        <v>0.64974193907711608</v>
      </c>
      <c r="K26" s="303"/>
      <c r="L26" s="302">
        <v>0.70067062144948344</v>
      </c>
      <c r="M26" s="302">
        <v>6.6894118722236745E-2</v>
      </c>
      <c r="N26" s="302">
        <v>6.2299443442371989E-2</v>
      </c>
      <c r="O26" s="302">
        <f>SUM(L26:N26)</f>
        <v>0.8298641836140922</v>
      </c>
    </row>
    <row r="27" spans="1:15" s="236" customFormat="1" x14ac:dyDescent="0.2">
      <c r="A27" s="237" t="str">
        <f>name!E$5</f>
        <v>Professional occupations</v>
      </c>
      <c r="B27" s="302">
        <v>0.17250546259298347</v>
      </c>
      <c r="C27" s="302">
        <v>7.2230464010692719E-2</v>
      </c>
      <c r="D27" s="302">
        <v>1.6676464574768724E-2</v>
      </c>
      <c r="E27" s="302">
        <f t="shared" ref="E27:E34" si="24">SUM(B27:D27)</f>
        <v>0.26141239117844489</v>
      </c>
      <c r="F27" s="303"/>
      <c r="G27" s="302">
        <v>0.44492889822203685</v>
      </c>
      <c r="H27" s="302">
        <v>8.4287512553116353E-2</v>
      </c>
      <c r="I27" s="302">
        <v>3.1354086126767849E-2</v>
      </c>
      <c r="J27" s="302">
        <f t="shared" ref="J27:J34" si="25">SUM(G27:I27)</f>
        <v>0.56057049690192107</v>
      </c>
      <c r="K27" s="303"/>
      <c r="L27" s="302">
        <v>0.59607291882102986</v>
      </c>
      <c r="M27" s="302">
        <v>8.0934830294734139E-2</v>
      </c>
      <c r="N27" s="302">
        <v>3.4313421341578006E-2</v>
      </c>
      <c r="O27" s="302">
        <f t="shared" ref="O27:O34" si="26">SUM(L27:N27)</f>
        <v>0.711321170457342</v>
      </c>
    </row>
    <row r="28" spans="1:15" s="236" customFormat="1" x14ac:dyDescent="0.2">
      <c r="A28" s="237" t="str">
        <f>name!E$6</f>
        <v>Associate professional occupations</v>
      </c>
      <c r="B28" s="302">
        <v>9.0993512287436754E-2</v>
      </c>
      <c r="C28" s="302">
        <v>6.2614575685946181E-2</v>
      </c>
      <c r="D28" s="302">
        <v>1.0797344942256966E-2</v>
      </c>
      <c r="E28" s="302">
        <f t="shared" si="24"/>
        <v>0.16440543291563989</v>
      </c>
      <c r="F28" s="303"/>
      <c r="G28" s="302">
        <v>0.21752322424598125</v>
      </c>
      <c r="H28" s="302">
        <v>6.2121079016609855E-2</v>
      </c>
      <c r="I28" s="302">
        <v>1.8798688531308089E-2</v>
      </c>
      <c r="J28" s="302">
        <f t="shared" si="25"/>
        <v>0.29844299179389921</v>
      </c>
      <c r="K28" s="303"/>
      <c r="L28" s="302">
        <v>0.22709749669998575</v>
      </c>
      <c r="M28" s="302">
        <v>3.9063666462436544E-2</v>
      </c>
      <c r="N28" s="302">
        <v>2.3364745200597711E-2</v>
      </c>
      <c r="O28" s="302">
        <f t="shared" si="26"/>
        <v>0.28952590836302</v>
      </c>
    </row>
    <row r="29" spans="1:15" s="236" customFormat="1" x14ac:dyDescent="0.2">
      <c r="A29" s="237" t="str">
        <f>name!E$7</f>
        <v>Administrative and secretarial occupations</v>
      </c>
      <c r="B29" s="302">
        <v>8.9829191610030473E-2</v>
      </c>
      <c r="C29" s="302">
        <v>0.18103101876826463</v>
      </c>
      <c r="D29" s="302">
        <v>8.4438912118057589E-3</v>
      </c>
      <c r="E29" s="302">
        <f t="shared" si="24"/>
        <v>0.27930410159010088</v>
      </c>
      <c r="F29" s="303"/>
      <c r="G29" s="302">
        <v>0.1550610447287018</v>
      </c>
      <c r="H29" s="302">
        <v>8.7719028394743243E-2</v>
      </c>
      <c r="I29" s="302">
        <v>1.729625501716784E-2</v>
      </c>
      <c r="J29" s="302">
        <f t="shared" si="25"/>
        <v>0.26007632814061288</v>
      </c>
      <c r="K29" s="303"/>
      <c r="L29" s="302">
        <v>0.10139850237494548</v>
      </c>
      <c r="M29" s="302">
        <v>4.2481186217227795E-2</v>
      </c>
      <c r="N29" s="302">
        <v>1.7190665179535162E-2</v>
      </c>
      <c r="O29" s="302">
        <f t="shared" si="26"/>
        <v>0.16107035377170842</v>
      </c>
    </row>
    <row r="30" spans="1:15" s="236" customFormat="1" x14ac:dyDescent="0.2">
      <c r="A30" s="237" t="str">
        <f>name!E$8</f>
        <v>Skilled trades occupations</v>
      </c>
      <c r="B30" s="302">
        <v>1.0320757455219465</v>
      </c>
      <c r="C30" s="302">
        <v>0.14045361716963164</v>
      </c>
      <c r="D30" s="302">
        <v>1.1774317552902518</v>
      </c>
      <c r="E30" s="302">
        <f t="shared" si="24"/>
        <v>2.34996111798183</v>
      </c>
      <c r="F30" s="303"/>
      <c r="G30" s="302">
        <v>1.968945438648606</v>
      </c>
      <c r="H30" s="302">
        <v>8.6923246780319E-2</v>
      </c>
      <c r="I30" s="302">
        <v>1.4239186644102311</v>
      </c>
      <c r="J30" s="302">
        <f>SUM(G30:I30)</f>
        <v>3.4797873498391558</v>
      </c>
      <c r="K30" s="303"/>
      <c r="L30" s="302">
        <v>2.0181956904720169</v>
      </c>
      <c r="M30" s="302">
        <v>0.11381649263736622</v>
      </c>
      <c r="N30" s="302">
        <v>0.84696916994224669</v>
      </c>
      <c r="O30" s="302">
        <f t="shared" si="26"/>
        <v>2.9789813530516298</v>
      </c>
    </row>
    <row r="31" spans="1:15" s="236" customFormat="1" x14ac:dyDescent="0.2">
      <c r="A31" s="237" t="str">
        <f>name!E$9</f>
        <v>Caring, leisure and other service occupations</v>
      </c>
      <c r="B31" s="302">
        <v>7.572057829961297E-2</v>
      </c>
      <c r="C31" s="302">
        <v>7.5392168946348911E-2</v>
      </c>
      <c r="D31" s="302">
        <v>3.2771700880284839E-2</v>
      </c>
      <c r="E31" s="302">
        <f t="shared" si="24"/>
        <v>0.18388444812624671</v>
      </c>
      <c r="F31" s="303"/>
      <c r="G31" s="302">
        <v>0.12885231092972724</v>
      </c>
      <c r="H31" s="302">
        <v>4.2424704622267641E-2</v>
      </c>
      <c r="I31" s="302">
        <v>4.5230991174290663E-2</v>
      </c>
      <c r="J31" s="302">
        <f t="shared" si="25"/>
        <v>0.21650800672628553</v>
      </c>
      <c r="K31" s="303"/>
      <c r="L31" s="302">
        <v>0.10525992387710935</v>
      </c>
      <c r="M31" s="302">
        <v>3.3140190524461696E-2</v>
      </c>
      <c r="N31" s="302">
        <v>8.1137567392476087E-2</v>
      </c>
      <c r="O31" s="302">
        <f t="shared" si="26"/>
        <v>0.21953768179404715</v>
      </c>
    </row>
    <row r="32" spans="1:15" s="236" customFormat="1" x14ac:dyDescent="0.2">
      <c r="A32" s="237" t="str">
        <f>name!E$10</f>
        <v>Sales and customer service occupations</v>
      </c>
      <c r="B32" s="302">
        <v>7.6747835232906916E-2</v>
      </c>
      <c r="C32" s="302">
        <v>4.315818216669802E-2</v>
      </c>
      <c r="D32" s="302">
        <v>2.1003489586815773E-2</v>
      </c>
      <c r="E32" s="302">
        <f t="shared" si="24"/>
        <v>0.14090950698642071</v>
      </c>
      <c r="F32" s="303"/>
      <c r="G32" s="302">
        <v>0.14541560380441565</v>
      </c>
      <c r="H32" s="302">
        <v>3.1139614137392649E-2</v>
      </c>
      <c r="I32" s="302">
        <v>2.6030407593482623E-2</v>
      </c>
      <c r="J32" s="302">
        <f t="shared" si="25"/>
        <v>0.20258562553529091</v>
      </c>
      <c r="K32" s="303"/>
      <c r="L32" s="302">
        <v>0.1424649963485432</v>
      </c>
      <c r="M32" s="302">
        <v>3.1347388156928321E-2</v>
      </c>
      <c r="N32" s="302">
        <v>2.1230033049444409E-2</v>
      </c>
      <c r="O32" s="302">
        <f t="shared" si="26"/>
        <v>0.19504241755491594</v>
      </c>
    </row>
    <row r="33" spans="1:15" s="236" customFormat="1" x14ac:dyDescent="0.2">
      <c r="A33" s="237" t="str">
        <f>name!E$11</f>
        <v>Process, plant and machine operatives</v>
      </c>
      <c r="B33" s="302">
        <v>0.11619776883517613</v>
      </c>
      <c r="C33" s="302">
        <v>5.5508073242778136E-2</v>
      </c>
      <c r="D33" s="302">
        <v>3.0187851095193865E-2</v>
      </c>
      <c r="E33" s="302">
        <f t="shared" si="24"/>
        <v>0.20189369317314812</v>
      </c>
      <c r="F33" s="303"/>
      <c r="G33" s="302">
        <v>0.18603376638677549</v>
      </c>
      <c r="H33" s="302">
        <v>4.0033134595273606E-2</v>
      </c>
      <c r="I33" s="302">
        <v>5.7476534243814791E-2</v>
      </c>
      <c r="J33" s="302">
        <f t="shared" si="25"/>
        <v>0.28354343522586389</v>
      </c>
      <c r="K33" s="303"/>
      <c r="L33" s="302">
        <v>0.13173129671615566</v>
      </c>
      <c r="M33" s="302">
        <v>6.5642504751221367E-2</v>
      </c>
      <c r="N33" s="302">
        <v>0.11110998466447682</v>
      </c>
      <c r="O33" s="302">
        <f t="shared" si="26"/>
        <v>0.30848378613185384</v>
      </c>
    </row>
    <row r="34" spans="1:15" s="236" customFormat="1" x14ac:dyDescent="0.2">
      <c r="A34" s="237" t="str">
        <f>name!E$12</f>
        <v>Elementary occupations</v>
      </c>
      <c r="B34" s="302">
        <v>0.21948758313926062</v>
      </c>
      <c r="C34" s="302">
        <v>0.17480801301279011</v>
      </c>
      <c r="D34" s="302">
        <v>0.24742865039227979</v>
      </c>
      <c r="E34" s="302">
        <f t="shared" si="24"/>
        <v>0.64172424654433047</v>
      </c>
      <c r="F34" s="303"/>
      <c r="G34" s="302">
        <v>0.3202553652738967</v>
      </c>
      <c r="H34" s="302">
        <v>9.1470625287741567E-2</v>
      </c>
      <c r="I34" s="302">
        <v>0.33501783619821912</v>
      </c>
      <c r="J34" s="302">
        <f t="shared" si="25"/>
        <v>0.7467438267598574</v>
      </c>
      <c r="K34" s="303"/>
      <c r="L34" s="302">
        <v>0.11960565138084134</v>
      </c>
      <c r="M34" s="302">
        <v>6.8402246788637405E-2</v>
      </c>
      <c r="N34" s="302">
        <v>0.56716524709189187</v>
      </c>
      <c r="O34" s="302">
        <f t="shared" si="26"/>
        <v>0.75517314526137058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2.0925946735853942</v>
      </c>
      <c r="C36" s="311">
        <f t="shared" ref="C36:O36" si="27">SUM(C26:C34)</f>
        <v>0.87228364188284402</v>
      </c>
      <c r="D36" s="311">
        <f t="shared" si="27"/>
        <v>1.5821216845317654</v>
      </c>
      <c r="E36" s="311">
        <f t="shared" si="27"/>
        <v>4.5470000000000033</v>
      </c>
      <c r="F36" s="311"/>
      <c r="G36" s="311">
        <f t="shared" si="27"/>
        <v>4.0828459327566158</v>
      </c>
      <c r="H36" s="311">
        <f t="shared" si="27"/>
        <v>0.5991552956851206</v>
      </c>
      <c r="I36" s="311">
        <f t="shared" si="27"/>
        <v>2.0159987715582668</v>
      </c>
      <c r="J36" s="311">
        <f t="shared" si="27"/>
        <v>6.6980000000000031</v>
      </c>
      <c r="K36" s="311"/>
      <c r="L36" s="311">
        <f t="shared" si="27"/>
        <v>4.1424970981401108</v>
      </c>
      <c r="M36" s="311">
        <f t="shared" si="27"/>
        <v>0.54172262455525022</v>
      </c>
      <c r="N36" s="311">
        <f t="shared" si="27"/>
        <v>1.7647802773046188</v>
      </c>
      <c r="O36" s="311">
        <f t="shared" si="27"/>
        <v>6.4489999999999803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0.21146763739573646</v>
      </c>
      <c r="C43" s="302">
        <v>5.5306726630552942E-3</v>
      </c>
      <c r="D43" s="302">
        <v>9.356275194989563E-5</v>
      </c>
      <c r="E43" s="302">
        <f>SUM(B43:D43)</f>
        <v>0.21709187281074163</v>
      </c>
      <c r="F43" s="303"/>
      <c r="G43" s="302">
        <v>0.14025801022781811</v>
      </c>
      <c r="H43" s="302">
        <v>9.6113001078573217E-3</v>
      </c>
      <c r="I43" s="302">
        <v>0</v>
      </c>
      <c r="J43" s="302">
        <f>SUM(G43:I43)</f>
        <v>0.14986931033567544</v>
      </c>
      <c r="K43" s="303"/>
      <c r="L43" s="302">
        <v>0.11685789660937682</v>
      </c>
      <c r="M43" s="302">
        <v>9.0292454178361511E-3</v>
      </c>
      <c r="N43" s="302">
        <v>0</v>
      </c>
      <c r="O43" s="302">
        <f>SUM(L43:N43)</f>
        <v>0.12588714202721296</v>
      </c>
    </row>
    <row r="44" spans="1:15" s="236" customFormat="1" x14ac:dyDescent="0.2">
      <c r="A44" s="237" t="str">
        <f>name!E$5</f>
        <v>Professional occupations</v>
      </c>
      <c r="B44" s="302">
        <v>0.28737311930332049</v>
      </c>
      <c r="C44" s="302">
        <v>2.2153386687791481E-2</v>
      </c>
      <c r="D44" s="302">
        <v>4.8547622811967656E-5</v>
      </c>
      <c r="E44" s="302">
        <f t="shared" ref="E44:E51" si="28">SUM(B44:D44)</f>
        <v>0.30957505361392396</v>
      </c>
      <c r="F44" s="303"/>
      <c r="G44" s="302">
        <v>0.21116466883315266</v>
      </c>
      <c r="H44" s="302">
        <v>2.1728558760830897E-2</v>
      </c>
      <c r="I44" s="302">
        <v>0</v>
      </c>
      <c r="J44" s="302">
        <f t="shared" ref="J44:J46" si="29">SUM(G44:I44)</f>
        <v>0.23289322759398356</v>
      </c>
      <c r="K44" s="303"/>
      <c r="L44" s="302">
        <v>0.19485920786578753</v>
      </c>
      <c r="M44" s="302">
        <v>1.9001601612634804E-2</v>
      </c>
      <c r="N44" s="302">
        <v>0</v>
      </c>
      <c r="O44" s="302">
        <f t="shared" ref="O44:O51" si="30">SUM(L44:N44)</f>
        <v>0.21386080947842234</v>
      </c>
    </row>
    <row r="45" spans="1:15" s="236" customFormat="1" x14ac:dyDescent="0.2">
      <c r="A45" s="237" t="str">
        <f>name!E$6</f>
        <v>Associate professional occupations</v>
      </c>
      <c r="B45" s="302">
        <v>0.21529437320732414</v>
      </c>
      <c r="C45" s="302">
        <v>1.521508151111039E-2</v>
      </c>
      <c r="D45" s="302">
        <v>7.1698498205023125E-5</v>
      </c>
      <c r="E45" s="302">
        <f t="shared" si="28"/>
        <v>0.23058115321663955</v>
      </c>
      <c r="F45" s="303"/>
      <c r="G45" s="302">
        <v>0.14791991279591271</v>
      </c>
      <c r="H45" s="302">
        <v>1.2873940056183249E-2</v>
      </c>
      <c r="I45" s="302">
        <v>0</v>
      </c>
      <c r="J45" s="302">
        <f t="shared" si="29"/>
        <v>0.16079385285209596</v>
      </c>
      <c r="K45" s="303"/>
      <c r="L45" s="302">
        <v>0.10413636954175191</v>
      </c>
      <c r="M45" s="302">
        <v>9.586242905803101E-3</v>
      </c>
      <c r="N45" s="302">
        <v>0</v>
      </c>
      <c r="O45" s="302">
        <f t="shared" si="30"/>
        <v>0.11372261244755502</v>
      </c>
    </row>
    <row r="46" spans="1:15" s="236" customFormat="1" x14ac:dyDescent="0.2">
      <c r="A46" s="237" t="str">
        <f>name!E$7</f>
        <v>Administrative and secretarial occupations</v>
      </c>
      <c r="B46" s="302">
        <v>0.16058781234089481</v>
      </c>
      <c r="C46" s="302">
        <v>2.7987264756249096E-2</v>
      </c>
      <c r="D46" s="302">
        <v>1.8023199107625653E-4</v>
      </c>
      <c r="E46" s="302">
        <f t="shared" si="28"/>
        <v>0.18875530908822016</v>
      </c>
      <c r="F46" s="303"/>
      <c r="G46" s="302">
        <v>9.6996285372526761E-2</v>
      </c>
      <c r="H46" s="302">
        <v>1.4408972581344701E-2</v>
      </c>
      <c r="I46" s="302">
        <v>0</v>
      </c>
      <c r="J46" s="302">
        <f t="shared" si="29"/>
        <v>0.11140525795387146</v>
      </c>
      <c r="K46" s="303"/>
      <c r="L46" s="302">
        <v>6.1422169158316942E-2</v>
      </c>
      <c r="M46" s="302">
        <v>7.6440263286321423E-3</v>
      </c>
      <c r="N46" s="302">
        <v>0</v>
      </c>
      <c r="O46" s="302">
        <f t="shared" si="30"/>
        <v>6.9066195486949089E-2</v>
      </c>
    </row>
    <row r="47" spans="1:15" s="236" customFormat="1" x14ac:dyDescent="0.2">
      <c r="A47" s="237" t="str">
        <f>name!E$8</f>
        <v>Skilled trades occupations</v>
      </c>
      <c r="B47" s="302">
        <v>0.96168922281253688</v>
      </c>
      <c r="C47" s="302">
        <v>1.571188528650028E-2</v>
      </c>
      <c r="D47" s="302">
        <v>1.0292348268074672E-5</v>
      </c>
      <c r="E47" s="302">
        <f t="shared" si="28"/>
        <v>0.97741140044730523</v>
      </c>
      <c r="F47" s="303"/>
      <c r="G47" s="302">
        <v>0.47441244807721239</v>
      </c>
      <c r="H47" s="302">
        <v>9.4253991207837798E-3</v>
      </c>
      <c r="I47" s="302">
        <v>0</v>
      </c>
      <c r="J47" s="302">
        <f>SUM(G47:I47)</f>
        <v>0.48383784719799616</v>
      </c>
      <c r="K47" s="303"/>
      <c r="L47" s="302">
        <v>0.3109316035038186</v>
      </c>
      <c r="M47" s="302">
        <v>1.1306661720001079E-2</v>
      </c>
      <c r="N47" s="302">
        <v>0</v>
      </c>
      <c r="O47" s="302">
        <f t="shared" si="30"/>
        <v>0.32223826522381965</v>
      </c>
    </row>
    <row r="48" spans="1:15" s="236" customFormat="1" x14ac:dyDescent="0.2">
      <c r="A48" s="237" t="str">
        <f>name!E$9</f>
        <v>Caring, leisure and other service occupations</v>
      </c>
      <c r="B48" s="302">
        <v>1.7539171641685992E-2</v>
      </c>
      <c r="C48" s="302">
        <v>4.8124218429875069E-2</v>
      </c>
      <c r="D48" s="302">
        <v>2.3678389394538159E-5</v>
      </c>
      <c r="E48" s="302">
        <f t="shared" si="28"/>
        <v>6.5687068460955608E-2</v>
      </c>
      <c r="F48" s="303"/>
      <c r="G48" s="302">
        <v>1.0771607855029742E-2</v>
      </c>
      <c r="H48" s="302">
        <v>2.0897617243944726E-2</v>
      </c>
      <c r="I48" s="302">
        <v>0</v>
      </c>
      <c r="J48" s="302">
        <f t="shared" ref="J48:J51" si="31">SUM(G48:I48)</f>
        <v>3.166922509897447E-2</v>
      </c>
      <c r="K48" s="303"/>
      <c r="L48" s="302">
        <v>9.4387342600857297E-3</v>
      </c>
      <c r="M48" s="302">
        <v>1.9365385281688713E-2</v>
      </c>
      <c r="N48" s="302">
        <v>0</v>
      </c>
      <c r="O48" s="302">
        <f t="shared" si="30"/>
        <v>2.8804119541774441E-2</v>
      </c>
    </row>
    <row r="49" spans="1:15" s="236" customFormat="1" x14ac:dyDescent="0.2">
      <c r="A49" s="237" t="str">
        <f>name!E$10</f>
        <v>Sales and customer service occupations</v>
      </c>
      <c r="B49" s="302">
        <v>5.598025780388477E-2</v>
      </c>
      <c r="C49" s="302">
        <v>2.1996943687752037E-2</v>
      </c>
      <c r="D49" s="302">
        <v>3.9251913396057913E-5</v>
      </c>
      <c r="E49" s="302">
        <f t="shared" si="28"/>
        <v>7.8016453405032868E-2</v>
      </c>
      <c r="F49" s="303"/>
      <c r="G49" s="302">
        <v>3.2296163597770634E-2</v>
      </c>
      <c r="H49" s="302">
        <v>1.519925788801927E-2</v>
      </c>
      <c r="I49" s="302">
        <v>0</v>
      </c>
      <c r="J49" s="302">
        <f t="shared" si="31"/>
        <v>4.7495421485789904E-2</v>
      </c>
      <c r="K49" s="303"/>
      <c r="L49" s="302">
        <v>2.6684941796472756E-2</v>
      </c>
      <c r="M49" s="302">
        <v>1.0984165518952455E-2</v>
      </c>
      <c r="N49" s="302">
        <v>0</v>
      </c>
      <c r="O49" s="302">
        <f t="shared" si="30"/>
        <v>3.7669107315425207E-2</v>
      </c>
    </row>
    <row r="50" spans="1:15" s="236" customFormat="1" x14ac:dyDescent="0.2">
      <c r="A50" s="237" t="str">
        <f>name!E$11</f>
        <v>Process, plant and machine operatives</v>
      </c>
      <c r="B50" s="302">
        <v>0.6061606032777771</v>
      </c>
      <c r="C50" s="302">
        <v>1.9564544489675852E-2</v>
      </c>
      <c r="D50" s="302">
        <v>1.5396578420665284E-5</v>
      </c>
      <c r="E50" s="302">
        <f t="shared" si="28"/>
        <v>0.62574054434587356</v>
      </c>
      <c r="F50" s="303"/>
      <c r="G50" s="302">
        <v>0.28581183572180768</v>
      </c>
      <c r="H50" s="302">
        <v>2.362230906152981E-2</v>
      </c>
      <c r="I50" s="302">
        <v>0</v>
      </c>
      <c r="J50" s="302">
        <f t="shared" si="31"/>
        <v>0.30943414478333747</v>
      </c>
      <c r="K50" s="303"/>
      <c r="L50" s="302">
        <v>0.21171184239446228</v>
      </c>
      <c r="M50" s="302">
        <v>2.1158940540064976E-2</v>
      </c>
      <c r="N50" s="302">
        <v>0</v>
      </c>
      <c r="O50" s="302">
        <f t="shared" si="30"/>
        <v>0.23287078293452726</v>
      </c>
    </row>
    <row r="51" spans="1:15" s="236" customFormat="1" x14ac:dyDescent="0.2">
      <c r="A51" s="237" t="str">
        <f>name!E$12</f>
        <v>Elementary occupations</v>
      </c>
      <c r="B51" s="302">
        <v>0.1404774655398677</v>
      </c>
      <c r="C51" s="302">
        <v>2.7633982431441096E-2</v>
      </c>
      <c r="D51" s="302">
        <v>2.9696640000245246E-5</v>
      </c>
      <c r="E51" s="302">
        <f t="shared" si="28"/>
        <v>0.16814114461130905</v>
      </c>
      <c r="F51" s="303"/>
      <c r="G51" s="302">
        <v>6.4942325337743245E-2</v>
      </c>
      <c r="H51" s="302">
        <v>1.1659387360534037E-2</v>
      </c>
      <c r="I51" s="302">
        <v>0</v>
      </c>
      <c r="J51" s="302">
        <f t="shared" si="31"/>
        <v>7.6601712698277286E-2</v>
      </c>
      <c r="K51" s="303"/>
      <c r="L51" s="302">
        <v>3.9038737068133052E-2</v>
      </c>
      <c r="M51" s="302">
        <v>3.8422284761837114E-3</v>
      </c>
      <c r="N51" s="302">
        <v>0</v>
      </c>
      <c r="O51" s="302">
        <f t="shared" si="30"/>
        <v>4.2880965544316765E-2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2.6565696633230282</v>
      </c>
      <c r="C53" s="311">
        <f t="shared" ref="C53:E53" si="32">SUM(C43:C51)</f>
        <v>0.20391797994345059</v>
      </c>
      <c r="D53" s="311">
        <f t="shared" si="32"/>
        <v>5.1235673352272417E-4</v>
      </c>
      <c r="E53" s="311">
        <f t="shared" si="32"/>
        <v>2.8610000000000015</v>
      </c>
      <c r="F53" s="311"/>
      <c r="G53" s="311">
        <f t="shared" ref="G53:J53" si="33">SUM(G43:G51)</f>
        <v>1.4645732578189739</v>
      </c>
      <c r="H53" s="311">
        <f t="shared" si="33"/>
        <v>0.1394267421810278</v>
      </c>
      <c r="I53" s="311">
        <f t="shared" si="33"/>
        <v>0</v>
      </c>
      <c r="J53" s="311">
        <f t="shared" si="33"/>
        <v>1.6040000000000016</v>
      </c>
      <c r="K53" s="311"/>
      <c r="L53" s="311">
        <f t="shared" ref="L53:O53" si="34">SUM(L43:L51)</f>
        <v>1.0750815021982054</v>
      </c>
      <c r="M53" s="311">
        <f t="shared" si="34"/>
        <v>0.11191849780179713</v>
      </c>
      <c r="N53" s="311">
        <f t="shared" si="34"/>
        <v>0</v>
      </c>
      <c r="O53" s="311">
        <f t="shared" si="34"/>
        <v>1.1870000000000025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1.016828767381559</v>
      </c>
      <c r="C60" s="302">
        <v>3.9039173255868045E-2</v>
      </c>
      <c r="D60" s="302">
        <v>6.0440743248768129E-2</v>
      </c>
      <c r="E60" s="302">
        <f>SUM(B60:D60)</f>
        <v>1.1163086838861953</v>
      </c>
      <c r="F60" s="303"/>
      <c r="G60" s="302">
        <v>1.178947188780737</v>
      </c>
      <c r="H60" s="302">
        <v>7.34760697874111E-2</v>
      </c>
      <c r="I60" s="302">
        <v>3.7920610776022635E-2</v>
      </c>
      <c r="J60" s="302">
        <f>SUM(G60:I60)</f>
        <v>1.2903438693441707</v>
      </c>
      <c r="K60" s="303"/>
      <c r="L60" s="302">
        <v>1.5071373051467376</v>
      </c>
      <c r="M60" s="302">
        <v>8.6723726023147887E-2</v>
      </c>
      <c r="N60" s="302">
        <v>5.8302356764287154E-2</v>
      </c>
      <c r="O60" s="302">
        <f>SUM(L60:N60)</f>
        <v>1.6521633879341726</v>
      </c>
    </row>
    <row r="61" spans="1:15" s="236" customFormat="1" x14ac:dyDescent="0.2">
      <c r="A61" s="237" t="str">
        <f>name!E$5</f>
        <v>Professional occupations</v>
      </c>
      <c r="B61" s="302">
        <v>1.1198792742655717</v>
      </c>
      <c r="C61" s="302">
        <v>4.3119022762306149E-2</v>
      </c>
      <c r="D61" s="302">
        <v>3.9702876316154573E-2</v>
      </c>
      <c r="E61" s="302">
        <f t="shared" ref="E61:E68" si="35">SUM(B61:D61)</f>
        <v>1.2027011733440325</v>
      </c>
      <c r="F61" s="303"/>
      <c r="G61" s="302">
        <v>1.4126254469812927</v>
      </c>
      <c r="H61" s="302">
        <v>7.2858589285087871E-2</v>
      </c>
      <c r="I61" s="302">
        <v>1.3153766349405998E-2</v>
      </c>
      <c r="J61" s="302">
        <f t="shared" ref="J61:J63" si="36">SUM(G61:I61)</f>
        <v>1.4986378026157865</v>
      </c>
      <c r="K61" s="303"/>
      <c r="L61" s="302">
        <v>2.2955489497289321</v>
      </c>
      <c r="M61" s="302">
        <v>9.9688675052331061E-2</v>
      </c>
      <c r="N61" s="302">
        <v>8.2764068763438829E-3</v>
      </c>
      <c r="O61" s="302">
        <f t="shared" ref="O61:O68" si="37">SUM(L61:N61)</f>
        <v>2.4035140316576067</v>
      </c>
    </row>
    <row r="62" spans="1:15" s="236" customFormat="1" x14ac:dyDescent="0.2">
      <c r="A62" s="237" t="str">
        <f>name!E$6</f>
        <v>Associate professional occupations</v>
      </c>
      <c r="B62" s="302">
        <v>1.4787507191500275</v>
      </c>
      <c r="C62" s="302">
        <v>7.4229316084484645E-2</v>
      </c>
      <c r="D62" s="302">
        <v>2.5049772576981637E-2</v>
      </c>
      <c r="E62" s="302">
        <f t="shared" si="35"/>
        <v>1.5780298078114938</v>
      </c>
      <c r="F62" s="303"/>
      <c r="G62" s="302">
        <v>1.7958492313036323</v>
      </c>
      <c r="H62" s="302">
        <v>0.10671562072236694</v>
      </c>
      <c r="I62" s="302">
        <v>9.713190934803731E-3</v>
      </c>
      <c r="J62" s="302">
        <f t="shared" si="36"/>
        <v>1.9122780429608031</v>
      </c>
      <c r="K62" s="303"/>
      <c r="L62" s="302">
        <v>2.2033503966538577</v>
      </c>
      <c r="M62" s="302">
        <v>9.8846165119004348E-2</v>
      </c>
      <c r="N62" s="302">
        <v>7.277282793009379E-3</v>
      </c>
      <c r="O62" s="302">
        <f t="shared" si="37"/>
        <v>2.3094738445658711</v>
      </c>
    </row>
    <row r="63" spans="1:15" s="236" customFormat="1" x14ac:dyDescent="0.2">
      <c r="A63" s="237" t="str">
        <f>name!E$7</f>
        <v>Administrative and secretarial occupations</v>
      </c>
      <c r="B63" s="302">
        <v>0.66330457047507629</v>
      </c>
      <c r="C63" s="302">
        <v>0.19003956282411216</v>
      </c>
      <c r="D63" s="302">
        <v>1.8810962847604518E-2</v>
      </c>
      <c r="E63" s="302">
        <f t="shared" si="35"/>
        <v>0.87215509614679299</v>
      </c>
      <c r="F63" s="303"/>
      <c r="G63" s="302">
        <v>0.67461709356762234</v>
      </c>
      <c r="H63" s="302">
        <v>0.19995623185873682</v>
      </c>
      <c r="I63" s="302">
        <v>8.4515313569065564E-3</v>
      </c>
      <c r="J63" s="302">
        <f t="shared" si="36"/>
        <v>0.8830248567832657</v>
      </c>
      <c r="K63" s="303"/>
      <c r="L63" s="302">
        <v>0.78730242396842354</v>
      </c>
      <c r="M63" s="302">
        <v>0.21573858633946583</v>
      </c>
      <c r="N63" s="302">
        <v>9.9894002886320495E-3</v>
      </c>
      <c r="O63" s="302">
        <f t="shared" si="37"/>
        <v>1.0130304105965213</v>
      </c>
    </row>
    <row r="64" spans="1:15" s="236" customFormat="1" x14ac:dyDescent="0.2">
      <c r="A64" s="237" t="str">
        <f>name!E$8</f>
        <v>Skilled trades occupations</v>
      </c>
      <c r="B64" s="302">
        <v>1.601771018615763</v>
      </c>
      <c r="C64" s="302">
        <v>7.7990144221252652E-2</v>
      </c>
      <c r="D64" s="302">
        <v>0.15933785207522022</v>
      </c>
      <c r="E64" s="302">
        <f t="shared" si="35"/>
        <v>1.8390990149122359</v>
      </c>
      <c r="F64" s="303"/>
      <c r="G64" s="302">
        <v>1.2904057805557512</v>
      </c>
      <c r="H64" s="302">
        <v>8.4246469033550375E-2</v>
      </c>
      <c r="I64" s="302">
        <v>6.648509737466167E-2</v>
      </c>
      <c r="J64" s="302">
        <f>SUM(G64:I64)</f>
        <v>1.441137346963963</v>
      </c>
      <c r="K64" s="303"/>
      <c r="L64" s="302">
        <v>1.3626598685175337</v>
      </c>
      <c r="M64" s="302">
        <v>9.3761708891684614E-2</v>
      </c>
      <c r="N64" s="302">
        <v>8.371113905011919E-2</v>
      </c>
      <c r="O64" s="302">
        <f t="shared" si="37"/>
        <v>1.5401327164593377</v>
      </c>
    </row>
    <row r="65" spans="1:15" s="236" customFormat="1" x14ac:dyDescent="0.2">
      <c r="A65" s="237" t="str">
        <f>name!E$9</f>
        <v>Caring, leisure and other service occupations</v>
      </c>
      <c r="B65" s="302">
        <v>8.6128533471764454E-2</v>
      </c>
      <c r="C65" s="302">
        <v>2.6652496617757756E-2</v>
      </c>
      <c r="D65" s="302">
        <v>5.1879522804972418E-3</v>
      </c>
      <c r="E65" s="302">
        <f t="shared" si="35"/>
        <v>0.11796898237001946</v>
      </c>
      <c r="F65" s="303"/>
      <c r="G65" s="302">
        <v>8.8206148201408471E-2</v>
      </c>
      <c r="H65" s="302">
        <v>2.3439300462583228E-2</v>
      </c>
      <c r="I65" s="302">
        <v>2.4170574569365873E-3</v>
      </c>
      <c r="J65" s="302">
        <f t="shared" ref="J65:J68" si="38">SUM(G65:I65)</f>
        <v>0.11406250612092829</v>
      </c>
      <c r="K65" s="303"/>
      <c r="L65" s="302">
        <v>0.11442575691848472</v>
      </c>
      <c r="M65" s="302">
        <v>2.0969936130131102E-2</v>
      </c>
      <c r="N65" s="302">
        <v>4.3605118115199407E-3</v>
      </c>
      <c r="O65" s="302">
        <f t="shared" si="37"/>
        <v>0.13975620486013576</v>
      </c>
    </row>
    <row r="66" spans="1:15" s="236" customFormat="1" x14ac:dyDescent="0.2">
      <c r="A66" s="237" t="str">
        <f>name!E$10</f>
        <v>Sales and customer service occupations</v>
      </c>
      <c r="B66" s="302">
        <v>0.16057684863460181</v>
      </c>
      <c r="C66" s="302">
        <v>4.5440685826496505E-2</v>
      </c>
      <c r="D66" s="302">
        <v>1.12514014105266E-2</v>
      </c>
      <c r="E66" s="302">
        <f t="shared" si="35"/>
        <v>0.21726893587162494</v>
      </c>
      <c r="F66" s="303"/>
      <c r="G66" s="302">
        <v>0.15621752442979056</v>
      </c>
      <c r="H66" s="302">
        <v>5.4317345440904566E-2</v>
      </c>
      <c r="I66" s="302">
        <v>6.0863674455988327E-3</v>
      </c>
      <c r="J66" s="302">
        <f t="shared" si="38"/>
        <v>0.21662123731629399</v>
      </c>
      <c r="K66" s="303"/>
      <c r="L66" s="302">
        <v>0.21291658005915992</v>
      </c>
      <c r="M66" s="302">
        <v>5.2442894358276176E-2</v>
      </c>
      <c r="N66" s="302">
        <v>9.6699142223694249E-3</v>
      </c>
      <c r="O66" s="302">
        <f t="shared" si="37"/>
        <v>0.27502938863980553</v>
      </c>
    </row>
    <row r="67" spans="1:15" s="236" customFormat="1" x14ac:dyDescent="0.2">
      <c r="A67" s="237" t="str">
        <f>name!E$11</f>
        <v>Process, plant and machine operatives</v>
      </c>
      <c r="B67" s="302">
        <v>3.3996953280184452</v>
      </c>
      <c r="C67" s="302">
        <v>0.28700894075857419</v>
      </c>
      <c r="D67" s="302">
        <v>2.5916197388836465E-2</v>
      </c>
      <c r="E67" s="302">
        <f t="shared" si="35"/>
        <v>3.7126204661658559</v>
      </c>
      <c r="F67" s="303"/>
      <c r="G67" s="302">
        <v>2.7370393825530299</v>
      </c>
      <c r="H67" s="302">
        <v>0.41527882252980819</v>
      </c>
      <c r="I67" s="302">
        <v>1.1435411898732543E-2</v>
      </c>
      <c r="J67" s="302">
        <f t="shared" si="38"/>
        <v>3.1637536169815705</v>
      </c>
      <c r="K67" s="303"/>
      <c r="L67" s="302">
        <v>3.4843138087343131</v>
      </c>
      <c r="M67" s="302">
        <v>0.7335831409966771</v>
      </c>
      <c r="N67" s="302">
        <v>1.6850341384412614E-2</v>
      </c>
      <c r="O67" s="302">
        <f t="shared" si="37"/>
        <v>4.2347472911154034</v>
      </c>
    </row>
    <row r="68" spans="1:15" s="236" customFormat="1" x14ac:dyDescent="0.2">
      <c r="A68" s="237" t="str">
        <f>name!E$12</f>
        <v>Elementary occupations</v>
      </c>
      <c r="B68" s="302">
        <v>2.1980825030288056</v>
      </c>
      <c r="C68" s="302">
        <v>0.52580727878845024</v>
      </c>
      <c r="D68" s="302">
        <v>1.2958057674495855E-2</v>
      </c>
      <c r="E68" s="302">
        <f t="shared" si="35"/>
        <v>2.7368478394917517</v>
      </c>
      <c r="F68" s="303"/>
      <c r="G68" s="302">
        <v>1.7902017984046399</v>
      </c>
      <c r="H68" s="302">
        <v>0.65759670731179176</v>
      </c>
      <c r="I68" s="302">
        <v>4.3422151967941053E-3</v>
      </c>
      <c r="J68" s="302">
        <f t="shared" si="38"/>
        <v>2.4521407209132255</v>
      </c>
      <c r="K68" s="303"/>
      <c r="L68" s="302">
        <v>1.7287034753265598</v>
      </c>
      <c r="M68" s="302">
        <v>0.64472565124330472</v>
      </c>
      <c r="N68" s="302">
        <v>6.7235976012802517E-3</v>
      </c>
      <c r="O68" s="302">
        <f t="shared" si="37"/>
        <v>2.3801527241711447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11.725017563041613</v>
      </c>
      <c r="C70" s="311">
        <f t="shared" ref="C70:E70" si="39">SUM(C60:C68)</f>
        <v>1.3093266211393024</v>
      </c>
      <c r="D70" s="311">
        <f t="shared" si="39"/>
        <v>0.35865581581908523</v>
      </c>
      <c r="E70" s="311">
        <f t="shared" si="39"/>
        <v>13.393000000000002</v>
      </c>
      <c r="F70" s="311"/>
      <c r="G70" s="311">
        <f t="shared" ref="G70:J70" si="40">SUM(G60:G68)</f>
        <v>11.124109594777904</v>
      </c>
      <c r="H70" s="311">
        <f t="shared" si="40"/>
        <v>1.687885156432241</v>
      </c>
      <c r="I70" s="311">
        <f t="shared" si="40"/>
        <v>0.16000524878986266</v>
      </c>
      <c r="J70" s="311">
        <f t="shared" si="40"/>
        <v>12.972000000000007</v>
      </c>
      <c r="K70" s="311"/>
      <c r="L70" s="311">
        <f t="shared" ref="L70:O70" si="41">SUM(L60:L68)</f>
        <v>13.696358565054002</v>
      </c>
      <c r="M70" s="311">
        <f t="shared" si="41"/>
        <v>2.0464804841540229</v>
      </c>
      <c r="N70" s="311">
        <f t="shared" si="41"/>
        <v>0.20516095079197386</v>
      </c>
      <c r="O70" s="311">
        <f t="shared" si="41"/>
        <v>15.947999999999999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1.2685251393006698</v>
      </c>
      <c r="C77" s="302">
        <v>7.2960445800420951E-2</v>
      </c>
      <c r="D77" s="302">
        <v>7.6410643259572683E-2</v>
      </c>
      <c r="E77" s="302">
        <f>SUM(B77:D77)</f>
        <v>1.4178962283606633</v>
      </c>
      <c r="F77" s="303"/>
      <c r="G77" s="302">
        <v>1.0092225631220675</v>
      </c>
      <c r="H77" s="302">
        <v>0.10727033034412742</v>
      </c>
      <c r="I77" s="302">
        <v>6.7456105160595053E-2</v>
      </c>
      <c r="J77" s="302">
        <f>SUM(G77:I77)</f>
        <v>1.1839489986267899</v>
      </c>
      <c r="K77" s="303"/>
      <c r="L77" s="302">
        <v>0.83150079347673611</v>
      </c>
      <c r="M77" s="302">
        <v>0.10352959030204847</v>
      </c>
      <c r="N77" s="302">
        <v>6.2869875689081547E-2</v>
      </c>
      <c r="O77" s="302">
        <f>SUM(L77:N77)</f>
        <v>0.99790025946786609</v>
      </c>
    </row>
    <row r="78" spans="1:15" s="236" customFormat="1" x14ac:dyDescent="0.2">
      <c r="A78" s="237" t="str">
        <f>name!E$5</f>
        <v>Professional occupations</v>
      </c>
      <c r="B78" s="302">
        <v>2.0341812954306131</v>
      </c>
      <c r="C78" s="302">
        <v>6.3822053203393431E-2</v>
      </c>
      <c r="D78" s="302">
        <v>5.1380350764198057E-2</v>
      </c>
      <c r="E78" s="302">
        <f t="shared" ref="E78:E85" si="42">SUM(B78:D78)</f>
        <v>2.1493836993982045</v>
      </c>
      <c r="F78" s="303"/>
      <c r="G78" s="302">
        <v>1.730418388531727</v>
      </c>
      <c r="H78" s="302">
        <v>9.281467249305686E-2</v>
      </c>
      <c r="I78" s="302">
        <v>3.9953677678563948E-2</v>
      </c>
      <c r="J78" s="302">
        <f t="shared" ref="J78:J80" si="43">SUM(G78:I78)</f>
        <v>1.8631867387033481</v>
      </c>
      <c r="K78" s="303"/>
      <c r="L78" s="302">
        <v>1.5617739394083596</v>
      </c>
      <c r="M78" s="302">
        <v>7.864281336414379E-2</v>
      </c>
      <c r="N78" s="302">
        <v>2.2900287749285434E-2</v>
      </c>
      <c r="O78" s="302">
        <f t="shared" ref="O78:O85" si="44">SUM(L78:N78)</f>
        <v>1.6633170405217887</v>
      </c>
    </row>
    <row r="79" spans="1:15" s="236" customFormat="1" x14ac:dyDescent="0.2">
      <c r="A79" s="237" t="str">
        <f>name!E$6</f>
        <v>Associate professional occupations</v>
      </c>
      <c r="B79" s="302">
        <v>1.165424345458663</v>
      </c>
      <c r="C79" s="302">
        <v>6.7555318680775522E-2</v>
      </c>
      <c r="D79" s="302">
        <v>3.4428903719944885E-2</v>
      </c>
      <c r="E79" s="302">
        <f t="shared" si="42"/>
        <v>1.2674085678593834</v>
      </c>
      <c r="F79" s="303"/>
      <c r="G79" s="302">
        <v>0.95880003925427171</v>
      </c>
      <c r="H79" s="302">
        <v>7.9334143019694367E-2</v>
      </c>
      <c r="I79" s="302">
        <v>2.1616802659650117E-2</v>
      </c>
      <c r="J79" s="302">
        <f t="shared" si="43"/>
        <v>1.0597509849336162</v>
      </c>
      <c r="K79" s="303"/>
      <c r="L79" s="302">
        <v>0.68763884158030031</v>
      </c>
      <c r="M79" s="302">
        <v>5.8010376940189033E-2</v>
      </c>
      <c r="N79" s="302">
        <v>1.5071613981292618E-2</v>
      </c>
      <c r="O79" s="302">
        <f t="shared" si="44"/>
        <v>0.76072083250178202</v>
      </c>
    </row>
    <row r="80" spans="1:15" s="236" customFormat="1" x14ac:dyDescent="0.2">
      <c r="A80" s="237" t="str">
        <f>name!E$7</f>
        <v>Administrative and secretarial occupations</v>
      </c>
      <c r="B80" s="302">
        <v>0.6558893277461737</v>
      </c>
      <c r="C80" s="302">
        <v>0.231093014250211</v>
      </c>
      <c r="D80" s="302">
        <v>1.8882147580619731E-2</v>
      </c>
      <c r="E80" s="302">
        <f t="shared" si="42"/>
        <v>0.90586448957700438</v>
      </c>
      <c r="F80" s="303"/>
      <c r="G80" s="302">
        <v>0.49378396818538595</v>
      </c>
      <c r="H80" s="302">
        <v>0.19625531738366614</v>
      </c>
      <c r="I80" s="302">
        <v>1.2207839782839137E-2</v>
      </c>
      <c r="J80" s="302">
        <f t="shared" si="43"/>
        <v>0.70224712535189115</v>
      </c>
      <c r="K80" s="303"/>
      <c r="L80" s="302">
        <v>0.35255020092965361</v>
      </c>
      <c r="M80" s="302">
        <v>0.1251703889326804</v>
      </c>
      <c r="N80" s="302">
        <v>1.0049055414748759E-2</v>
      </c>
      <c r="O80" s="302">
        <f t="shared" si="44"/>
        <v>0.48776964527708278</v>
      </c>
    </row>
    <row r="81" spans="1:15" s="236" customFormat="1" x14ac:dyDescent="0.2">
      <c r="A81" s="237" t="str">
        <f>name!E$8</f>
        <v>Skilled trades occupations</v>
      </c>
      <c r="B81" s="302">
        <v>2.2601920919164109</v>
      </c>
      <c r="C81" s="302">
        <v>9.9224546516693116E-2</v>
      </c>
      <c r="D81" s="302">
        <v>0.1253884618665396</v>
      </c>
      <c r="E81" s="302">
        <f t="shared" si="42"/>
        <v>2.4848051002996439</v>
      </c>
      <c r="F81" s="303"/>
      <c r="G81" s="302">
        <v>1.3624971437102094</v>
      </c>
      <c r="H81" s="302">
        <v>9.2249874512554675E-2</v>
      </c>
      <c r="I81" s="302">
        <v>8.2008868116819289E-2</v>
      </c>
      <c r="J81" s="302">
        <f>SUM(G81:I81)</f>
        <v>1.5367558863395834</v>
      </c>
      <c r="K81" s="303"/>
      <c r="L81" s="302">
        <v>0.94295714690270582</v>
      </c>
      <c r="M81" s="302">
        <v>8.7062887135836681E-2</v>
      </c>
      <c r="N81" s="302">
        <v>7.9725414042363121E-2</v>
      </c>
      <c r="O81" s="302">
        <f t="shared" si="44"/>
        <v>1.1097454480809057</v>
      </c>
    </row>
    <row r="82" spans="1:15" s="236" customFormat="1" x14ac:dyDescent="0.2">
      <c r="A82" s="237" t="str">
        <f>name!E$9</f>
        <v>Caring, leisure and other service occupations</v>
      </c>
      <c r="B82" s="302">
        <v>5.7627451872317402E-2</v>
      </c>
      <c r="C82" s="302">
        <v>1.4431970458678986E-2</v>
      </c>
      <c r="D82" s="302">
        <v>4.0671290134760129E-3</v>
      </c>
      <c r="E82" s="302">
        <f t="shared" si="42"/>
        <v>7.6126551344472396E-2</v>
      </c>
      <c r="F82" s="303"/>
      <c r="G82" s="302">
        <v>3.7833836734448519E-2</v>
      </c>
      <c r="H82" s="302">
        <v>1.2150082455978848E-2</v>
      </c>
      <c r="I82" s="302">
        <v>3.5210210062509278E-3</v>
      </c>
      <c r="J82" s="302">
        <f t="shared" ref="J82:J85" si="45">SUM(G82:I82)</f>
        <v>5.3504940196678299E-2</v>
      </c>
      <c r="K82" s="303"/>
      <c r="L82" s="302">
        <v>2.79462301907803E-2</v>
      </c>
      <c r="M82" s="302">
        <v>7.4404510798296991E-3</v>
      </c>
      <c r="N82" s="302">
        <v>4.8643574700637602E-3</v>
      </c>
      <c r="O82" s="302">
        <f t="shared" si="44"/>
        <v>4.0251038740673754E-2</v>
      </c>
    </row>
    <row r="83" spans="1:15" s="236" customFormat="1" x14ac:dyDescent="0.2">
      <c r="A83" s="237" t="str">
        <f>name!E$10</f>
        <v>Sales and customer service occupations</v>
      </c>
      <c r="B83" s="302">
        <v>0.28055851913891761</v>
      </c>
      <c r="C83" s="302">
        <v>5.832977842770519E-2</v>
      </c>
      <c r="D83" s="302">
        <v>1.0433369372365019E-2</v>
      </c>
      <c r="E83" s="302">
        <f t="shared" si="42"/>
        <v>0.34932166693898781</v>
      </c>
      <c r="F83" s="303"/>
      <c r="G83" s="302">
        <v>0.2048855910861061</v>
      </c>
      <c r="H83" s="302">
        <v>6.7191124044507125E-2</v>
      </c>
      <c r="I83" s="302">
        <v>5.8777943607530034E-3</v>
      </c>
      <c r="J83" s="302">
        <f t="shared" si="45"/>
        <v>0.27795450949136624</v>
      </c>
      <c r="K83" s="303"/>
      <c r="L83" s="302">
        <v>0.17913681794732472</v>
      </c>
      <c r="M83" s="302">
        <v>7.5243842878414097E-2</v>
      </c>
      <c r="N83" s="302">
        <v>5.615508540821738E-3</v>
      </c>
      <c r="O83" s="302">
        <f t="shared" si="44"/>
        <v>0.25999616936656056</v>
      </c>
    </row>
    <row r="84" spans="1:15" s="236" customFormat="1" x14ac:dyDescent="0.2">
      <c r="A84" s="237" t="str">
        <f>name!E$11</f>
        <v>Process, plant and machine operatives</v>
      </c>
      <c r="B84" s="302">
        <v>1.4732329572059744</v>
      </c>
      <c r="C84" s="302">
        <v>0.15350726507251272</v>
      </c>
      <c r="D84" s="302">
        <v>2.306004388702888E-2</v>
      </c>
      <c r="E84" s="302">
        <f t="shared" si="42"/>
        <v>1.649800266165516</v>
      </c>
      <c r="F84" s="303"/>
      <c r="G84" s="302">
        <v>0.80200006839617233</v>
      </c>
      <c r="H84" s="302">
        <v>0.12704160974432233</v>
      </c>
      <c r="I84" s="302">
        <v>1.6782639913622419E-2</v>
      </c>
      <c r="J84" s="302">
        <f t="shared" si="45"/>
        <v>0.94582431805411704</v>
      </c>
      <c r="K84" s="303"/>
      <c r="L84" s="302">
        <v>0.74731959171675566</v>
      </c>
      <c r="M84" s="302">
        <v>0.12032648144390444</v>
      </c>
      <c r="N84" s="302">
        <v>1.6814273491053144E-2</v>
      </c>
      <c r="O84" s="302">
        <f t="shared" si="44"/>
        <v>0.88446034665171325</v>
      </c>
    </row>
    <row r="85" spans="1:15" s="236" customFormat="1" x14ac:dyDescent="0.2">
      <c r="A85" s="237" t="str">
        <f>name!E$12</f>
        <v>Elementary occupations</v>
      </c>
      <c r="B85" s="302">
        <v>0.47416291644832004</v>
      </c>
      <c r="C85" s="302">
        <v>5.5400218011850209E-2</v>
      </c>
      <c r="D85" s="302">
        <v>1.483029559594699E-2</v>
      </c>
      <c r="E85" s="302">
        <f t="shared" si="42"/>
        <v>0.54439343005611718</v>
      </c>
      <c r="F85" s="303"/>
      <c r="G85" s="302">
        <v>0.26160252372380099</v>
      </c>
      <c r="H85" s="302">
        <v>4.4301017919205994E-2</v>
      </c>
      <c r="I85" s="302">
        <v>7.922956659598723E-3</v>
      </c>
      <c r="J85" s="302">
        <f t="shared" si="45"/>
        <v>0.31382649830260573</v>
      </c>
      <c r="K85" s="303"/>
      <c r="L85" s="302">
        <v>0.1580621606218193</v>
      </c>
      <c r="M85" s="302">
        <v>2.1637833141698471E-2</v>
      </c>
      <c r="N85" s="302">
        <v>8.1392256281023131E-3</v>
      </c>
      <c r="O85" s="302">
        <f t="shared" si="44"/>
        <v>0.1878392193916201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9.6697940445180599</v>
      </c>
      <c r="C87" s="311">
        <f t="shared" ref="C87:E87" si="46">SUM(C77:C85)</f>
        <v>0.81632461042224103</v>
      </c>
      <c r="D87" s="311">
        <f t="shared" si="46"/>
        <v>0.35888134505969188</v>
      </c>
      <c r="E87" s="311">
        <f t="shared" si="46"/>
        <v>10.844999999999992</v>
      </c>
      <c r="F87" s="311"/>
      <c r="G87" s="311">
        <f t="shared" ref="G87:J87" si="47">SUM(G77:G85)</f>
        <v>6.8610441227441905</v>
      </c>
      <c r="H87" s="311">
        <f t="shared" si="47"/>
        <v>0.81860817191711377</v>
      </c>
      <c r="I87" s="311">
        <f t="shared" si="47"/>
        <v>0.25734770533869261</v>
      </c>
      <c r="J87" s="311">
        <f t="shared" si="47"/>
        <v>7.9369999999999958</v>
      </c>
      <c r="K87" s="311"/>
      <c r="L87" s="311">
        <f t="shared" ref="L87:O87" si="48">SUM(L77:L85)</f>
        <v>5.4888857227744356</v>
      </c>
      <c r="M87" s="311">
        <f t="shared" si="48"/>
        <v>0.67706466521874509</v>
      </c>
      <c r="N87" s="311">
        <f t="shared" si="48"/>
        <v>0.22604961200681242</v>
      </c>
      <c r="O87" s="311">
        <f t="shared" si="48"/>
        <v>6.3919999999999932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3.5116504634709687</v>
      </c>
      <c r="C94" s="302">
        <v>0.17424853486462519</v>
      </c>
      <c r="D94" s="302">
        <v>0.47905051670532428</v>
      </c>
      <c r="E94" s="302">
        <f>SUM(B94:D94)</f>
        <v>4.1649495150409184</v>
      </c>
      <c r="F94" s="303"/>
      <c r="G94" s="302">
        <v>4.4930539063744792</v>
      </c>
      <c r="H94" s="302">
        <v>0.42048053139738795</v>
      </c>
      <c r="I94" s="302">
        <v>0.55740311517697427</v>
      </c>
      <c r="J94" s="302">
        <f>SUM(G94:I94)</f>
        <v>5.4709375529488415</v>
      </c>
      <c r="K94" s="303"/>
      <c r="L94" s="302">
        <v>3.8025315064764031</v>
      </c>
      <c r="M94" s="302">
        <v>0.40774492460682382</v>
      </c>
      <c r="N94" s="302">
        <v>0.50669309082824621</v>
      </c>
      <c r="O94" s="302">
        <f>SUM(L94:N94)</f>
        <v>4.7169695219114738</v>
      </c>
    </row>
    <row r="95" spans="1:15" s="236" customFormat="1" x14ac:dyDescent="0.2">
      <c r="A95" s="237" t="str">
        <f>name!E$5</f>
        <v>Professional occupations</v>
      </c>
      <c r="B95" s="302">
        <v>4.3218993229795553</v>
      </c>
      <c r="C95" s="302">
        <v>0.16611624342683931</v>
      </c>
      <c r="D95" s="302">
        <v>0.25742965543280583</v>
      </c>
      <c r="E95" s="302">
        <f t="shared" ref="E95:E102" si="49">SUM(B95:D95)</f>
        <v>4.7454452218392005</v>
      </c>
      <c r="F95" s="303"/>
      <c r="G95" s="302">
        <v>6.4922846655976159</v>
      </c>
      <c r="H95" s="302">
        <v>0.3500891668645868</v>
      </c>
      <c r="I95" s="302">
        <v>0.27551908327640429</v>
      </c>
      <c r="J95" s="302">
        <f t="shared" ref="J95:J97" si="50">SUM(G95:I95)</f>
        <v>7.1178929157386071</v>
      </c>
      <c r="K95" s="303"/>
      <c r="L95" s="302">
        <v>6.7117731755450043</v>
      </c>
      <c r="M95" s="302">
        <v>0.32263203686334369</v>
      </c>
      <c r="N95" s="302">
        <v>0.19416185546166409</v>
      </c>
      <c r="O95" s="302">
        <f t="shared" ref="O95:O102" si="51">SUM(L95:N95)</f>
        <v>7.2285670678700127</v>
      </c>
    </row>
    <row r="96" spans="1:15" s="236" customFormat="1" x14ac:dyDescent="0.2">
      <c r="A96" s="237" t="str">
        <f>name!E$6</f>
        <v>Associate professional occupations</v>
      </c>
      <c r="B96" s="302">
        <v>3.2509180028090086</v>
      </c>
      <c r="C96" s="302">
        <v>0.24829325432149696</v>
      </c>
      <c r="D96" s="302">
        <v>0.28474439829059633</v>
      </c>
      <c r="E96" s="302">
        <f t="shared" si="49"/>
        <v>3.783955655421102</v>
      </c>
      <c r="F96" s="303"/>
      <c r="G96" s="302">
        <v>4.3558273613040548</v>
      </c>
      <c r="H96" s="302">
        <v>0.45029109790434074</v>
      </c>
      <c r="I96" s="302">
        <v>0.21805407463095888</v>
      </c>
      <c r="J96" s="302">
        <f t="shared" si="50"/>
        <v>5.0241725338393541</v>
      </c>
      <c r="K96" s="303"/>
      <c r="L96" s="302">
        <v>3.477704843135959</v>
      </c>
      <c r="M96" s="302">
        <v>0.29410034528021495</v>
      </c>
      <c r="N96" s="302">
        <v>0.18641287459607184</v>
      </c>
      <c r="O96" s="302">
        <f t="shared" si="51"/>
        <v>3.9582180630122457</v>
      </c>
    </row>
    <row r="97" spans="1:15" s="236" customFormat="1" x14ac:dyDescent="0.2">
      <c r="A97" s="237" t="str">
        <f>name!E$7</f>
        <v>Administrative and secretarial occupations</v>
      </c>
      <c r="B97" s="302">
        <v>2.9055816454224712</v>
      </c>
      <c r="C97" s="302">
        <v>0.88374090455703058</v>
      </c>
      <c r="D97" s="302">
        <v>9.6822624041258701E-2</v>
      </c>
      <c r="E97" s="302">
        <f t="shared" si="49"/>
        <v>3.8861451740207604</v>
      </c>
      <c r="F97" s="303"/>
      <c r="G97" s="302">
        <v>3.3760601167959874</v>
      </c>
      <c r="H97" s="302">
        <v>0.88551445924832861</v>
      </c>
      <c r="I97" s="302">
        <v>7.9559260314762181E-2</v>
      </c>
      <c r="J97" s="302">
        <f t="shared" si="50"/>
        <v>4.3411338363590781</v>
      </c>
      <c r="K97" s="303"/>
      <c r="L97" s="302">
        <v>2.6365622730917044</v>
      </c>
      <c r="M97" s="302">
        <v>0.52535108728069024</v>
      </c>
      <c r="N97" s="302">
        <v>7.3817166919939128E-2</v>
      </c>
      <c r="O97" s="302">
        <f t="shared" si="51"/>
        <v>3.235730527292334</v>
      </c>
    </row>
    <row r="98" spans="1:15" s="236" customFormat="1" x14ac:dyDescent="0.2">
      <c r="A98" s="237" t="str">
        <f>name!E$8</f>
        <v>Skilled trades occupations</v>
      </c>
      <c r="B98" s="302">
        <v>7.7340594417763713</v>
      </c>
      <c r="C98" s="302">
        <v>0.30566969246892156</v>
      </c>
      <c r="D98" s="302">
        <v>1.232529757334573</v>
      </c>
      <c r="E98" s="302">
        <f t="shared" si="49"/>
        <v>9.2722588915798667</v>
      </c>
      <c r="F98" s="303"/>
      <c r="G98" s="302">
        <v>7.3009816931662419</v>
      </c>
      <c r="H98" s="302">
        <v>0.4558196879274225</v>
      </c>
      <c r="I98" s="302">
        <v>1.2076103312497179</v>
      </c>
      <c r="J98" s="302">
        <f>SUM(G98:I98)</f>
        <v>8.9644117123433826</v>
      </c>
      <c r="K98" s="303"/>
      <c r="L98" s="302">
        <v>4.9178993572799561</v>
      </c>
      <c r="M98" s="302">
        <v>0.38457959141872167</v>
      </c>
      <c r="N98" s="302">
        <v>0.89646331985668604</v>
      </c>
      <c r="O98" s="302">
        <f t="shared" si="51"/>
        <v>6.1989422685553635</v>
      </c>
    </row>
    <row r="99" spans="1:15" s="236" customFormat="1" x14ac:dyDescent="0.2">
      <c r="A99" s="237" t="str">
        <f>name!E$9</f>
        <v>Caring, leisure and other service occupations</v>
      </c>
      <c r="B99" s="302">
        <v>0.21229341243188446</v>
      </c>
      <c r="C99" s="302">
        <v>8.3747459708376742E-2</v>
      </c>
      <c r="D99" s="302">
        <v>4.0321508871602629E-2</v>
      </c>
      <c r="E99" s="302">
        <f t="shared" si="49"/>
        <v>0.33636238101186383</v>
      </c>
      <c r="F99" s="303"/>
      <c r="G99" s="302">
        <v>0.38294739488819807</v>
      </c>
      <c r="H99" s="302">
        <v>0.14149030137278212</v>
      </c>
      <c r="I99" s="302">
        <v>6.6611904570347949E-2</v>
      </c>
      <c r="J99" s="302">
        <f t="shared" ref="J99:J102" si="52">SUM(G99:I99)</f>
        <v>0.59104960083132818</v>
      </c>
      <c r="K99" s="303"/>
      <c r="L99" s="302">
        <v>0.40327564370398405</v>
      </c>
      <c r="M99" s="302">
        <v>0.14676867243331171</v>
      </c>
      <c r="N99" s="302">
        <v>8.5092361618724188E-2</v>
      </c>
      <c r="O99" s="302">
        <f t="shared" si="51"/>
        <v>0.6351366777560199</v>
      </c>
    </row>
    <row r="100" spans="1:15" s="236" customFormat="1" x14ac:dyDescent="0.2">
      <c r="A100" s="237" t="str">
        <f>name!E$10</f>
        <v>Sales and customer service occupations</v>
      </c>
      <c r="B100" s="302">
        <v>1.0747866351497957</v>
      </c>
      <c r="C100" s="302">
        <v>0.24616434956504132</v>
      </c>
      <c r="D100" s="302">
        <v>0.10357248368776457</v>
      </c>
      <c r="E100" s="302">
        <f t="shared" si="49"/>
        <v>1.4245234684026016</v>
      </c>
      <c r="F100" s="303"/>
      <c r="G100" s="302">
        <v>1.1440213040456335</v>
      </c>
      <c r="H100" s="302">
        <v>0.33991883613221774</v>
      </c>
      <c r="I100" s="302">
        <v>7.7310657209802403E-2</v>
      </c>
      <c r="J100" s="302">
        <f t="shared" si="52"/>
        <v>1.5612507973876535</v>
      </c>
      <c r="K100" s="303"/>
      <c r="L100" s="302">
        <v>1.0562135965653912</v>
      </c>
      <c r="M100" s="302">
        <v>0.2906455064592367</v>
      </c>
      <c r="N100" s="302">
        <v>5.2230907173882943E-2</v>
      </c>
      <c r="O100" s="302">
        <f t="shared" si="51"/>
        <v>1.3990900101985106</v>
      </c>
    </row>
    <row r="101" spans="1:15" s="236" customFormat="1" x14ac:dyDescent="0.2">
      <c r="A101" s="237" t="str">
        <f>name!E$11</f>
        <v>Process, plant and machine operatives</v>
      </c>
      <c r="B101" s="302">
        <v>7.7029288504957707</v>
      </c>
      <c r="C101" s="302">
        <v>0.55747528864109164</v>
      </c>
      <c r="D101" s="302">
        <v>0.28272071227159357</v>
      </c>
      <c r="E101" s="302">
        <f t="shared" si="49"/>
        <v>8.5431248514084572</v>
      </c>
      <c r="F101" s="303"/>
      <c r="G101" s="302">
        <v>7.162668491309109</v>
      </c>
      <c r="H101" s="302">
        <v>1.0941779530277036</v>
      </c>
      <c r="I101" s="302">
        <v>0.37885737524378238</v>
      </c>
      <c r="J101" s="302">
        <f t="shared" si="52"/>
        <v>8.6357038195805949</v>
      </c>
      <c r="K101" s="303"/>
      <c r="L101" s="302">
        <v>6.5566857634159703</v>
      </c>
      <c r="M101" s="302">
        <v>1.1205342391625071</v>
      </c>
      <c r="N101" s="302">
        <v>0.35093894165803224</v>
      </c>
      <c r="O101" s="302">
        <f t="shared" si="51"/>
        <v>8.0281589442365089</v>
      </c>
    </row>
    <row r="102" spans="1:15" s="236" customFormat="1" x14ac:dyDescent="0.2">
      <c r="A102" s="237" t="str">
        <f>name!E$12</f>
        <v>Elementary occupations</v>
      </c>
      <c r="B102" s="302">
        <v>2.9631826192386863</v>
      </c>
      <c r="C102" s="302">
        <v>0.52265574224693134</v>
      </c>
      <c r="D102" s="302">
        <v>0.2233964797897382</v>
      </c>
      <c r="E102" s="302">
        <f t="shared" si="49"/>
        <v>3.709234841275356</v>
      </c>
      <c r="F102" s="303"/>
      <c r="G102" s="302">
        <v>2.6951420277658125</v>
      </c>
      <c r="H102" s="302">
        <v>0.69435694877031828</v>
      </c>
      <c r="I102" s="302">
        <v>0.38594825443492453</v>
      </c>
      <c r="J102" s="302">
        <f t="shared" si="52"/>
        <v>3.7754472309710554</v>
      </c>
      <c r="K102" s="303"/>
      <c r="L102" s="302">
        <v>1.610793525518919</v>
      </c>
      <c r="M102" s="302">
        <v>0.42356564679339404</v>
      </c>
      <c r="N102" s="302">
        <v>0.34682774685520706</v>
      </c>
      <c r="O102" s="302">
        <f t="shared" si="51"/>
        <v>2.3811869191675203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33.677300393774509</v>
      </c>
      <c r="C104" s="311">
        <f t="shared" ref="C104:E104" si="53">SUM(C94:C102)</f>
        <v>3.1881114698003543</v>
      </c>
      <c r="D104" s="311">
        <f t="shared" si="53"/>
        <v>3.0005881364252573</v>
      </c>
      <c r="E104" s="311">
        <f t="shared" si="53"/>
        <v>39.86600000000012</v>
      </c>
      <c r="F104" s="311"/>
      <c r="G104" s="311">
        <f t="shared" ref="G104:J104" si="54">SUM(G94:G102)</f>
        <v>37.402986961247137</v>
      </c>
      <c r="H104" s="311">
        <f t="shared" si="54"/>
        <v>4.8321389826450876</v>
      </c>
      <c r="I104" s="311">
        <f t="shared" si="54"/>
        <v>3.2468740561076745</v>
      </c>
      <c r="J104" s="311">
        <f t="shared" si="54"/>
        <v>45.4819999999999</v>
      </c>
      <c r="K104" s="311"/>
      <c r="L104" s="311">
        <f t="shared" ref="L104:O104" si="55">SUM(L94:L102)</f>
        <v>31.173439684733292</v>
      </c>
      <c r="M104" s="311">
        <f t="shared" si="55"/>
        <v>3.9159220502982439</v>
      </c>
      <c r="N104" s="311">
        <f t="shared" si="55"/>
        <v>2.6926382649684539</v>
      </c>
      <c r="O104" s="311">
        <f t="shared" si="55"/>
        <v>37.781999999999982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0.71344827349229489</v>
      </c>
      <c r="C111" s="302">
        <v>3.0801722220110742E-2</v>
      </c>
      <c r="D111" s="302">
        <v>4.4831293162137936E-2</v>
      </c>
      <c r="E111" s="302">
        <f>SUM(B111:D111)</f>
        <v>0.78908128887454365</v>
      </c>
      <c r="F111" s="303"/>
      <c r="G111" s="302">
        <v>0.58892205158390376</v>
      </c>
      <c r="H111" s="302">
        <v>2.1829361459599499E-2</v>
      </c>
      <c r="I111" s="302">
        <v>0</v>
      </c>
      <c r="J111" s="302">
        <f>SUM(G111:I111)</f>
        <v>0.61075141304350322</v>
      </c>
      <c r="K111" s="303"/>
      <c r="L111" s="302">
        <v>0.65161361926806893</v>
      </c>
      <c r="M111" s="302">
        <v>2.2617071302328449E-2</v>
      </c>
      <c r="N111" s="302">
        <v>0</v>
      </c>
      <c r="O111" s="302">
        <f>SUM(L111:N111)</f>
        <v>0.67423069057039742</v>
      </c>
    </row>
    <row r="112" spans="1:15" s="236" customFormat="1" x14ac:dyDescent="0.2">
      <c r="A112" s="237" t="str">
        <f>name!E$5</f>
        <v>Professional occupations</v>
      </c>
      <c r="B112" s="302">
        <v>1.6403179766697622</v>
      </c>
      <c r="C112" s="302">
        <v>5.5074293079560847E-2</v>
      </c>
      <c r="D112" s="302">
        <v>7.0466700598653897E-2</v>
      </c>
      <c r="E112" s="302">
        <f t="shared" ref="E112:E119" si="56">SUM(B112:D112)</f>
        <v>1.765858970347977</v>
      </c>
      <c r="F112" s="303"/>
      <c r="G112" s="302">
        <v>1.5011875277349294</v>
      </c>
      <c r="H112" s="302">
        <v>2.6674319621345675E-2</v>
      </c>
      <c r="I112" s="302">
        <v>0</v>
      </c>
      <c r="J112" s="302">
        <f t="shared" ref="J112:J114" si="57">SUM(G112:I112)</f>
        <v>1.5278618473562751</v>
      </c>
      <c r="K112" s="303"/>
      <c r="L112" s="302">
        <v>1.7770920028603792</v>
      </c>
      <c r="M112" s="302">
        <v>3.0014702966768381E-2</v>
      </c>
      <c r="N112" s="302">
        <v>0</v>
      </c>
      <c r="O112" s="302">
        <f t="shared" ref="O112:O119" si="58">SUM(L112:N112)</f>
        <v>1.8071067058271475</v>
      </c>
    </row>
    <row r="113" spans="1:15" s="236" customFormat="1" x14ac:dyDescent="0.2">
      <c r="A113" s="237" t="str">
        <f>name!E$6</f>
        <v>Associate professional occupations</v>
      </c>
      <c r="B113" s="302">
        <v>0.85166695898453382</v>
      </c>
      <c r="C113" s="302">
        <v>4.6419803997171091E-2</v>
      </c>
      <c r="D113" s="302">
        <v>2.2420327860184681E-2</v>
      </c>
      <c r="E113" s="302">
        <f t="shared" si="56"/>
        <v>0.92050709084188953</v>
      </c>
      <c r="F113" s="303"/>
      <c r="G113" s="302">
        <v>0.7595699543097858</v>
      </c>
      <c r="H113" s="302">
        <v>2.6547701659836137E-2</v>
      </c>
      <c r="I113" s="302">
        <v>0</v>
      </c>
      <c r="J113" s="302">
        <f t="shared" si="57"/>
        <v>0.78611765596962191</v>
      </c>
      <c r="K113" s="303"/>
      <c r="L113" s="302">
        <v>0.68853031162148293</v>
      </c>
      <c r="M113" s="302">
        <v>2.6431223934083772E-2</v>
      </c>
      <c r="N113" s="302">
        <v>0</v>
      </c>
      <c r="O113" s="302">
        <f t="shared" si="58"/>
        <v>0.71496153555556674</v>
      </c>
    </row>
    <row r="114" spans="1:15" s="236" customFormat="1" x14ac:dyDescent="0.2">
      <c r="A114" s="237" t="str">
        <f>name!E$7</f>
        <v>Administrative and secretarial occupations</v>
      </c>
      <c r="B114" s="302">
        <v>0.68638740391874342</v>
      </c>
      <c r="C114" s="302">
        <v>0.17458809117698121</v>
      </c>
      <c r="D114" s="302">
        <v>7.0575529636803429E-3</v>
      </c>
      <c r="E114" s="302">
        <f t="shared" si="56"/>
        <v>0.86803304805940507</v>
      </c>
      <c r="F114" s="303"/>
      <c r="G114" s="302">
        <v>0.50170274794128522</v>
      </c>
      <c r="H114" s="302">
        <v>9.7196829655152764E-2</v>
      </c>
      <c r="I114" s="302">
        <v>0</v>
      </c>
      <c r="J114" s="302">
        <f t="shared" si="57"/>
        <v>0.59889957759643797</v>
      </c>
      <c r="K114" s="303"/>
      <c r="L114" s="302">
        <v>0.33897482454533029</v>
      </c>
      <c r="M114" s="302">
        <v>7.5650899227781815E-2</v>
      </c>
      <c r="N114" s="302">
        <v>0</v>
      </c>
      <c r="O114" s="302">
        <f t="shared" si="58"/>
        <v>0.41462572377311213</v>
      </c>
    </row>
    <row r="115" spans="1:15" s="236" customFormat="1" x14ac:dyDescent="0.2">
      <c r="A115" s="237" t="str">
        <f>name!E$8</f>
        <v>Skilled trades occupations</v>
      </c>
      <c r="B115" s="302">
        <v>1.5425975191668198</v>
      </c>
      <c r="C115" s="302">
        <v>9.1012758067312072E-2</v>
      </c>
      <c r="D115" s="302">
        <v>5.8987418969327625E-2</v>
      </c>
      <c r="E115" s="302">
        <f t="shared" si="56"/>
        <v>1.6925976962034595</v>
      </c>
      <c r="F115" s="303"/>
      <c r="G115" s="302">
        <v>0.89086622012135896</v>
      </c>
      <c r="H115" s="302">
        <v>1.0411783602704221E-2</v>
      </c>
      <c r="I115" s="302">
        <v>0</v>
      </c>
      <c r="J115" s="302">
        <f>SUM(G115:I115)</f>
        <v>0.90127800372406319</v>
      </c>
      <c r="K115" s="303"/>
      <c r="L115" s="302">
        <v>0.7338595324800179</v>
      </c>
      <c r="M115" s="302">
        <v>8.9506335302845103E-3</v>
      </c>
      <c r="N115" s="302">
        <v>0</v>
      </c>
      <c r="O115" s="302">
        <f t="shared" si="58"/>
        <v>0.74281016601030236</v>
      </c>
    </row>
    <row r="116" spans="1:15" s="236" customFormat="1" x14ac:dyDescent="0.2">
      <c r="A116" s="237" t="str">
        <f>name!E$9</f>
        <v>Caring, leisure and other service occupations</v>
      </c>
      <c r="B116" s="302">
        <v>0.1406919577593452</v>
      </c>
      <c r="C116" s="302">
        <v>2.3721280711703915E-2</v>
      </c>
      <c r="D116" s="302">
        <v>1.1492177776214185E-3</v>
      </c>
      <c r="E116" s="302">
        <f t="shared" si="56"/>
        <v>0.16556245624867053</v>
      </c>
      <c r="F116" s="303"/>
      <c r="G116" s="302">
        <v>9.6875400323280403E-2</v>
      </c>
      <c r="H116" s="302">
        <v>9.5879312456395287E-3</v>
      </c>
      <c r="I116" s="302">
        <v>0</v>
      </c>
      <c r="J116" s="302">
        <f t="shared" ref="J116:J119" si="59">SUM(G116:I116)</f>
        <v>0.10646333156891993</v>
      </c>
      <c r="K116" s="303"/>
      <c r="L116" s="302">
        <v>0.10472236548918676</v>
      </c>
      <c r="M116" s="302">
        <v>7.8200455207899471E-3</v>
      </c>
      <c r="N116" s="302">
        <v>0</v>
      </c>
      <c r="O116" s="302">
        <f t="shared" si="58"/>
        <v>0.11254241100997671</v>
      </c>
    </row>
    <row r="117" spans="1:15" s="236" customFormat="1" x14ac:dyDescent="0.2">
      <c r="A117" s="237" t="str">
        <f>name!E$10</f>
        <v>Sales and customer service occupations</v>
      </c>
      <c r="B117" s="302">
        <v>0.59899610066879971</v>
      </c>
      <c r="C117" s="302">
        <v>0.31381506072317267</v>
      </c>
      <c r="D117" s="302">
        <v>4.4392125892428934E-2</v>
      </c>
      <c r="E117" s="302">
        <f t="shared" si="56"/>
        <v>0.95720328728440129</v>
      </c>
      <c r="F117" s="303"/>
      <c r="G117" s="302">
        <v>0.43662055991330467</v>
      </c>
      <c r="H117" s="302">
        <v>0.15326085214511737</v>
      </c>
      <c r="I117" s="302">
        <v>0</v>
      </c>
      <c r="J117" s="302">
        <f t="shared" si="59"/>
        <v>0.58988141205842204</v>
      </c>
      <c r="K117" s="303"/>
      <c r="L117" s="302">
        <v>0.50490650841160489</v>
      </c>
      <c r="M117" s="302">
        <v>0.18947514290406711</v>
      </c>
      <c r="N117" s="302">
        <v>0</v>
      </c>
      <c r="O117" s="302">
        <f t="shared" si="58"/>
        <v>0.69438165131567198</v>
      </c>
    </row>
    <row r="118" spans="1:15" s="236" customFormat="1" x14ac:dyDescent="0.2">
      <c r="A118" s="237" t="str">
        <f>name!E$11</f>
        <v>Process, plant and machine operatives</v>
      </c>
      <c r="B118" s="302">
        <v>0.27575997428279353</v>
      </c>
      <c r="C118" s="302">
        <v>2.444310217957997E-2</v>
      </c>
      <c r="D118" s="302">
        <v>2.5463084881721054E-2</v>
      </c>
      <c r="E118" s="302">
        <f t="shared" si="56"/>
        <v>0.32566616134409454</v>
      </c>
      <c r="F118" s="303"/>
      <c r="G118" s="302">
        <v>0.16294094700847406</v>
      </c>
      <c r="H118" s="302">
        <v>4.7351587784345102E-3</v>
      </c>
      <c r="I118" s="302">
        <v>0</v>
      </c>
      <c r="J118" s="302">
        <f t="shared" si="59"/>
        <v>0.16767610578690856</v>
      </c>
      <c r="K118" s="303"/>
      <c r="L118" s="302">
        <v>0.18576722972965207</v>
      </c>
      <c r="M118" s="302">
        <v>6.7737745140493402E-3</v>
      </c>
      <c r="N118" s="302">
        <v>0</v>
      </c>
      <c r="O118" s="302">
        <f t="shared" si="58"/>
        <v>0.19254100424370141</v>
      </c>
    </row>
    <row r="119" spans="1:15" s="236" customFormat="1" x14ac:dyDescent="0.2">
      <c r="A119" s="237" t="str">
        <f>name!E$12</f>
        <v>Elementary occupations</v>
      </c>
      <c r="B119" s="302">
        <v>5.2582003447605975E-2</v>
      </c>
      <c r="C119" s="302">
        <v>5.1139587270635167E-2</v>
      </c>
      <c r="D119" s="302">
        <v>2.3768410077325938E-2</v>
      </c>
      <c r="E119" s="302">
        <f t="shared" si="56"/>
        <v>0.12749000079556708</v>
      </c>
      <c r="F119" s="303"/>
      <c r="G119" s="302">
        <v>3.1768166294232847E-2</v>
      </c>
      <c r="H119" s="302">
        <v>2.2302486601612184E-2</v>
      </c>
      <c r="I119" s="302">
        <v>0</v>
      </c>
      <c r="J119" s="302">
        <f t="shared" si="59"/>
        <v>5.4070652895845034E-2</v>
      </c>
      <c r="K119" s="303"/>
      <c r="L119" s="302">
        <v>1.7099739779044405E-2</v>
      </c>
      <c r="M119" s="302">
        <v>1.1700371915077166E-2</v>
      </c>
      <c r="N119" s="302">
        <v>0</v>
      </c>
      <c r="O119" s="302">
        <f t="shared" si="58"/>
        <v>2.8800111694121569E-2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6.5024481683906989</v>
      </c>
      <c r="C121" s="311">
        <f t="shared" ref="C121:E121" si="60">SUM(C111:C119)</f>
        <v>0.81101569942622775</v>
      </c>
      <c r="D121" s="311">
        <f t="shared" si="60"/>
        <v>0.29853613218308189</v>
      </c>
      <c r="E121" s="311">
        <f t="shared" si="60"/>
        <v>7.6120000000000081</v>
      </c>
      <c r="F121" s="311"/>
      <c r="G121" s="311">
        <f t="shared" ref="G121:J121" si="61">SUM(G111:G119)</f>
        <v>4.9704535752305548</v>
      </c>
      <c r="H121" s="311">
        <f t="shared" si="61"/>
        <v>0.37254642476944183</v>
      </c>
      <c r="I121" s="311">
        <f t="shared" si="61"/>
        <v>0</v>
      </c>
      <c r="J121" s="311">
        <f t="shared" si="61"/>
        <v>5.3429999999999964</v>
      </c>
      <c r="K121" s="311"/>
      <c r="L121" s="311">
        <f t="shared" ref="L121:O121" si="62">SUM(L111:L119)</f>
        <v>5.0025661341847671</v>
      </c>
      <c r="M121" s="311">
        <f t="shared" si="62"/>
        <v>0.37943386581523048</v>
      </c>
      <c r="N121" s="311">
        <f t="shared" si="62"/>
        <v>0</v>
      </c>
      <c r="O121" s="311">
        <f t="shared" si="62"/>
        <v>5.3819999999999979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0.22818139407789725</v>
      </c>
      <c r="C128" s="302">
        <v>1.0013380613918087E-2</v>
      </c>
      <c r="D128" s="302">
        <v>2.5332550051947258E-2</v>
      </c>
      <c r="E128" s="302">
        <f>SUM(B128:D128)</f>
        <v>0.26352732474376261</v>
      </c>
      <c r="F128" s="303"/>
      <c r="G128" s="302">
        <v>0.26093053257924426</v>
      </c>
      <c r="H128" s="302">
        <v>1.2786860954254091E-2</v>
      </c>
      <c r="I128" s="302">
        <v>1.4512341142960163E-3</v>
      </c>
      <c r="J128" s="302">
        <f>SUM(G128:I128)</f>
        <v>0.27516862764779437</v>
      </c>
      <c r="K128" s="303"/>
      <c r="L128" s="302">
        <v>0.28545345070451877</v>
      </c>
      <c r="M128" s="302">
        <v>1.2391882930774444E-2</v>
      </c>
      <c r="N128" s="302">
        <v>1.229930915317995E-3</v>
      </c>
      <c r="O128" s="302">
        <f>SUM(L128:N128)</f>
        <v>0.29907526455061118</v>
      </c>
    </row>
    <row r="129" spans="1:15" s="236" customFormat="1" x14ac:dyDescent="0.2">
      <c r="A129" s="237" t="str">
        <f>name!E$5</f>
        <v>Professional occupations</v>
      </c>
      <c r="B129" s="302">
        <v>0.21329846189375559</v>
      </c>
      <c r="C129" s="302">
        <v>1.6518401594471988E-2</v>
      </c>
      <c r="D129" s="302">
        <v>8.6667144586113735E-3</v>
      </c>
      <c r="E129" s="302">
        <f t="shared" ref="E129:E136" si="63">SUM(B129:D129)</f>
        <v>0.23848357794683894</v>
      </c>
      <c r="F129" s="303"/>
      <c r="G129" s="302">
        <v>0.2797027320532291</v>
      </c>
      <c r="H129" s="302">
        <v>1.7157102730650159E-2</v>
      </c>
      <c r="I129" s="302">
        <v>2.0075216730523152E-3</v>
      </c>
      <c r="J129" s="302">
        <f t="shared" ref="J129:J131" si="64">SUM(G129:I129)</f>
        <v>0.29886735645693152</v>
      </c>
      <c r="K129" s="303"/>
      <c r="L129" s="302">
        <v>0.33696836298836946</v>
      </c>
      <c r="M129" s="302">
        <v>1.9760162608592965E-2</v>
      </c>
      <c r="N129" s="302">
        <v>1.6223248511317366E-3</v>
      </c>
      <c r="O129" s="302">
        <f t="shared" ref="O129:O136" si="65">SUM(L129:N129)</f>
        <v>0.35835085044809417</v>
      </c>
    </row>
    <row r="130" spans="1:15" s="236" customFormat="1" x14ac:dyDescent="0.2">
      <c r="A130" s="237" t="str">
        <f>name!E$6</f>
        <v>Associate professional occupations</v>
      </c>
      <c r="B130" s="302">
        <v>0.21245986067868541</v>
      </c>
      <c r="C130" s="302">
        <v>1.9607470412819159E-2</v>
      </c>
      <c r="D130" s="302">
        <v>5.0258072386705184E-3</v>
      </c>
      <c r="E130" s="302">
        <f t="shared" si="63"/>
        <v>0.23709313833017509</v>
      </c>
      <c r="F130" s="303"/>
      <c r="G130" s="302">
        <v>0.26345343508369773</v>
      </c>
      <c r="H130" s="302">
        <v>1.6485458305926948E-2</v>
      </c>
      <c r="I130" s="302">
        <v>2.204995682509371E-3</v>
      </c>
      <c r="J130" s="302">
        <f t="shared" si="64"/>
        <v>0.28214388907213406</v>
      </c>
      <c r="K130" s="303"/>
      <c r="L130" s="302">
        <v>0.33526565707489431</v>
      </c>
      <c r="M130" s="302">
        <v>1.5236516797459238E-2</v>
      </c>
      <c r="N130" s="302">
        <v>2.5723315360958805E-3</v>
      </c>
      <c r="O130" s="302">
        <f t="shared" si="65"/>
        <v>0.35307450540844942</v>
      </c>
    </row>
    <row r="131" spans="1:15" s="236" customFormat="1" x14ac:dyDescent="0.2">
      <c r="A131" s="237" t="str">
        <f>name!E$7</f>
        <v>Administrative and secretarial occupations</v>
      </c>
      <c r="B131" s="302">
        <v>0.14665818140171694</v>
      </c>
      <c r="C131" s="302">
        <v>5.3922437952935887E-2</v>
      </c>
      <c r="D131" s="302">
        <v>1.3401502445824858E-3</v>
      </c>
      <c r="E131" s="302">
        <f t="shared" si="63"/>
        <v>0.2019207695992353</v>
      </c>
      <c r="F131" s="303"/>
      <c r="G131" s="302">
        <v>0.14994358383558767</v>
      </c>
      <c r="H131" s="302">
        <v>4.0742641595662224E-2</v>
      </c>
      <c r="I131" s="302">
        <v>6.7510919068782568E-4</v>
      </c>
      <c r="J131" s="302">
        <f t="shared" si="64"/>
        <v>0.19136133462193775</v>
      </c>
      <c r="K131" s="303"/>
      <c r="L131" s="302">
        <v>0.13336679185151823</v>
      </c>
      <c r="M131" s="302">
        <v>5.240219607292243E-2</v>
      </c>
      <c r="N131" s="302">
        <v>1.277550840616437E-3</v>
      </c>
      <c r="O131" s="302">
        <f t="shared" si="65"/>
        <v>0.18704653876505709</v>
      </c>
    </row>
    <row r="132" spans="1:15" s="236" customFormat="1" x14ac:dyDescent="0.2">
      <c r="A132" s="237" t="str">
        <f>name!E$8</f>
        <v>Skilled trades occupations</v>
      </c>
      <c r="B132" s="302">
        <v>0.20020229525931224</v>
      </c>
      <c r="C132" s="302">
        <v>1.3772508362418698E-2</v>
      </c>
      <c r="D132" s="302">
        <v>3.9972819738872144E-2</v>
      </c>
      <c r="E132" s="302">
        <f t="shared" si="63"/>
        <v>0.25394762336060306</v>
      </c>
      <c r="F132" s="303"/>
      <c r="G132" s="302">
        <v>0.1749074174047654</v>
      </c>
      <c r="H132" s="302">
        <v>7.8512252324574872E-3</v>
      </c>
      <c r="I132" s="302">
        <v>3.3713593843895059E-3</v>
      </c>
      <c r="J132" s="302">
        <f>SUM(G132:I132)</f>
        <v>0.1861300020216124</v>
      </c>
      <c r="K132" s="303"/>
      <c r="L132" s="302">
        <v>0.15812944150451697</v>
      </c>
      <c r="M132" s="302">
        <v>6.5490566522546905E-3</v>
      </c>
      <c r="N132" s="302">
        <v>3.6735464917572666E-3</v>
      </c>
      <c r="O132" s="302">
        <f t="shared" si="65"/>
        <v>0.16835204464852893</v>
      </c>
    </row>
    <row r="133" spans="1:15" s="236" customFormat="1" x14ac:dyDescent="0.2">
      <c r="A133" s="237" t="str">
        <f>name!E$9</f>
        <v>Caring, leisure and other service occupations</v>
      </c>
      <c r="B133" s="302">
        <v>5.2249344020110874E-2</v>
      </c>
      <c r="C133" s="302">
        <v>1.1648343692747639E-2</v>
      </c>
      <c r="D133" s="302">
        <v>6.7537599850588483E-4</v>
      </c>
      <c r="E133" s="302">
        <f t="shared" si="63"/>
        <v>6.4573063711364398E-2</v>
      </c>
      <c r="F133" s="303"/>
      <c r="G133" s="302">
        <v>5.4645522860049991E-2</v>
      </c>
      <c r="H133" s="302">
        <v>8.0994267057936074E-3</v>
      </c>
      <c r="I133" s="302">
        <v>1.1746625263941888E-3</v>
      </c>
      <c r="J133" s="302">
        <f t="shared" ref="J133:J136" si="66">SUM(G133:I133)</f>
        <v>6.3919612092237788E-2</v>
      </c>
      <c r="K133" s="303"/>
      <c r="L133" s="302">
        <v>6.9607658261114383E-2</v>
      </c>
      <c r="M133" s="302">
        <v>9.5489446200468179E-3</v>
      </c>
      <c r="N133" s="302">
        <v>1.2095800590719171E-3</v>
      </c>
      <c r="O133" s="302">
        <f t="shared" si="65"/>
        <v>8.0366182940233122E-2</v>
      </c>
    </row>
    <row r="134" spans="1:15" s="236" customFormat="1" x14ac:dyDescent="0.2">
      <c r="A134" s="237" t="str">
        <f>name!E$10</f>
        <v>Sales and customer service occupations</v>
      </c>
      <c r="B134" s="302">
        <v>5.842571209265502E-2</v>
      </c>
      <c r="C134" s="302">
        <v>2.2518469953915696E-2</v>
      </c>
      <c r="D134" s="302">
        <v>5.5296643498698346E-3</v>
      </c>
      <c r="E134" s="302">
        <f t="shared" si="63"/>
        <v>8.6473846396440554E-2</v>
      </c>
      <c r="F134" s="303"/>
      <c r="G134" s="302">
        <v>6.0307720500734269E-2</v>
      </c>
      <c r="H134" s="302">
        <v>1.9412253125833091E-2</v>
      </c>
      <c r="I134" s="302">
        <v>3.3774252075968091E-4</v>
      </c>
      <c r="J134" s="302">
        <f t="shared" si="66"/>
        <v>8.005771614732704E-2</v>
      </c>
      <c r="K134" s="303"/>
      <c r="L134" s="302">
        <v>7.3399634038342723E-2</v>
      </c>
      <c r="M134" s="302">
        <v>2.334947462523437E-2</v>
      </c>
      <c r="N134" s="302">
        <v>2.5542640623873688E-4</v>
      </c>
      <c r="O134" s="302">
        <f t="shared" si="65"/>
        <v>9.7004535069815837E-2</v>
      </c>
    </row>
    <row r="135" spans="1:15" s="236" customFormat="1" x14ac:dyDescent="0.2">
      <c r="A135" s="237" t="str">
        <f>name!E$11</f>
        <v>Process, plant and machine operatives</v>
      </c>
      <c r="B135" s="302">
        <v>0.66217161522851775</v>
      </c>
      <c r="C135" s="302">
        <v>2.399958461834744E-2</v>
      </c>
      <c r="D135" s="302">
        <v>8.7194977879376696E-3</v>
      </c>
      <c r="E135" s="302">
        <f t="shared" si="63"/>
        <v>0.69489069763480282</v>
      </c>
      <c r="F135" s="303"/>
      <c r="G135" s="302">
        <v>0.56716769766397812</v>
      </c>
      <c r="H135" s="302">
        <v>1.8721335600101797E-2</v>
      </c>
      <c r="I135" s="302">
        <v>6.6101054907076581E-4</v>
      </c>
      <c r="J135" s="302">
        <f t="shared" si="66"/>
        <v>0.58655004381315068</v>
      </c>
      <c r="K135" s="303"/>
      <c r="L135" s="302">
        <v>0.64946744426011471</v>
      </c>
      <c r="M135" s="302">
        <v>2.0277887440283561E-2</v>
      </c>
      <c r="N135" s="302">
        <v>2.8054840937886689E-4</v>
      </c>
      <c r="O135" s="302">
        <f t="shared" si="65"/>
        <v>0.67002588010977715</v>
      </c>
    </row>
    <row r="136" spans="1:15" s="236" customFormat="1" x14ac:dyDescent="0.2">
      <c r="A136" s="237" t="str">
        <f>name!E$12</f>
        <v>Elementary occupations</v>
      </c>
      <c r="B136" s="302">
        <v>0.3958674210585888</v>
      </c>
      <c r="C136" s="302">
        <v>3.4619810964908813E-2</v>
      </c>
      <c r="D136" s="302">
        <v>6.6027262532803192E-3</v>
      </c>
      <c r="E136" s="302">
        <f t="shared" si="63"/>
        <v>0.43708995827677793</v>
      </c>
      <c r="F136" s="303"/>
      <c r="G136" s="302">
        <v>0.3484779761430728</v>
      </c>
      <c r="H136" s="302">
        <v>2.1001931294054244E-2</v>
      </c>
      <c r="I136" s="302">
        <v>1.3215106897493266E-3</v>
      </c>
      <c r="J136" s="302">
        <f t="shared" si="66"/>
        <v>0.37080141812687639</v>
      </c>
      <c r="K136" s="303"/>
      <c r="L136" s="302">
        <v>0.30538590736970184</v>
      </c>
      <c r="M136" s="302">
        <v>2.0620806905210898E-2</v>
      </c>
      <c r="N136" s="302">
        <v>1.6974837845175066E-3</v>
      </c>
      <c r="O136" s="302">
        <f t="shared" si="65"/>
        <v>0.32770419805943024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2.1695142857112399</v>
      </c>
      <c r="C138" s="311">
        <f t="shared" ref="C138:E138" si="67">SUM(C128:C136)</f>
        <v>0.20662040816648339</v>
      </c>
      <c r="D138" s="311">
        <f t="shared" si="67"/>
        <v>0.10186530612227747</v>
      </c>
      <c r="E138" s="311">
        <f t="shared" si="67"/>
        <v>2.4780000000000002</v>
      </c>
      <c r="F138" s="311"/>
      <c r="G138" s="311">
        <f t="shared" ref="G138:J138" si="68">SUM(G128:G136)</f>
        <v>2.1595366181243594</v>
      </c>
      <c r="H138" s="311">
        <f t="shared" si="68"/>
        <v>0.16225823554473368</v>
      </c>
      <c r="I138" s="311">
        <f t="shared" si="68"/>
        <v>1.3205146330908997E-2</v>
      </c>
      <c r="J138" s="311">
        <f t="shared" si="68"/>
        <v>2.3350000000000022</v>
      </c>
      <c r="K138" s="311"/>
      <c r="L138" s="311">
        <f t="shared" ref="L138:O138" si="69">SUM(L128:L136)</f>
        <v>2.3470443480530911</v>
      </c>
      <c r="M138" s="311">
        <f t="shared" si="69"/>
        <v>0.18013692865277942</v>
      </c>
      <c r="N138" s="311">
        <f t="shared" si="69"/>
        <v>1.3818723294126341E-2</v>
      </c>
      <c r="O138" s="311">
        <f t="shared" si="69"/>
        <v>2.5409999999999973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2.1341771735143369</v>
      </c>
      <c r="C145" s="302">
        <v>0.24800503743311578</v>
      </c>
      <c r="D145" s="302">
        <v>0.55616536335129829</v>
      </c>
      <c r="E145" s="302">
        <f>SUM(B145:D145)</f>
        <v>2.938347574298751</v>
      </c>
      <c r="F145" s="303"/>
      <c r="G145" s="302">
        <v>2.4636070934292649</v>
      </c>
      <c r="H145" s="302">
        <v>0.38756544622693634</v>
      </c>
      <c r="I145" s="302">
        <v>0.95283791253943839</v>
      </c>
      <c r="J145" s="302">
        <f>SUM(G145:I145)</f>
        <v>3.8040104521956395</v>
      </c>
      <c r="K145" s="303"/>
      <c r="L145" s="302">
        <v>2.6611470289188741</v>
      </c>
      <c r="M145" s="302">
        <v>0.45698745599717144</v>
      </c>
      <c r="N145" s="302">
        <v>1.0532356375511862</v>
      </c>
      <c r="O145" s="302">
        <f>SUM(L145:N145)</f>
        <v>4.1713701224672315</v>
      </c>
    </row>
    <row r="146" spans="1:15" s="236" customFormat="1" x14ac:dyDescent="0.2">
      <c r="A146" s="237" t="str">
        <f>name!E$5</f>
        <v>Professional occupations</v>
      </c>
      <c r="B146" s="302">
        <v>3.8034195983191639</v>
      </c>
      <c r="C146" s="302">
        <v>0.18849920146845603</v>
      </c>
      <c r="D146" s="302">
        <v>0.46355687847443905</v>
      </c>
      <c r="E146" s="302">
        <f t="shared" ref="E146:E153" si="70">SUM(B146:D146)</f>
        <v>4.4554756782620588</v>
      </c>
      <c r="F146" s="303"/>
      <c r="G146" s="302">
        <v>4.8859735990319146</v>
      </c>
      <c r="H146" s="302">
        <v>0.26751222503399968</v>
      </c>
      <c r="I146" s="302">
        <v>0.64951620517126907</v>
      </c>
      <c r="J146" s="302">
        <f t="shared" ref="J146:J148" si="71">SUM(G146:I146)</f>
        <v>5.8030020292371827</v>
      </c>
      <c r="K146" s="303"/>
      <c r="L146" s="302">
        <v>6.2518826380954868</v>
      </c>
      <c r="M146" s="302">
        <v>0.32382228672997393</v>
      </c>
      <c r="N146" s="302">
        <v>0.55249861554827417</v>
      </c>
      <c r="O146" s="302">
        <f t="shared" ref="O146:O153" si="72">SUM(L146:N146)</f>
        <v>7.1282035403737352</v>
      </c>
    </row>
    <row r="147" spans="1:15" s="236" customFormat="1" x14ac:dyDescent="0.2">
      <c r="A147" s="237" t="str">
        <f>name!E$6</f>
        <v>Associate professional occupations</v>
      </c>
      <c r="B147" s="302">
        <v>1.8155819007627929</v>
      </c>
      <c r="C147" s="302">
        <v>0.24932424808762801</v>
      </c>
      <c r="D147" s="302">
        <v>0.13289140538178779</v>
      </c>
      <c r="E147" s="302">
        <f t="shared" si="70"/>
        <v>2.197797554232209</v>
      </c>
      <c r="F147" s="303"/>
      <c r="G147" s="302">
        <v>2.219338920127385</v>
      </c>
      <c r="H147" s="302">
        <v>0.3013969047341199</v>
      </c>
      <c r="I147" s="302">
        <v>0.18218444720369664</v>
      </c>
      <c r="J147" s="302">
        <f t="shared" si="71"/>
        <v>2.7029202720652017</v>
      </c>
      <c r="K147" s="303"/>
      <c r="L147" s="302">
        <v>2.3030531006441999</v>
      </c>
      <c r="M147" s="302">
        <v>0.30669313417211147</v>
      </c>
      <c r="N147" s="302">
        <v>0.17848857538548332</v>
      </c>
      <c r="O147" s="302">
        <f t="shared" si="72"/>
        <v>2.7882348102017946</v>
      </c>
    </row>
    <row r="148" spans="1:15" s="236" customFormat="1" x14ac:dyDescent="0.2">
      <c r="A148" s="237" t="str">
        <f>name!E$7</f>
        <v>Administrative and secretarial occupations</v>
      </c>
      <c r="B148" s="302">
        <v>1.5666235299684907</v>
      </c>
      <c r="C148" s="302">
        <v>1.3557908648303865</v>
      </c>
      <c r="D148" s="302">
        <v>0.13619035935404794</v>
      </c>
      <c r="E148" s="302">
        <f t="shared" si="70"/>
        <v>3.0586047541529249</v>
      </c>
      <c r="F148" s="303"/>
      <c r="G148" s="302">
        <v>1.5785895376745454</v>
      </c>
      <c r="H148" s="302">
        <v>1.1991053111489698</v>
      </c>
      <c r="I148" s="302">
        <v>0.2100335648049507</v>
      </c>
      <c r="J148" s="302">
        <f t="shared" si="71"/>
        <v>2.9877284136284654</v>
      </c>
      <c r="K148" s="303"/>
      <c r="L148" s="302">
        <v>1.4140173427353691</v>
      </c>
      <c r="M148" s="302">
        <v>1.2963509672750175</v>
      </c>
      <c r="N148" s="302">
        <v>0.20659900910050996</v>
      </c>
      <c r="O148" s="302">
        <f t="shared" si="72"/>
        <v>2.9169673191108965</v>
      </c>
    </row>
    <row r="149" spans="1:15" s="236" customFormat="1" x14ac:dyDescent="0.2">
      <c r="A149" s="237" t="str">
        <f>name!E$8</f>
        <v>Skilled trades occupations</v>
      </c>
      <c r="B149" s="302">
        <v>4.1069815375730672</v>
      </c>
      <c r="C149" s="302">
        <v>0.31369321569063102</v>
      </c>
      <c r="D149" s="302">
        <v>7.6890949614867941</v>
      </c>
      <c r="E149" s="302">
        <f t="shared" si="70"/>
        <v>12.109769714750492</v>
      </c>
      <c r="F149" s="303"/>
      <c r="G149" s="302">
        <v>3.3133361699766306</v>
      </c>
      <c r="H149" s="302">
        <v>0.2132897817775147</v>
      </c>
      <c r="I149" s="302">
        <v>7.0458569287944881</v>
      </c>
      <c r="J149" s="302">
        <f>SUM(G149:I149)</f>
        <v>10.572482880548634</v>
      </c>
      <c r="K149" s="303"/>
      <c r="L149" s="302">
        <v>2.2839833527755222</v>
      </c>
      <c r="M149" s="302">
        <v>0.3417588317415351</v>
      </c>
      <c r="N149" s="302">
        <v>7.5648390910918524</v>
      </c>
      <c r="O149" s="302">
        <f t="shared" si="72"/>
        <v>10.19058127560891</v>
      </c>
    </row>
    <row r="150" spans="1:15" s="236" customFormat="1" x14ac:dyDescent="0.2">
      <c r="A150" s="237" t="str">
        <f>name!E$9</f>
        <v>Caring, leisure and other service occupations</v>
      </c>
      <c r="B150" s="302">
        <v>6.7809959836953135E-2</v>
      </c>
      <c r="C150" s="302">
        <v>1.9088924169104036E-2</v>
      </c>
      <c r="D150" s="302">
        <v>7.5903449399628131E-3</v>
      </c>
      <c r="E150" s="302">
        <f t="shared" si="70"/>
        <v>9.4489228946019979E-2</v>
      </c>
      <c r="F150" s="303"/>
      <c r="G150" s="302">
        <v>7.3618710743584254E-2</v>
      </c>
      <c r="H150" s="302">
        <v>2.0735412910064966E-2</v>
      </c>
      <c r="I150" s="302">
        <v>1.4236116241178497E-2</v>
      </c>
      <c r="J150" s="302">
        <f t="shared" ref="J150:J153" si="73">SUM(G150:I150)</f>
        <v>0.10859023989482772</v>
      </c>
      <c r="K150" s="303"/>
      <c r="L150" s="302">
        <v>8.0969715830725486E-2</v>
      </c>
      <c r="M150" s="302">
        <v>1.8008555372458109E-2</v>
      </c>
      <c r="N150" s="302">
        <v>2.9486031804719683E-2</v>
      </c>
      <c r="O150" s="302">
        <f t="shared" si="72"/>
        <v>0.12846430300790326</v>
      </c>
    </row>
    <row r="151" spans="1:15" s="236" customFormat="1" x14ac:dyDescent="0.2">
      <c r="A151" s="237" t="str">
        <f>name!E$10</f>
        <v>Sales and customer service occupations</v>
      </c>
      <c r="B151" s="302">
        <v>0.46722181537357799</v>
      </c>
      <c r="C151" s="302">
        <v>0.22342267518363365</v>
      </c>
      <c r="D151" s="302">
        <v>6.9360595598446276E-2</v>
      </c>
      <c r="E151" s="302">
        <f t="shared" si="70"/>
        <v>0.76000508615565798</v>
      </c>
      <c r="F151" s="303"/>
      <c r="G151" s="302">
        <v>0.46073029587003894</v>
      </c>
      <c r="H151" s="302">
        <v>0.23311181014167454</v>
      </c>
      <c r="I151" s="302">
        <v>8.0184031193534358E-2</v>
      </c>
      <c r="J151" s="302">
        <f t="shared" si="73"/>
        <v>0.77402613720524782</v>
      </c>
      <c r="K151" s="303"/>
      <c r="L151" s="302">
        <v>0.55551658625946954</v>
      </c>
      <c r="M151" s="302">
        <v>0.28168177896769292</v>
      </c>
      <c r="N151" s="302">
        <v>9.2507762269155788E-2</v>
      </c>
      <c r="O151" s="302">
        <f t="shared" si="72"/>
        <v>0.9297061274963182</v>
      </c>
    </row>
    <row r="152" spans="1:15" s="236" customFormat="1" x14ac:dyDescent="0.2">
      <c r="A152" s="237" t="str">
        <f>name!E$11</f>
        <v>Process, plant and machine operatives</v>
      </c>
      <c r="B152" s="302">
        <v>2.8187105412265492</v>
      </c>
      <c r="C152" s="302">
        <v>8.1735533810120692E-2</v>
      </c>
      <c r="D152" s="302">
        <v>0.57004567833957798</v>
      </c>
      <c r="E152" s="302">
        <f t="shared" si="70"/>
        <v>3.4704917533762476</v>
      </c>
      <c r="F152" s="303"/>
      <c r="G152" s="302">
        <v>2.2677533122003846</v>
      </c>
      <c r="H152" s="302">
        <v>0.10241993391234601</v>
      </c>
      <c r="I152" s="302">
        <v>0.71939941441863142</v>
      </c>
      <c r="J152" s="302">
        <f t="shared" si="73"/>
        <v>3.089572660531362</v>
      </c>
      <c r="K152" s="303"/>
      <c r="L152" s="302">
        <v>2.5437681178947482</v>
      </c>
      <c r="M152" s="302">
        <v>0.12818001128174744</v>
      </c>
      <c r="N152" s="302">
        <v>1.0601104131468715</v>
      </c>
      <c r="O152" s="302">
        <f t="shared" si="72"/>
        <v>3.732058542323367</v>
      </c>
    </row>
    <row r="153" spans="1:15" s="236" customFormat="1" x14ac:dyDescent="0.2">
      <c r="A153" s="237" t="str">
        <f>name!E$12</f>
        <v>Elementary occupations</v>
      </c>
      <c r="B153" s="302">
        <v>1.2120755093490512</v>
      </c>
      <c r="C153" s="302">
        <v>0.34470542958045608</v>
      </c>
      <c r="D153" s="302">
        <v>0.62623771689618757</v>
      </c>
      <c r="E153" s="302">
        <f t="shared" si="70"/>
        <v>2.1830186558256948</v>
      </c>
      <c r="F153" s="303"/>
      <c r="G153" s="302">
        <v>0.95326974090081151</v>
      </c>
      <c r="H153" s="302">
        <v>0.29078893831913222</v>
      </c>
      <c r="I153" s="302">
        <v>0.66960823547354287</v>
      </c>
      <c r="J153" s="302">
        <f t="shared" si="73"/>
        <v>1.9136669146934866</v>
      </c>
      <c r="K153" s="303"/>
      <c r="L153" s="302">
        <v>0.73584359627483664</v>
      </c>
      <c r="M153" s="302">
        <v>0.21860746505348277</v>
      </c>
      <c r="N153" s="302">
        <v>0.91896289808153986</v>
      </c>
      <c r="O153" s="302">
        <f t="shared" si="72"/>
        <v>1.8734139594098593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17.992601565923987</v>
      </c>
      <c r="C155" s="311">
        <f t="shared" ref="C155:E155" si="74">SUM(C145:C153)</f>
        <v>3.0242651302535313</v>
      </c>
      <c r="D155" s="311">
        <f t="shared" si="74"/>
        <v>10.251133303822543</v>
      </c>
      <c r="E155" s="311">
        <f t="shared" si="74"/>
        <v>31.268000000000058</v>
      </c>
      <c r="F155" s="311"/>
      <c r="G155" s="311">
        <f t="shared" ref="G155:J155" si="75">SUM(G145:G153)</f>
        <v>18.216217379954561</v>
      </c>
      <c r="H155" s="311">
        <f t="shared" si="75"/>
        <v>3.0159257642047583</v>
      </c>
      <c r="I155" s="311">
        <f t="shared" si="75"/>
        <v>10.52385685584073</v>
      </c>
      <c r="J155" s="311">
        <f t="shared" si="75"/>
        <v>31.756000000000046</v>
      </c>
      <c r="K155" s="311"/>
      <c r="L155" s="311">
        <f t="shared" ref="L155:O155" si="76">SUM(L145:L153)</f>
        <v>18.830181479429232</v>
      </c>
      <c r="M155" s="311">
        <f t="shared" si="76"/>
        <v>3.3720904865911914</v>
      </c>
      <c r="N155" s="311">
        <f t="shared" si="76"/>
        <v>11.656728033979592</v>
      </c>
      <c r="O155" s="311">
        <f t="shared" si="76"/>
        <v>33.859000000000016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6.7575803535432897</v>
      </c>
      <c r="C162" s="302">
        <v>0.46421901149833372</v>
      </c>
      <c r="D162" s="302">
        <v>1.7119082690239913</v>
      </c>
      <c r="E162" s="302">
        <f>SUM(B162:D162)</f>
        <v>8.9337076340656143</v>
      </c>
      <c r="F162" s="303"/>
      <c r="G162" s="302">
        <v>8.0566986773054179</v>
      </c>
      <c r="H162" s="302">
        <v>0.80368326515726174</v>
      </c>
      <c r="I162" s="302">
        <v>2.6143549671285182</v>
      </c>
      <c r="J162" s="302">
        <f>SUM(G162:I162)</f>
        <v>11.474736909591197</v>
      </c>
      <c r="K162" s="303"/>
      <c r="L162" s="302">
        <v>9.5429642931302787</v>
      </c>
      <c r="M162" s="302">
        <v>0.91063963276216775</v>
      </c>
      <c r="N162" s="302">
        <v>3.2221289229779644</v>
      </c>
      <c r="O162" s="302">
        <f>SUM(L162:N162)</f>
        <v>13.67573284887041</v>
      </c>
    </row>
    <row r="163" spans="1:15" s="236" customFormat="1" x14ac:dyDescent="0.2">
      <c r="A163" s="237" t="str">
        <f>name!E$5</f>
        <v>Professional occupations</v>
      </c>
      <c r="B163" s="302">
        <v>4.300996860375788</v>
      </c>
      <c r="C163" s="302">
        <v>0.57453005320805783</v>
      </c>
      <c r="D163" s="302">
        <v>0.43145177135496804</v>
      </c>
      <c r="E163" s="302">
        <f t="shared" ref="E163:E170" si="77">SUM(B163:D163)</f>
        <v>5.3069786849388141</v>
      </c>
      <c r="F163" s="303"/>
      <c r="G163" s="302">
        <v>5.8001906395635778</v>
      </c>
      <c r="H163" s="302">
        <v>0.89704695276288637</v>
      </c>
      <c r="I163" s="302">
        <v>0.6282350864740488</v>
      </c>
      <c r="J163" s="302">
        <f t="shared" ref="J163:J165" si="78">SUM(G163:I163)</f>
        <v>7.3254726788005131</v>
      </c>
      <c r="K163" s="303"/>
      <c r="L163" s="302">
        <v>7.9025428685828496</v>
      </c>
      <c r="M163" s="302">
        <v>1.1135693467288628</v>
      </c>
      <c r="N163" s="302">
        <v>0.5305157785626573</v>
      </c>
      <c r="O163" s="302">
        <f t="shared" ref="O163:O170" si="79">SUM(L163:N163)</f>
        <v>9.5466279938743703</v>
      </c>
    </row>
    <row r="164" spans="1:15" s="236" customFormat="1" x14ac:dyDescent="0.2">
      <c r="A164" s="237" t="str">
        <f>name!E$6</f>
        <v>Associate professional occupations</v>
      </c>
      <c r="B164" s="302">
        <v>4.3948516894289735</v>
      </c>
      <c r="C164" s="302">
        <v>1.0791304365674586</v>
      </c>
      <c r="D164" s="302">
        <v>0.3598397413666935</v>
      </c>
      <c r="E164" s="302">
        <f t="shared" si="77"/>
        <v>5.8338218673631257</v>
      </c>
      <c r="F164" s="303"/>
      <c r="G164" s="302">
        <v>5.4826885451822109</v>
      </c>
      <c r="H164" s="302">
        <v>1.3811273906268922</v>
      </c>
      <c r="I164" s="302">
        <v>0.43497812463057373</v>
      </c>
      <c r="J164" s="302">
        <f t="shared" si="78"/>
        <v>7.2987940604396764</v>
      </c>
      <c r="K164" s="303"/>
      <c r="L164" s="302">
        <v>6.0431666481410256</v>
      </c>
      <c r="M164" s="302">
        <v>1.3191593982607737</v>
      </c>
      <c r="N164" s="302">
        <v>0.36044894434291885</v>
      </c>
      <c r="O164" s="302">
        <f t="shared" si="79"/>
        <v>7.7227749907447176</v>
      </c>
    </row>
    <row r="165" spans="1:15" s="236" customFormat="1" x14ac:dyDescent="0.2">
      <c r="A165" s="237" t="str">
        <f>name!E$7</f>
        <v>Administrative and secretarial occupations</v>
      </c>
      <c r="B165" s="302">
        <v>5.1127879398626561</v>
      </c>
      <c r="C165" s="302">
        <v>1.9710801929816704</v>
      </c>
      <c r="D165" s="302">
        <v>0.18260634144616389</v>
      </c>
      <c r="E165" s="302">
        <f t="shared" si="77"/>
        <v>7.2664744742904901</v>
      </c>
      <c r="F165" s="303"/>
      <c r="G165" s="302">
        <v>5.6652301635330762</v>
      </c>
      <c r="H165" s="302">
        <v>2.2628008430861031</v>
      </c>
      <c r="I165" s="302">
        <v>0.18398177824935991</v>
      </c>
      <c r="J165" s="302">
        <f t="shared" si="78"/>
        <v>8.1120127848685382</v>
      </c>
      <c r="K165" s="303"/>
      <c r="L165" s="302">
        <v>6.1052183401557238</v>
      </c>
      <c r="M165" s="302">
        <v>2.1209417124765992</v>
      </c>
      <c r="N165" s="302">
        <v>0.18702467250442659</v>
      </c>
      <c r="O165" s="302">
        <f t="shared" si="79"/>
        <v>8.41318472513675</v>
      </c>
    </row>
    <row r="166" spans="1:15" s="236" customFormat="1" x14ac:dyDescent="0.2">
      <c r="A166" s="237" t="str">
        <f>name!E$8</f>
        <v>Skilled trades occupations</v>
      </c>
      <c r="B166" s="302">
        <v>5.6483021949683083</v>
      </c>
      <c r="C166" s="302">
        <v>0.75917099052095727</v>
      </c>
      <c r="D166" s="302">
        <v>1.1743077496229692</v>
      </c>
      <c r="E166" s="302">
        <f t="shared" si="77"/>
        <v>7.5817809351122349</v>
      </c>
      <c r="F166" s="303"/>
      <c r="G166" s="302">
        <v>4.7520419968694334</v>
      </c>
      <c r="H166" s="302">
        <v>0.53136635620180372</v>
      </c>
      <c r="I166" s="302">
        <v>1.5987251540249345</v>
      </c>
      <c r="J166" s="302">
        <f>SUM(G166:I166)</f>
        <v>6.8821335070961709</v>
      </c>
      <c r="K166" s="303"/>
      <c r="L166" s="302">
        <v>4.7466901848293723</v>
      </c>
      <c r="M166" s="302">
        <v>0.56171080398933371</v>
      </c>
      <c r="N166" s="302">
        <v>1.8402629924599212</v>
      </c>
      <c r="O166" s="302">
        <f t="shared" si="79"/>
        <v>7.1486639812786272</v>
      </c>
    </row>
    <row r="167" spans="1:15" s="236" customFormat="1" x14ac:dyDescent="0.2">
      <c r="A167" s="237" t="str">
        <f>name!E$9</f>
        <v>Caring, leisure and other service occupations</v>
      </c>
      <c r="B167" s="302">
        <v>0.3089541603770885</v>
      </c>
      <c r="C167" s="302">
        <v>0.12698418081557739</v>
      </c>
      <c r="D167" s="302">
        <v>6.9978163232175331E-2</v>
      </c>
      <c r="E167" s="302">
        <f t="shared" si="77"/>
        <v>0.50591650442484126</v>
      </c>
      <c r="F167" s="303"/>
      <c r="G167" s="302">
        <v>0.29428268387260076</v>
      </c>
      <c r="H167" s="302">
        <v>0.11690854758216387</v>
      </c>
      <c r="I167" s="302">
        <v>8.7645162185487013E-2</v>
      </c>
      <c r="J167" s="302">
        <f t="shared" ref="J167:J170" si="80">SUM(G167:I167)</f>
        <v>0.49883639364025167</v>
      </c>
      <c r="K167" s="303"/>
      <c r="L167" s="302">
        <v>0.41201619893141622</v>
      </c>
      <c r="M167" s="302">
        <v>9.9363058436782989E-2</v>
      </c>
      <c r="N167" s="302">
        <v>0.15157458793769579</v>
      </c>
      <c r="O167" s="302">
        <f t="shared" si="79"/>
        <v>0.66295384530589496</v>
      </c>
    </row>
    <row r="168" spans="1:15" s="236" customFormat="1" x14ac:dyDescent="0.2">
      <c r="A168" s="237" t="str">
        <f>name!E$10</f>
        <v>Sales and customer service occupations</v>
      </c>
      <c r="B168" s="302">
        <v>8.5082831525291613</v>
      </c>
      <c r="C168" s="302">
        <v>19.479722237550988</v>
      </c>
      <c r="D168" s="302">
        <v>1.152079022968975</v>
      </c>
      <c r="E168" s="302">
        <f t="shared" si="77"/>
        <v>29.140084413049124</v>
      </c>
      <c r="F168" s="303"/>
      <c r="G168" s="302">
        <v>7.07451580772514</v>
      </c>
      <c r="H168" s="302">
        <v>18.720639909135624</v>
      </c>
      <c r="I168" s="302">
        <v>0.96696527883776029</v>
      </c>
      <c r="J168" s="302">
        <f t="shared" si="80"/>
        <v>26.762120995698524</v>
      </c>
      <c r="K168" s="303"/>
      <c r="L168" s="302">
        <v>5.9006672232394859</v>
      </c>
      <c r="M168" s="302">
        <v>17.362686085419586</v>
      </c>
      <c r="N168" s="302">
        <v>0.76698168620390605</v>
      </c>
      <c r="O168" s="302">
        <f t="shared" si="79"/>
        <v>24.030334994862976</v>
      </c>
    </row>
    <row r="169" spans="1:15" s="236" customFormat="1" x14ac:dyDescent="0.2">
      <c r="A169" s="237" t="str">
        <f>name!E$11</f>
        <v>Process, plant and machine operatives</v>
      </c>
      <c r="B169" s="302">
        <v>5.2914395216572956</v>
      </c>
      <c r="C169" s="302">
        <v>1.0245170373854353</v>
      </c>
      <c r="D169" s="302">
        <v>0.20389550377097421</v>
      </c>
      <c r="E169" s="302">
        <f t="shared" si="77"/>
        <v>6.5198520628137056</v>
      </c>
      <c r="F169" s="303"/>
      <c r="G169" s="302">
        <v>4.951443985311978</v>
      </c>
      <c r="H169" s="302">
        <v>1.0688395127396206</v>
      </c>
      <c r="I169" s="302">
        <v>0.27564533006242642</v>
      </c>
      <c r="J169" s="302">
        <f t="shared" si="80"/>
        <v>6.2959288281140253</v>
      </c>
      <c r="K169" s="303"/>
      <c r="L169" s="302">
        <v>5.9088827818666303</v>
      </c>
      <c r="M169" s="302">
        <v>1.5754370462318039</v>
      </c>
      <c r="N169" s="302">
        <v>0.30597485554644033</v>
      </c>
      <c r="O169" s="302">
        <f t="shared" si="79"/>
        <v>7.7902946836448752</v>
      </c>
    </row>
    <row r="170" spans="1:15" s="236" customFormat="1" x14ac:dyDescent="0.2">
      <c r="A170" s="237" t="str">
        <f>name!E$12</f>
        <v>Elementary occupations</v>
      </c>
      <c r="B170" s="302">
        <v>4.274802817389018</v>
      </c>
      <c r="C170" s="302">
        <v>3.6631450903036726</v>
      </c>
      <c r="D170" s="302">
        <v>8.1435516249257378E-2</v>
      </c>
      <c r="E170" s="302">
        <f t="shared" si="77"/>
        <v>8.0193834239419477</v>
      </c>
      <c r="F170" s="303"/>
      <c r="G170" s="302">
        <v>3.5704011987100621</v>
      </c>
      <c r="H170" s="302">
        <v>3.1898361275825802</v>
      </c>
      <c r="I170" s="302">
        <v>9.1726515458530861E-2</v>
      </c>
      <c r="J170" s="302">
        <f t="shared" si="80"/>
        <v>6.8519638417511732</v>
      </c>
      <c r="K170" s="303"/>
      <c r="L170" s="302">
        <v>3.1952944580637577</v>
      </c>
      <c r="M170" s="302">
        <v>2.6655148459846618</v>
      </c>
      <c r="N170" s="302">
        <v>8.8622632232907284E-2</v>
      </c>
      <c r="O170" s="302">
        <f t="shared" si="79"/>
        <v>5.9494319362813268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44.597998690131575</v>
      </c>
      <c r="C172" s="311">
        <f t="shared" ref="C172:E172" si="81">SUM(C162:C170)</f>
        <v>29.142499230832151</v>
      </c>
      <c r="D172" s="311">
        <f t="shared" si="81"/>
        <v>5.3675020790361678</v>
      </c>
      <c r="E172" s="311">
        <f t="shared" si="81"/>
        <v>79.107999999999905</v>
      </c>
      <c r="F172" s="311"/>
      <c r="G172" s="311">
        <f t="shared" ref="G172:J172" si="82">SUM(G162:G170)</f>
        <v>45.64749369807349</v>
      </c>
      <c r="H172" s="311">
        <f t="shared" si="82"/>
        <v>28.972248904874938</v>
      </c>
      <c r="I172" s="311">
        <f t="shared" si="82"/>
        <v>6.8822573970516387</v>
      </c>
      <c r="J172" s="311">
        <f t="shared" si="82"/>
        <v>81.502000000000066</v>
      </c>
      <c r="K172" s="311"/>
      <c r="L172" s="311">
        <f t="shared" ref="L172:O172" si="83">SUM(L162:L170)</f>
        <v>49.75744299694054</v>
      </c>
      <c r="M172" s="311">
        <f t="shared" si="83"/>
        <v>27.729021930290571</v>
      </c>
      <c r="N172" s="311">
        <f t="shared" si="83"/>
        <v>7.4535350727688368</v>
      </c>
      <c r="O172" s="311">
        <f t="shared" si="83"/>
        <v>84.939999999999955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1.8524704689415656</v>
      </c>
      <c r="C179" s="302">
        <v>9.7492011902216236E-2</v>
      </c>
      <c r="D179" s="302">
        <v>0.29226765452419329</v>
      </c>
      <c r="E179" s="302">
        <f>SUM(B179:D179)</f>
        <v>2.2422301353679752</v>
      </c>
      <c r="F179" s="303"/>
      <c r="G179" s="302">
        <v>2.6400244710250456</v>
      </c>
      <c r="H179" s="302">
        <v>0.22962499521576704</v>
      </c>
      <c r="I179" s="302">
        <v>0.52365014102908269</v>
      </c>
      <c r="J179" s="302">
        <f>SUM(G179:I179)</f>
        <v>3.3932996072698951</v>
      </c>
      <c r="K179" s="303"/>
      <c r="L179" s="302">
        <v>3.1060920136794254</v>
      </c>
      <c r="M179" s="302">
        <v>0.32129478477584983</v>
      </c>
      <c r="N179" s="302">
        <v>0.56015774863027878</v>
      </c>
      <c r="O179" s="302">
        <f>SUM(L179:N179)</f>
        <v>3.9875445470855544</v>
      </c>
    </row>
    <row r="180" spans="1:15" s="236" customFormat="1" x14ac:dyDescent="0.2">
      <c r="A180" s="237" t="str">
        <f>name!E$5</f>
        <v>Professional occupations</v>
      </c>
      <c r="B180" s="302">
        <v>1.3503433468531094</v>
      </c>
      <c r="C180" s="302">
        <v>7.3573912954854437E-2</v>
      </c>
      <c r="D180" s="302">
        <v>9.906086640383166E-2</v>
      </c>
      <c r="E180" s="302">
        <f t="shared" ref="E180:E187" si="84">SUM(B180:D180)</f>
        <v>1.5229781262117956</v>
      </c>
      <c r="F180" s="303"/>
      <c r="G180" s="302">
        <v>2.1757993730948315</v>
      </c>
      <c r="H180" s="302">
        <v>0.17375332507644167</v>
      </c>
      <c r="I180" s="302">
        <v>0.15140172123728673</v>
      </c>
      <c r="J180" s="302">
        <f t="shared" ref="J180:J182" si="85">SUM(G180:I180)</f>
        <v>2.50095441940856</v>
      </c>
      <c r="K180" s="303"/>
      <c r="L180" s="302">
        <v>2.863746512505343</v>
      </c>
      <c r="M180" s="302">
        <v>0.26146065431379495</v>
      </c>
      <c r="N180" s="302">
        <v>0.13578054438665618</v>
      </c>
      <c r="O180" s="302">
        <f t="shared" ref="O180:O187" si="86">SUM(L180:N180)</f>
        <v>3.2609877112057939</v>
      </c>
    </row>
    <row r="181" spans="1:15" s="236" customFormat="1" x14ac:dyDescent="0.2">
      <c r="A181" s="237" t="str">
        <f>name!E$6</f>
        <v>Associate professional occupations</v>
      </c>
      <c r="B181" s="302">
        <v>1.3777422707048919</v>
      </c>
      <c r="C181" s="302">
        <v>0.13541025822624747</v>
      </c>
      <c r="D181" s="302">
        <v>5.6056321372168275E-2</v>
      </c>
      <c r="E181" s="302">
        <f t="shared" si="84"/>
        <v>1.5692088503033077</v>
      </c>
      <c r="F181" s="303"/>
      <c r="G181" s="302">
        <v>1.9764991209211293</v>
      </c>
      <c r="H181" s="302">
        <v>0.24959790356749192</v>
      </c>
      <c r="I181" s="302">
        <v>9.8594851845615755E-2</v>
      </c>
      <c r="J181" s="302">
        <f t="shared" si="85"/>
        <v>2.3246918763342368</v>
      </c>
      <c r="K181" s="303"/>
      <c r="L181" s="302">
        <v>2.0516340261608299</v>
      </c>
      <c r="M181" s="302">
        <v>0.29960521520059824</v>
      </c>
      <c r="N181" s="302">
        <v>8.8024623833055135E-2</v>
      </c>
      <c r="O181" s="302">
        <f t="shared" si="86"/>
        <v>2.4392638651944836</v>
      </c>
    </row>
    <row r="182" spans="1:15" s="236" customFormat="1" x14ac:dyDescent="0.2">
      <c r="A182" s="237" t="str">
        <f>name!E$7</f>
        <v>Administrative and secretarial occupations</v>
      </c>
      <c r="B182" s="302">
        <v>2.4062650127217005</v>
      </c>
      <c r="C182" s="302">
        <v>0.89218045932023637</v>
      </c>
      <c r="D182" s="302">
        <v>4.0076733830132917E-2</v>
      </c>
      <c r="E182" s="302">
        <f t="shared" si="84"/>
        <v>3.3385222058720698</v>
      </c>
      <c r="F182" s="303"/>
      <c r="G182" s="302">
        <v>3.1960370878074347</v>
      </c>
      <c r="H182" s="302">
        <v>1.2634062896045792</v>
      </c>
      <c r="I182" s="302">
        <v>0.12411471226617322</v>
      </c>
      <c r="J182" s="302">
        <f t="shared" si="85"/>
        <v>4.5835580896781876</v>
      </c>
      <c r="K182" s="303"/>
      <c r="L182" s="302">
        <v>3.3371999907948524</v>
      </c>
      <c r="M182" s="302">
        <v>1.1962188453733886</v>
      </c>
      <c r="N182" s="302">
        <v>9.0552014315503207E-2</v>
      </c>
      <c r="O182" s="302">
        <f t="shared" si="86"/>
        <v>4.6239708504837447</v>
      </c>
    </row>
    <row r="183" spans="1:15" s="236" customFormat="1" x14ac:dyDescent="0.2">
      <c r="A183" s="237" t="str">
        <f>name!E$8</f>
        <v>Skilled trades occupations</v>
      </c>
      <c r="B183" s="302">
        <v>1.1826785283769801</v>
      </c>
      <c r="C183" s="302">
        <v>0.20557406687010696</v>
      </c>
      <c r="D183" s="302">
        <v>0.36535864473275675</v>
      </c>
      <c r="E183" s="302">
        <f t="shared" si="84"/>
        <v>1.7536112399798438</v>
      </c>
      <c r="F183" s="303"/>
      <c r="G183" s="302">
        <v>1.1483273811703678</v>
      </c>
      <c r="H183" s="302">
        <v>0.31483749918379195</v>
      </c>
      <c r="I183" s="302">
        <v>0.34362122813472273</v>
      </c>
      <c r="J183" s="302">
        <f>SUM(G183:I183)</f>
        <v>1.8067861084888825</v>
      </c>
      <c r="K183" s="303"/>
      <c r="L183" s="302">
        <v>0.96400420420825583</v>
      </c>
      <c r="M183" s="302">
        <v>0.43795011891759839</v>
      </c>
      <c r="N183" s="302">
        <v>0.34729850890399588</v>
      </c>
      <c r="O183" s="302">
        <f t="shared" si="86"/>
        <v>1.7492528320298502</v>
      </c>
    </row>
    <row r="184" spans="1:15" s="236" customFormat="1" x14ac:dyDescent="0.2">
      <c r="A184" s="237" t="str">
        <f>name!E$9</f>
        <v>Caring, leisure and other service occupations</v>
      </c>
      <c r="B184" s="302">
        <v>0.73806284574180137</v>
      </c>
      <c r="C184" s="302">
        <v>0.38808686624913241</v>
      </c>
      <c r="D184" s="302">
        <v>6.642890774390843E-2</v>
      </c>
      <c r="E184" s="302">
        <f t="shared" si="84"/>
        <v>1.1925786197348422</v>
      </c>
      <c r="F184" s="303"/>
      <c r="G184" s="302">
        <v>0.86952931521886934</v>
      </c>
      <c r="H184" s="302">
        <v>0.48016714921541337</v>
      </c>
      <c r="I184" s="302">
        <v>0.12295492507279399</v>
      </c>
      <c r="J184" s="302">
        <f t="shared" ref="J184:J187" si="87">SUM(G184:I184)</f>
        <v>1.4726513895070767</v>
      </c>
      <c r="K184" s="303"/>
      <c r="L184" s="302">
        <v>0.94532658823501914</v>
      </c>
      <c r="M184" s="302">
        <v>0.50734389323251738</v>
      </c>
      <c r="N184" s="302">
        <v>0.1441231696893433</v>
      </c>
      <c r="O184" s="302">
        <f t="shared" si="86"/>
        <v>1.5967936511568797</v>
      </c>
    </row>
    <row r="185" spans="1:15" s="236" customFormat="1" x14ac:dyDescent="0.2">
      <c r="A185" s="237" t="str">
        <f>name!E$10</f>
        <v>Sales and customer service occupations</v>
      </c>
      <c r="B185" s="302">
        <v>0.79310645058063578</v>
      </c>
      <c r="C185" s="302">
        <v>0.6385735790670185</v>
      </c>
      <c r="D185" s="302">
        <v>0.13337668039834727</v>
      </c>
      <c r="E185" s="302">
        <f t="shared" si="84"/>
        <v>1.5650567100460013</v>
      </c>
      <c r="F185" s="303"/>
      <c r="G185" s="302">
        <v>1.0170486031423329</v>
      </c>
      <c r="H185" s="302">
        <v>0.9710792802902054</v>
      </c>
      <c r="I185" s="302">
        <v>0.1853803094383282</v>
      </c>
      <c r="J185" s="302">
        <f t="shared" si="87"/>
        <v>2.1735081928708664</v>
      </c>
      <c r="K185" s="303"/>
      <c r="L185" s="302">
        <v>1.2832051379608049</v>
      </c>
      <c r="M185" s="302">
        <v>1.2088805669151044</v>
      </c>
      <c r="N185" s="302">
        <v>0.17689214681603865</v>
      </c>
      <c r="O185" s="302">
        <f t="shared" si="86"/>
        <v>2.6689778516919476</v>
      </c>
    </row>
    <row r="186" spans="1:15" s="236" customFormat="1" x14ac:dyDescent="0.2">
      <c r="A186" s="237" t="str">
        <f>name!E$11</f>
        <v>Process, plant and machine operatives</v>
      </c>
      <c r="B186" s="302">
        <v>8.0095356684618686</v>
      </c>
      <c r="C186" s="302">
        <v>0.73528749935984528</v>
      </c>
      <c r="D186" s="302">
        <v>2.3910546847038279</v>
      </c>
      <c r="E186" s="302">
        <f t="shared" si="84"/>
        <v>11.135877852525542</v>
      </c>
      <c r="F186" s="303"/>
      <c r="G186" s="302">
        <v>8.3243449516790378</v>
      </c>
      <c r="H186" s="302">
        <v>1.2870010212927265</v>
      </c>
      <c r="I186" s="302">
        <v>3.4312076051005342</v>
      </c>
      <c r="J186" s="302">
        <f t="shared" si="87"/>
        <v>13.042553578072297</v>
      </c>
      <c r="K186" s="303"/>
      <c r="L186" s="302">
        <v>8.650872197338483</v>
      </c>
      <c r="M186" s="302">
        <v>1.6338778530119817</v>
      </c>
      <c r="N186" s="302">
        <v>3.6946579631372236</v>
      </c>
      <c r="O186" s="302">
        <f t="shared" si="86"/>
        <v>13.979408013487689</v>
      </c>
    </row>
    <row r="187" spans="1:15" s="236" customFormat="1" x14ac:dyDescent="0.2">
      <c r="A187" s="237" t="str">
        <f>name!E$12</f>
        <v>Elementary occupations</v>
      </c>
      <c r="B187" s="302">
        <v>4.0363727491658121</v>
      </c>
      <c r="C187" s="302">
        <v>0.70839787286571176</v>
      </c>
      <c r="D187" s="302">
        <v>8.71656379270839E-2</v>
      </c>
      <c r="E187" s="302">
        <f t="shared" si="84"/>
        <v>4.8319362599586082</v>
      </c>
      <c r="F187" s="303"/>
      <c r="G187" s="302">
        <v>4.0420068060279171</v>
      </c>
      <c r="H187" s="302">
        <v>0.93712536480330322</v>
      </c>
      <c r="I187" s="302">
        <v>0.13686456753884829</v>
      </c>
      <c r="J187" s="302">
        <f t="shared" si="87"/>
        <v>5.1159967383700682</v>
      </c>
      <c r="K187" s="303"/>
      <c r="L187" s="302">
        <v>3.5548292737863192</v>
      </c>
      <c r="M187" s="302">
        <v>0.92517682089579556</v>
      </c>
      <c r="N187" s="302">
        <v>0.13779458298209907</v>
      </c>
      <c r="O187" s="302">
        <f t="shared" si="86"/>
        <v>4.6178006776642144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21.746577341548367</v>
      </c>
      <c r="C189" s="311">
        <f t="shared" ref="C189:E189" si="88">SUM(C179:C187)</f>
        <v>3.8745765268153693</v>
      </c>
      <c r="D189" s="311">
        <f t="shared" si="88"/>
        <v>3.5308461316362503</v>
      </c>
      <c r="E189" s="311">
        <f t="shared" si="88"/>
        <v>29.151999999999987</v>
      </c>
      <c r="F189" s="311"/>
      <c r="G189" s="311">
        <f t="shared" ref="G189:J189" si="89">SUM(G179:G187)</f>
        <v>25.38961711008697</v>
      </c>
      <c r="H189" s="311">
        <f t="shared" si="89"/>
        <v>5.9065928282497202</v>
      </c>
      <c r="I189" s="311">
        <f t="shared" si="89"/>
        <v>5.1177900616633858</v>
      </c>
      <c r="J189" s="311">
        <f t="shared" si="89"/>
        <v>36.414000000000073</v>
      </c>
      <c r="K189" s="311"/>
      <c r="L189" s="311">
        <f t="shared" ref="L189:O189" si="90">SUM(L179:L187)</f>
        <v>26.756909944669331</v>
      </c>
      <c r="M189" s="311">
        <f t="shared" si="90"/>
        <v>6.7918087526366291</v>
      </c>
      <c r="N189" s="311">
        <f t="shared" si="90"/>
        <v>5.3752813026941944</v>
      </c>
      <c r="O189" s="311">
        <f t="shared" si="90"/>
        <v>38.924000000000156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1.6284178983046553</v>
      </c>
      <c r="C196" s="302">
        <v>0.82071797421393078</v>
      </c>
      <c r="D196" s="302">
        <v>1.0010750728162854</v>
      </c>
      <c r="E196" s="302">
        <f>SUM(B196:D196)</f>
        <v>3.4502109453348719</v>
      </c>
      <c r="F196" s="303"/>
      <c r="G196" s="302">
        <v>2.1372687457097821</v>
      </c>
      <c r="H196" s="302">
        <v>1.2479827988215351</v>
      </c>
      <c r="I196" s="302">
        <v>0.56066678754799992</v>
      </c>
      <c r="J196" s="302">
        <f>SUM(G196:I196)</f>
        <v>3.9459183320793172</v>
      </c>
      <c r="K196" s="303"/>
      <c r="L196" s="302">
        <v>2.3187331280723855</v>
      </c>
      <c r="M196" s="302">
        <v>2.0816413704973495</v>
      </c>
      <c r="N196" s="302">
        <v>0.61513681913457008</v>
      </c>
      <c r="O196" s="302">
        <f>SUM(L196:N196)</f>
        <v>5.0155113177043056</v>
      </c>
    </row>
    <row r="197" spans="1:15" s="236" customFormat="1" x14ac:dyDescent="0.2">
      <c r="A197" s="237" t="str">
        <f>name!E$5</f>
        <v>Professional occupations</v>
      </c>
      <c r="B197" s="302">
        <v>0.47866570869383795</v>
      </c>
      <c r="C197" s="302">
        <v>0.20219804489052237</v>
      </c>
      <c r="D197" s="302">
        <v>7.0609686740784772E-2</v>
      </c>
      <c r="E197" s="302">
        <f t="shared" ref="E197:E204" si="91">SUM(B197:D197)</f>
        <v>0.75147344032514507</v>
      </c>
      <c r="F197" s="303"/>
      <c r="G197" s="302">
        <v>0.78072430022543415</v>
      </c>
      <c r="H197" s="302">
        <v>0.36607880823846345</v>
      </c>
      <c r="I197" s="302">
        <v>3.6563083430774655E-2</v>
      </c>
      <c r="J197" s="302">
        <f t="shared" ref="J197:J199" si="92">SUM(G197:I197)</f>
        <v>1.1833661918946723</v>
      </c>
      <c r="K197" s="303"/>
      <c r="L197" s="302">
        <v>0.78454479293213719</v>
      </c>
      <c r="M197" s="302">
        <v>0.48195868172991324</v>
      </c>
      <c r="N197" s="302">
        <v>1.799533703040013E-2</v>
      </c>
      <c r="O197" s="302">
        <f t="shared" ref="O197:O204" si="93">SUM(L197:N197)</f>
        <v>1.2844988116924507</v>
      </c>
    </row>
    <row r="198" spans="1:15" s="236" customFormat="1" x14ac:dyDescent="0.2">
      <c r="A198" s="237" t="str">
        <f>name!E$6</f>
        <v>Associate professional occupations</v>
      </c>
      <c r="B198" s="302">
        <v>0.37009337249125906</v>
      </c>
      <c r="C198" s="302">
        <v>0.41718748778977099</v>
      </c>
      <c r="D198" s="302">
        <v>4.8709374139170335E-2</v>
      </c>
      <c r="E198" s="302">
        <f t="shared" si="91"/>
        <v>0.83599023442020037</v>
      </c>
      <c r="F198" s="303"/>
      <c r="G198" s="302">
        <v>0.54870842924151797</v>
      </c>
      <c r="H198" s="302">
        <v>0.57332475516456183</v>
      </c>
      <c r="I198" s="302">
        <v>2.1388897472651752E-2</v>
      </c>
      <c r="J198" s="302">
        <f t="shared" si="92"/>
        <v>1.1434220818787315</v>
      </c>
      <c r="K198" s="303"/>
      <c r="L198" s="302">
        <v>0.52247788437133458</v>
      </c>
      <c r="M198" s="302">
        <v>0.5873975560670216</v>
      </c>
      <c r="N198" s="302">
        <v>1.6149864713241098E-2</v>
      </c>
      <c r="O198" s="302">
        <f t="shared" si="93"/>
        <v>1.1260253051515974</v>
      </c>
    </row>
    <row r="199" spans="1:15" s="236" customFormat="1" x14ac:dyDescent="0.2">
      <c r="A199" s="237" t="str">
        <f>name!E$7</f>
        <v>Administrative and secretarial occupations</v>
      </c>
      <c r="B199" s="302">
        <v>0.77809460963958577</v>
      </c>
      <c r="C199" s="302">
        <v>0.61120560153242631</v>
      </c>
      <c r="D199" s="302">
        <v>2.8663994357171704E-2</v>
      </c>
      <c r="E199" s="302">
        <f t="shared" si="91"/>
        <v>1.4179642055291837</v>
      </c>
      <c r="F199" s="303"/>
      <c r="G199" s="302">
        <v>1.0037283528244696</v>
      </c>
      <c r="H199" s="302">
        <v>0.76640818794575216</v>
      </c>
      <c r="I199" s="302">
        <v>1.2363705522285192E-2</v>
      </c>
      <c r="J199" s="302">
        <f t="shared" si="92"/>
        <v>1.782500246292507</v>
      </c>
      <c r="K199" s="303"/>
      <c r="L199" s="302">
        <v>1.0178785582636736</v>
      </c>
      <c r="M199" s="302">
        <v>0.87981365669731149</v>
      </c>
      <c r="N199" s="302">
        <v>1.1455884427873986E-2</v>
      </c>
      <c r="O199" s="302">
        <f t="shared" si="93"/>
        <v>1.9091480993888592</v>
      </c>
    </row>
    <row r="200" spans="1:15" s="236" customFormat="1" x14ac:dyDescent="0.2">
      <c r="A200" s="237" t="str">
        <f>name!E$8</f>
        <v>Skilled trades occupations</v>
      </c>
      <c r="B200" s="302">
        <v>0.98394424759021082</v>
      </c>
      <c r="C200" s="302">
        <v>1.7858760925679262</v>
      </c>
      <c r="D200" s="302">
        <v>0.31140675432820208</v>
      </c>
      <c r="E200" s="302">
        <f t="shared" si="91"/>
        <v>3.0812270944863389</v>
      </c>
      <c r="F200" s="303"/>
      <c r="G200" s="302">
        <v>0.98185130750616101</v>
      </c>
      <c r="H200" s="302">
        <v>1.4136092663691757</v>
      </c>
      <c r="I200" s="302">
        <v>0.16937682433212536</v>
      </c>
      <c r="J200" s="302">
        <f>SUM(G200:I200)</f>
        <v>2.5648373982074619</v>
      </c>
      <c r="K200" s="303"/>
      <c r="L200" s="302">
        <v>0.65753014001168764</v>
      </c>
      <c r="M200" s="302">
        <v>1.2580250520088514</v>
      </c>
      <c r="N200" s="302">
        <v>0.20160697921266987</v>
      </c>
      <c r="O200" s="302">
        <f t="shared" si="93"/>
        <v>2.1171621712332089</v>
      </c>
    </row>
    <row r="201" spans="1:15" s="236" customFormat="1" x14ac:dyDescent="0.2">
      <c r="A201" s="237" t="str">
        <f>name!E$9</f>
        <v>Caring, leisure and other service occupations</v>
      </c>
      <c r="B201" s="302">
        <v>0.51584448796950955</v>
      </c>
      <c r="C201" s="302">
        <v>0.61038438900409764</v>
      </c>
      <c r="D201" s="302">
        <v>9.015943364122099E-2</v>
      </c>
      <c r="E201" s="302">
        <f t="shared" si="91"/>
        <v>1.2163883106148283</v>
      </c>
      <c r="F201" s="303"/>
      <c r="G201" s="302">
        <v>0.61714039741046034</v>
      </c>
      <c r="H201" s="302">
        <v>0.6677728339625687</v>
      </c>
      <c r="I201" s="302">
        <v>6.1234234382745584E-2</v>
      </c>
      <c r="J201" s="302">
        <f t="shared" ref="J201:J204" si="94">SUM(G201:I201)</f>
        <v>1.3461474657557748</v>
      </c>
      <c r="K201" s="303"/>
      <c r="L201" s="302">
        <v>0.65544522729528831</v>
      </c>
      <c r="M201" s="302">
        <v>0.67474871370309386</v>
      </c>
      <c r="N201" s="302">
        <v>9.2078742832842217E-2</v>
      </c>
      <c r="O201" s="302">
        <f t="shared" si="93"/>
        <v>1.4222726838312245</v>
      </c>
    </row>
    <row r="202" spans="1:15" s="236" customFormat="1" x14ac:dyDescent="0.2">
      <c r="A202" s="237" t="str">
        <f>name!E$10</f>
        <v>Sales and customer service occupations</v>
      </c>
      <c r="B202" s="302">
        <v>0.52124944484284808</v>
      </c>
      <c r="C202" s="302">
        <v>1.8894993632004335</v>
      </c>
      <c r="D202" s="302">
        <v>0.42365360766898247</v>
      </c>
      <c r="E202" s="302">
        <f t="shared" si="91"/>
        <v>2.834402415712264</v>
      </c>
      <c r="F202" s="303"/>
      <c r="G202" s="302">
        <v>0.60647991620105235</v>
      </c>
      <c r="H202" s="302">
        <v>2.1324615580722224</v>
      </c>
      <c r="I202" s="302">
        <v>0.14610805937374352</v>
      </c>
      <c r="J202" s="302">
        <f t="shared" si="94"/>
        <v>2.8850495336470181</v>
      </c>
      <c r="K202" s="303"/>
      <c r="L202" s="302">
        <v>0.66209338947164043</v>
      </c>
      <c r="M202" s="302">
        <v>2.7455598744381233</v>
      </c>
      <c r="N202" s="302">
        <v>0.10587991883620004</v>
      </c>
      <c r="O202" s="302">
        <f t="shared" si="93"/>
        <v>3.5135331827459635</v>
      </c>
    </row>
    <row r="203" spans="1:15" s="236" customFormat="1" x14ac:dyDescent="0.2">
      <c r="A203" s="237" t="str">
        <f>name!E$11</f>
        <v>Process, plant and machine operatives</v>
      </c>
      <c r="B203" s="302">
        <v>0.21205632191541696</v>
      </c>
      <c r="C203" s="302">
        <v>1.1077090088051358</v>
      </c>
      <c r="D203" s="302">
        <v>4.0371419498038352E-2</v>
      </c>
      <c r="E203" s="302">
        <f t="shared" si="91"/>
        <v>1.360136750218591</v>
      </c>
      <c r="F203" s="303"/>
      <c r="G203" s="302">
        <v>0.19973704004365209</v>
      </c>
      <c r="H203" s="302">
        <v>1.0559110185347265</v>
      </c>
      <c r="I203" s="302">
        <v>1.455018358050145E-2</v>
      </c>
      <c r="J203" s="302">
        <f t="shared" si="94"/>
        <v>1.27019824215888</v>
      </c>
      <c r="K203" s="303"/>
      <c r="L203" s="302">
        <v>0.25111624084628081</v>
      </c>
      <c r="M203" s="302">
        <v>1.3733580729131942</v>
      </c>
      <c r="N203" s="302">
        <v>2.53726379502184E-2</v>
      </c>
      <c r="O203" s="302">
        <f t="shared" si="93"/>
        <v>1.6498469517096934</v>
      </c>
    </row>
    <row r="204" spans="1:15" s="236" customFormat="1" x14ac:dyDescent="0.2">
      <c r="A204" s="237" t="str">
        <f>name!E$12</f>
        <v>Elementary occupations</v>
      </c>
      <c r="B204" s="302">
        <v>3.8909643396322808</v>
      </c>
      <c r="C204" s="302">
        <v>9.0912716050932172</v>
      </c>
      <c r="D204" s="302">
        <v>0.23197065863306268</v>
      </c>
      <c r="E204" s="302">
        <f t="shared" si="91"/>
        <v>13.214206603358562</v>
      </c>
      <c r="F204" s="303"/>
      <c r="G204" s="302">
        <v>3.7559359467766242</v>
      </c>
      <c r="H204" s="302">
        <v>9.0247240813369878</v>
      </c>
      <c r="I204" s="302">
        <v>6.8900479971970546E-2</v>
      </c>
      <c r="J204" s="302">
        <f t="shared" si="94"/>
        <v>12.849560508085583</v>
      </c>
      <c r="K204" s="303"/>
      <c r="L204" s="302">
        <v>4.3906650704480059</v>
      </c>
      <c r="M204" s="302">
        <v>7.8669519413043263</v>
      </c>
      <c r="N204" s="302">
        <v>0.13238446479033067</v>
      </c>
      <c r="O204" s="302">
        <f t="shared" si="93"/>
        <v>12.390001476542663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9.3793304310796053</v>
      </c>
      <c r="C206" s="311">
        <f t="shared" ref="C206:E206" si="95">SUM(C196:C204)</f>
        <v>16.536049567097461</v>
      </c>
      <c r="D206" s="311">
        <f t="shared" si="95"/>
        <v>2.2466200018229192</v>
      </c>
      <c r="E206" s="311">
        <f t="shared" si="95"/>
        <v>28.161999999999985</v>
      </c>
      <c r="F206" s="311"/>
      <c r="G206" s="311">
        <f t="shared" ref="G206:J206" si="96">SUM(G196:G204)</f>
        <v>10.631574435939154</v>
      </c>
      <c r="H206" s="311">
        <f t="shared" si="96"/>
        <v>17.248273308445995</v>
      </c>
      <c r="I206" s="311">
        <f t="shared" si="96"/>
        <v>1.0911522556147979</v>
      </c>
      <c r="J206" s="311">
        <f t="shared" si="96"/>
        <v>28.970999999999947</v>
      </c>
      <c r="K206" s="311"/>
      <c r="L206" s="311">
        <f t="shared" ref="L206:O206" si="97">SUM(L196:L204)</f>
        <v>11.260484431712435</v>
      </c>
      <c r="M206" s="311">
        <f t="shared" si="97"/>
        <v>17.949454919359184</v>
      </c>
      <c r="N206" s="311">
        <f t="shared" si="97"/>
        <v>1.2180606489283465</v>
      </c>
      <c r="O206" s="311">
        <f t="shared" si="97"/>
        <v>30.427999999999969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9.3855351533172357E-2</v>
      </c>
      <c r="C213" s="302">
        <v>1.7860194297043896E-2</v>
      </c>
      <c r="D213" s="302">
        <v>0.11893869055746559</v>
      </c>
      <c r="E213" s="302">
        <f>SUM(B213:D213)</f>
        <v>0.23065423638768184</v>
      </c>
      <c r="F213" s="303"/>
      <c r="G213" s="302">
        <v>0.12018248100605043</v>
      </c>
      <c r="H213" s="302">
        <v>4.8216556969182554E-2</v>
      </c>
      <c r="I213" s="302">
        <v>7.0962872150414275E-2</v>
      </c>
      <c r="J213" s="302">
        <f>SUM(G213:I213)</f>
        <v>0.23936191012564725</v>
      </c>
      <c r="K213" s="303"/>
      <c r="L213" s="302">
        <v>0.12184889574781267</v>
      </c>
      <c r="M213" s="302">
        <v>6.5564974819724453E-2</v>
      </c>
      <c r="N213" s="302">
        <v>7.8931533320160507E-2</v>
      </c>
      <c r="O213" s="302">
        <f>SUM(L213:N213)</f>
        <v>0.26634540388769762</v>
      </c>
    </row>
    <row r="214" spans="1:15" s="236" customFormat="1" x14ac:dyDescent="0.2">
      <c r="A214" s="237" t="str">
        <f>name!E$5</f>
        <v>Professional occupations</v>
      </c>
      <c r="B214" s="302">
        <v>0.14112153009004982</v>
      </c>
      <c r="C214" s="302">
        <v>2.2747556210062005E-2</v>
      </c>
      <c r="D214" s="302">
        <v>0.15168494377012609</v>
      </c>
      <c r="E214" s="302">
        <f t="shared" ref="E214:E221" si="98">SUM(B214:D214)</f>
        <v>0.31555403007023791</v>
      </c>
      <c r="F214" s="303"/>
      <c r="G214" s="302">
        <v>0.2028822308007433</v>
      </c>
      <c r="H214" s="302">
        <v>7.2377697360070894E-2</v>
      </c>
      <c r="I214" s="302">
        <v>7.9072829487341345E-2</v>
      </c>
      <c r="J214" s="302">
        <f t="shared" ref="J214:J216" si="99">SUM(G214:I214)</f>
        <v>0.35433275764815553</v>
      </c>
      <c r="K214" s="303"/>
      <c r="L214" s="302">
        <v>0.22468483319368177</v>
      </c>
      <c r="M214" s="302">
        <v>0.10431846025857619</v>
      </c>
      <c r="N214" s="302">
        <v>6.3229797686310943E-2</v>
      </c>
      <c r="O214" s="302">
        <f t="shared" ref="O214:O221" si="100">SUM(L214:N214)</f>
        <v>0.39223309113856891</v>
      </c>
    </row>
    <row r="215" spans="1:15" s="236" customFormat="1" x14ac:dyDescent="0.2">
      <c r="A215" s="237" t="str">
        <f>name!E$6</f>
        <v>Associate professional occupations</v>
      </c>
      <c r="B215" s="302">
        <v>9.0713859020556634E-2</v>
      </c>
      <c r="C215" s="302">
        <v>3.0871276179952063E-2</v>
      </c>
      <c r="D215" s="302">
        <v>0.21840258684667224</v>
      </c>
      <c r="E215" s="302">
        <f t="shared" si="98"/>
        <v>0.33998772204718097</v>
      </c>
      <c r="F215" s="303"/>
      <c r="G215" s="302">
        <v>0.1131144850373436</v>
      </c>
      <c r="H215" s="302">
        <v>7.7120666921633538E-2</v>
      </c>
      <c r="I215" s="302">
        <v>0.16278984686841425</v>
      </c>
      <c r="J215" s="302">
        <f t="shared" si="99"/>
        <v>0.35302499882739136</v>
      </c>
      <c r="K215" s="303"/>
      <c r="L215" s="302">
        <v>0.107756661069089</v>
      </c>
      <c r="M215" s="302">
        <v>7.9205636982880204E-2</v>
      </c>
      <c r="N215" s="302">
        <v>0.15922925720567244</v>
      </c>
      <c r="O215" s="302">
        <f t="shared" si="100"/>
        <v>0.34619155525764167</v>
      </c>
    </row>
    <row r="216" spans="1:15" s="236" customFormat="1" x14ac:dyDescent="0.2">
      <c r="A216" s="237" t="str">
        <f>name!E$7</f>
        <v>Administrative and secretarial occupations</v>
      </c>
      <c r="B216" s="302">
        <v>8.0754623204581238E-2</v>
      </c>
      <c r="C216" s="302">
        <v>6.993307694562749E-2</v>
      </c>
      <c r="D216" s="302">
        <v>2.4608481198166832E-2</v>
      </c>
      <c r="E216" s="302">
        <f t="shared" si="98"/>
        <v>0.17529618134837555</v>
      </c>
      <c r="F216" s="303"/>
      <c r="G216" s="302">
        <v>6.8987751247079537E-2</v>
      </c>
      <c r="H216" s="302">
        <v>0.16545835697079189</v>
      </c>
      <c r="I216" s="302">
        <v>1.8967923496523442E-2</v>
      </c>
      <c r="J216" s="302">
        <f t="shared" si="99"/>
        <v>0.25341403171439486</v>
      </c>
      <c r="K216" s="303"/>
      <c r="L216" s="302">
        <v>5.7047327663189436E-2</v>
      </c>
      <c r="M216" s="302">
        <v>0.15653834060364732</v>
      </c>
      <c r="N216" s="302">
        <v>1.657355428280018E-2</v>
      </c>
      <c r="O216" s="302">
        <f t="shared" si="100"/>
        <v>0.23015922254963694</v>
      </c>
    </row>
    <row r="217" spans="1:15" s="236" customFormat="1" x14ac:dyDescent="0.2">
      <c r="A217" s="237" t="str">
        <f>name!E$8</f>
        <v>Skilled trades occupations</v>
      </c>
      <c r="B217" s="302">
        <v>4.4812111849340544E-2</v>
      </c>
      <c r="C217" s="302">
        <v>1.4775563821810448E-2</v>
      </c>
      <c r="D217" s="302">
        <v>7.9522944334651152E-2</v>
      </c>
      <c r="E217" s="302">
        <f t="shared" si="98"/>
        <v>0.13911062000580215</v>
      </c>
      <c r="F217" s="303"/>
      <c r="G217" s="302">
        <v>4.2611868753418096E-2</v>
      </c>
      <c r="H217" s="302">
        <v>2.1370235956645795E-2</v>
      </c>
      <c r="I217" s="302">
        <v>3.975302455295246E-2</v>
      </c>
      <c r="J217" s="302">
        <f>SUM(G217:I217)</f>
        <v>0.10373512926301635</v>
      </c>
      <c r="K217" s="303"/>
      <c r="L217" s="302">
        <v>2.4342313336777353E-2</v>
      </c>
      <c r="M217" s="302">
        <v>3.0180317693212416E-2</v>
      </c>
      <c r="N217" s="302">
        <v>4.0549103561798389E-2</v>
      </c>
      <c r="O217" s="302">
        <f t="shared" si="100"/>
        <v>9.5071734591788165E-2</v>
      </c>
    </row>
    <row r="218" spans="1:15" s="236" customFormat="1" x14ac:dyDescent="0.2">
      <c r="A218" s="237" t="str">
        <f>name!E$9</f>
        <v>Caring, leisure and other service occupations</v>
      </c>
      <c r="B218" s="302">
        <v>2.7235345420560837E-2</v>
      </c>
      <c r="C218" s="302">
        <v>2.85130576527261E-2</v>
      </c>
      <c r="D218" s="302">
        <v>1.4270247449318919E-2</v>
      </c>
      <c r="E218" s="302">
        <f t="shared" si="98"/>
        <v>7.0018650522605849E-2</v>
      </c>
      <c r="F218" s="303"/>
      <c r="G218" s="302">
        <v>1.5162836105022257E-2</v>
      </c>
      <c r="H218" s="302">
        <v>7.1107874878223024E-2</v>
      </c>
      <c r="I218" s="302">
        <v>1.3734581630458565E-2</v>
      </c>
      <c r="J218" s="302">
        <f t="shared" ref="J218:J221" si="101">SUM(G218:I218)</f>
        <v>0.10000529261370385</v>
      </c>
      <c r="K218" s="303"/>
      <c r="L218" s="302">
        <v>1.7469104144307544E-2</v>
      </c>
      <c r="M218" s="302">
        <v>7.3037810312132953E-2</v>
      </c>
      <c r="N218" s="302">
        <v>1.4718504201071559E-2</v>
      </c>
      <c r="O218" s="302">
        <f t="shared" si="100"/>
        <v>0.10522541865751205</v>
      </c>
    </row>
    <row r="219" spans="1:15" s="236" customFormat="1" x14ac:dyDescent="0.2">
      <c r="A219" s="237" t="str">
        <f>name!E$10</f>
        <v>Sales and customer service occupations</v>
      </c>
      <c r="B219" s="302">
        <v>3.5391469659991806E-2</v>
      </c>
      <c r="C219" s="302">
        <v>2.3191841770924527E-2</v>
      </c>
      <c r="D219" s="302">
        <v>2.5109357331534955E-2</v>
      </c>
      <c r="E219" s="302">
        <f t="shared" si="98"/>
        <v>8.3692668762451281E-2</v>
      </c>
      <c r="F219" s="303"/>
      <c r="G219" s="302">
        <v>3.2956953267657692E-2</v>
      </c>
      <c r="H219" s="302">
        <v>4.7905435005495649E-2</v>
      </c>
      <c r="I219" s="302">
        <v>1.2078501307222829E-2</v>
      </c>
      <c r="J219" s="302">
        <f t="shared" si="101"/>
        <v>9.2940889580376163E-2</v>
      </c>
      <c r="K219" s="303"/>
      <c r="L219" s="302">
        <v>3.704201588593882E-2</v>
      </c>
      <c r="M219" s="302">
        <v>5.1856743693679583E-2</v>
      </c>
      <c r="N219" s="302">
        <v>1.2159327734408996E-2</v>
      </c>
      <c r="O219" s="302">
        <f t="shared" si="100"/>
        <v>0.10105808731402741</v>
      </c>
    </row>
    <row r="220" spans="1:15" s="236" customFormat="1" x14ac:dyDescent="0.2">
      <c r="A220" s="237" t="str">
        <f>name!E$11</f>
        <v>Process, plant and machine operatives</v>
      </c>
      <c r="B220" s="302">
        <v>1.9918257548117737E-2</v>
      </c>
      <c r="C220" s="302">
        <v>1.3564334844945108E-2</v>
      </c>
      <c r="D220" s="302">
        <v>1.4362388267900886E-2</v>
      </c>
      <c r="E220" s="302">
        <f t="shared" si="98"/>
        <v>4.784498066096373E-2</v>
      </c>
      <c r="F220" s="303"/>
      <c r="G220" s="302">
        <v>1.9593029232512906E-2</v>
      </c>
      <c r="H220" s="302">
        <v>2.0682948604079404E-2</v>
      </c>
      <c r="I220" s="302">
        <v>8.2046522505512132E-3</v>
      </c>
      <c r="J220" s="302">
        <f t="shared" si="101"/>
        <v>4.8480630087143525E-2</v>
      </c>
      <c r="K220" s="303"/>
      <c r="L220" s="302">
        <v>2.0904692353057679E-2</v>
      </c>
      <c r="M220" s="302">
        <v>2.6242211868316195E-2</v>
      </c>
      <c r="N220" s="302">
        <v>5.9811825021689885E-3</v>
      </c>
      <c r="O220" s="302">
        <f t="shared" si="100"/>
        <v>5.3128086723542862E-2</v>
      </c>
    </row>
    <row r="221" spans="1:15" s="236" customFormat="1" x14ac:dyDescent="0.2">
      <c r="A221" s="237" t="str">
        <f>name!E$12</f>
        <v>Elementary occupations</v>
      </c>
      <c r="B221" s="302">
        <v>6.4637281660142432E-2</v>
      </c>
      <c r="C221" s="302">
        <v>9.0681046060421031E-2</v>
      </c>
      <c r="D221" s="302">
        <v>1.8522582474137583E-2</v>
      </c>
      <c r="E221" s="302">
        <f t="shared" si="98"/>
        <v>0.17384091019470105</v>
      </c>
      <c r="F221" s="303"/>
      <c r="G221" s="302">
        <v>5.0455818250235082E-2</v>
      </c>
      <c r="H221" s="302">
        <v>0.14677423197275893</v>
      </c>
      <c r="I221" s="302">
        <v>8.4743099171784245E-3</v>
      </c>
      <c r="J221" s="302">
        <f t="shared" si="101"/>
        <v>0.20570436014017243</v>
      </c>
      <c r="K221" s="303"/>
      <c r="L221" s="302">
        <v>4.1112731339727732E-2</v>
      </c>
      <c r="M221" s="302">
        <v>0.10840706807569611</v>
      </c>
      <c r="N221" s="302">
        <v>9.0676004641611335E-3</v>
      </c>
      <c r="O221" s="302">
        <f t="shared" si="100"/>
        <v>0.15858739987958498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0.59843982998651346</v>
      </c>
      <c r="C223" s="311">
        <f t="shared" ref="C223:E223" si="102">SUM(C213:C221)</f>
        <v>0.31213794778351267</v>
      </c>
      <c r="D223" s="311">
        <f t="shared" si="102"/>
        <v>0.66542222222997438</v>
      </c>
      <c r="E223" s="311">
        <f t="shared" si="102"/>
        <v>1.5760000000000005</v>
      </c>
      <c r="F223" s="311"/>
      <c r="G223" s="311">
        <f t="shared" ref="G223:J223" si="103">SUM(G213:G221)</f>
        <v>0.66594745370006281</v>
      </c>
      <c r="H223" s="311">
        <f t="shared" si="103"/>
        <v>0.67101400463888161</v>
      </c>
      <c r="I223" s="311">
        <f t="shared" si="103"/>
        <v>0.41403854166105675</v>
      </c>
      <c r="J223" s="311">
        <f t="shared" si="103"/>
        <v>1.7510000000000014</v>
      </c>
      <c r="K223" s="311"/>
      <c r="L223" s="311">
        <f t="shared" ref="L223:O223" si="104">SUM(L213:L221)</f>
        <v>0.65220857473358207</v>
      </c>
      <c r="M223" s="311">
        <f t="shared" si="104"/>
        <v>0.69535156430786538</v>
      </c>
      <c r="N223" s="311">
        <f t="shared" si="104"/>
        <v>0.40043986095855305</v>
      </c>
      <c r="O223" s="311">
        <f t="shared" si="104"/>
        <v>1.7480000000000009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1.2398941016548901</v>
      </c>
      <c r="C230" s="302">
        <v>0.10878375242648883</v>
      </c>
      <c r="D230" s="302">
        <v>0.16894015368835028</v>
      </c>
      <c r="E230" s="302">
        <f>SUM(B230:D230)</f>
        <v>1.5176180077697292</v>
      </c>
      <c r="F230" s="303"/>
      <c r="G230" s="302">
        <v>1.4955383398358324</v>
      </c>
      <c r="H230" s="302">
        <v>0.20232986644169107</v>
      </c>
      <c r="I230" s="302">
        <v>8.7096588260726762E-2</v>
      </c>
      <c r="J230" s="302">
        <f>SUM(G230:I230)</f>
        <v>1.7849647945382503</v>
      </c>
      <c r="K230" s="303"/>
      <c r="L230" s="302">
        <v>1.6690175974971853</v>
      </c>
      <c r="M230" s="302">
        <v>0.24490478139913335</v>
      </c>
      <c r="N230" s="302">
        <v>9.9171091636412662E-2</v>
      </c>
      <c r="O230" s="302">
        <f>SUM(L230:N230)</f>
        <v>2.0130934705327315</v>
      </c>
    </row>
    <row r="231" spans="1:15" s="236" customFormat="1" x14ac:dyDescent="0.2">
      <c r="A231" s="237" t="str">
        <f>name!E$5</f>
        <v>Professional occupations</v>
      </c>
      <c r="B231" s="302">
        <v>3.5598811125021723</v>
      </c>
      <c r="C231" s="302">
        <v>0.12944164348387596</v>
      </c>
      <c r="D231" s="302">
        <v>0.40362588275938099</v>
      </c>
      <c r="E231" s="302">
        <f t="shared" ref="E231:E238" si="105">SUM(B231:D231)</f>
        <v>4.0929486387454288</v>
      </c>
      <c r="F231" s="303"/>
      <c r="G231" s="302">
        <v>4.8106696111817593</v>
      </c>
      <c r="H231" s="302">
        <v>0.2382359838400471</v>
      </c>
      <c r="I231" s="302">
        <v>0.18715326536557159</v>
      </c>
      <c r="J231" s="302">
        <f t="shared" ref="J231:J233" si="106">SUM(G231:I231)</f>
        <v>5.2360588603873781</v>
      </c>
      <c r="K231" s="303"/>
      <c r="L231" s="302">
        <v>5.9980326688726713</v>
      </c>
      <c r="M231" s="302">
        <v>0.30930885043737327</v>
      </c>
      <c r="N231" s="302">
        <v>0.19416822955361476</v>
      </c>
      <c r="O231" s="302">
        <f t="shared" ref="O231:O238" si="107">SUM(L231:N231)</f>
        <v>6.5015097488636595</v>
      </c>
    </row>
    <row r="232" spans="1:15" s="236" customFormat="1" x14ac:dyDescent="0.2">
      <c r="A232" s="237" t="str">
        <f>name!E$6</f>
        <v>Associate professional occupations</v>
      </c>
      <c r="B232" s="302">
        <v>1.1840201390977496</v>
      </c>
      <c r="C232" s="302">
        <v>0.11312427468657064</v>
      </c>
      <c r="D232" s="302">
        <v>0.20172706778002417</v>
      </c>
      <c r="E232" s="302">
        <f t="shared" si="105"/>
        <v>1.4988714815643445</v>
      </c>
      <c r="F232" s="303"/>
      <c r="G232" s="302">
        <v>1.4394876715077685</v>
      </c>
      <c r="H232" s="302">
        <v>0.16351922964943127</v>
      </c>
      <c r="I232" s="302">
        <v>0.10938478628139567</v>
      </c>
      <c r="J232" s="302">
        <f t="shared" si="106"/>
        <v>1.7123916874385954</v>
      </c>
      <c r="K232" s="303"/>
      <c r="L232" s="302">
        <v>1.5582655412608368</v>
      </c>
      <c r="M232" s="302">
        <v>0.17110541242427318</v>
      </c>
      <c r="N232" s="302">
        <v>0.12906137669126105</v>
      </c>
      <c r="O232" s="302">
        <f t="shared" si="107"/>
        <v>1.8584323303763712</v>
      </c>
    </row>
    <row r="233" spans="1:15" s="236" customFormat="1" x14ac:dyDescent="0.2">
      <c r="A233" s="237" t="str">
        <f>name!E$7</f>
        <v>Administrative and secretarial occupations</v>
      </c>
      <c r="B233" s="302">
        <v>0.46819953488768484</v>
      </c>
      <c r="C233" s="302">
        <v>0.23091609433283988</v>
      </c>
      <c r="D233" s="302">
        <v>3.6588223605896739E-2</v>
      </c>
      <c r="E233" s="302">
        <f t="shared" si="105"/>
        <v>0.73570385282642148</v>
      </c>
      <c r="F233" s="303"/>
      <c r="G233" s="302">
        <v>0.42223040473170503</v>
      </c>
      <c r="H233" s="302">
        <v>0.28374194498043248</v>
      </c>
      <c r="I233" s="302">
        <v>1.9507432755705725E-2</v>
      </c>
      <c r="J233" s="302">
        <f t="shared" si="106"/>
        <v>0.72547978246784328</v>
      </c>
      <c r="K233" s="303"/>
      <c r="L233" s="302">
        <v>0.36112965980780981</v>
      </c>
      <c r="M233" s="302">
        <v>0.25255358973334086</v>
      </c>
      <c r="N233" s="302">
        <v>1.3002001906486945E-2</v>
      </c>
      <c r="O233" s="302">
        <f t="shared" si="107"/>
        <v>0.62668525144763754</v>
      </c>
    </row>
    <row r="234" spans="1:15" s="236" customFormat="1" x14ac:dyDescent="0.2">
      <c r="A234" s="237" t="str">
        <f>name!E$8</f>
        <v>Skilled trades occupations</v>
      </c>
      <c r="B234" s="302">
        <v>0.4829252233239939</v>
      </c>
      <c r="C234" s="302">
        <v>4.4369401380831723E-2</v>
      </c>
      <c r="D234" s="302">
        <v>0.14857134568627406</v>
      </c>
      <c r="E234" s="302">
        <f t="shared" si="105"/>
        <v>0.67586597039109964</v>
      </c>
      <c r="F234" s="303"/>
      <c r="G234" s="302">
        <v>0.47274240832830805</v>
      </c>
      <c r="H234" s="302">
        <v>3.6066866888711843E-2</v>
      </c>
      <c r="I234" s="302">
        <v>5.3930068569008227E-2</v>
      </c>
      <c r="J234" s="302">
        <f>SUM(G234:I234)</f>
        <v>0.56273934378602819</v>
      </c>
      <c r="K234" s="303"/>
      <c r="L234" s="302">
        <v>0.3567770770455902</v>
      </c>
      <c r="M234" s="302">
        <v>4.7262915713651772E-2</v>
      </c>
      <c r="N234" s="302">
        <v>9.6031923669231675E-2</v>
      </c>
      <c r="O234" s="302">
        <f t="shared" si="107"/>
        <v>0.5000719164284736</v>
      </c>
    </row>
    <row r="235" spans="1:15" s="236" customFormat="1" x14ac:dyDescent="0.2">
      <c r="A235" s="237" t="str">
        <f>name!E$9</f>
        <v>Caring, leisure and other service occupations</v>
      </c>
      <c r="B235" s="302">
        <v>0.18834511395646122</v>
      </c>
      <c r="C235" s="302">
        <v>4.1122431240757519E-2</v>
      </c>
      <c r="D235" s="302">
        <v>2.3477734599136647E-2</v>
      </c>
      <c r="E235" s="302">
        <f t="shared" si="105"/>
        <v>0.25294527979635539</v>
      </c>
      <c r="F235" s="303"/>
      <c r="G235" s="302">
        <v>0.18570272121333897</v>
      </c>
      <c r="H235" s="302">
        <v>5.127479580439747E-2</v>
      </c>
      <c r="I235" s="302">
        <v>1.6212842623859216E-2</v>
      </c>
      <c r="J235" s="302">
        <f t="shared" ref="J235:J238" si="108">SUM(G235:I235)</f>
        <v>0.25319035964159564</v>
      </c>
      <c r="K235" s="303"/>
      <c r="L235" s="302">
        <v>0.27634810721363584</v>
      </c>
      <c r="M235" s="302">
        <v>6.3707927692564156E-2</v>
      </c>
      <c r="N235" s="302">
        <v>2.7066452701679816E-2</v>
      </c>
      <c r="O235" s="302">
        <f t="shared" si="107"/>
        <v>0.3671224876078798</v>
      </c>
    </row>
    <row r="236" spans="1:15" s="236" customFormat="1" x14ac:dyDescent="0.2">
      <c r="A236" s="237" t="str">
        <f>name!E$10</f>
        <v>Sales and customer service occupations</v>
      </c>
      <c r="B236" s="302">
        <v>0.25261924225496124</v>
      </c>
      <c r="C236" s="302">
        <v>0.19512670663693041</v>
      </c>
      <c r="D236" s="302">
        <v>2.252417045926957E-2</v>
      </c>
      <c r="E236" s="302">
        <f t="shared" si="105"/>
        <v>0.47027011935116125</v>
      </c>
      <c r="F236" s="303"/>
      <c r="G236" s="302">
        <v>0.23770535897457934</v>
      </c>
      <c r="H236" s="302">
        <v>0.14497501937818086</v>
      </c>
      <c r="I236" s="302">
        <v>8.4032454626358517E-3</v>
      </c>
      <c r="J236" s="302">
        <f t="shared" si="108"/>
        <v>0.39108362381539608</v>
      </c>
      <c r="K236" s="303"/>
      <c r="L236" s="302">
        <v>0.31563662352652389</v>
      </c>
      <c r="M236" s="302">
        <v>0.19194191899359328</v>
      </c>
      <c r="N236" s="302">
        <v>1.1157284167934598E-2</v>
      </c>
      <c r="O236" s="302">
        <f t="shared" si="107"/>
        <v>0.51873582668805174</v>
      </c>
    </row>
    <row r="237" spans="1:15" s="236" customFormat="1" x14ac:dyDescent="0.2">
      <c r="A237" s="237" t="str">
        <f>name!E$11</f>
        <v>Process, plant and machine operatives</v>
      </c>
      <c r="B237" s="302">
        <v>5.0208829449254908E-2</v>
      </c>
      <c r="C237" s="302">
        <v>3.444570635226115E-2</v>
      </c>
      <c r="D237" s="302">
        <v>3.7186427004860204E-2</v>
      </c>
      <c r="E237" s="302">
        <f t="shared" si="105"/>
        <v>0.12184096280637625</v>
      </c>
      <c r="F237" s="303"/>
      <c r="G237" s="302">
        <v>4.2108714328331319E-2</v>
      </c>
      <c r="H237" s="302">
        <v>4.0417326726542128E-2</v>
      </c>
      <c r="I237" s="302">
        <v>1.7379338910063758E-2</v>
      </c>
      <c r="J237" s="302">
        <f t="shared" si="108"/>
        <v>9.9905379964937202E-2</v>
      </c>
      <c r="K237" s="303"/>
      <c r="L237" s="302">
        <v>4.5665589161704108E-2</v>
      </c>
      <c r="M237" s="302">
        <v>5.3240380736475315E-2</v>
      </c>
      <c r="N237" s="302">
        <v>2.7045926788140065E-2</v>
      </c>
      <c r="O237" s="302">
        <f t="shared" si="107"/>
        <v>0.12595189668631951</v>
      </c>
    </row>
    <row r="238" spans="1:15" s="236" customFormat="1" x14ac:dyDescent="0.2">
      <c r="A238" s="237" t="str">
        <f>name!E$12</f>
        <v>Elementary occupations</v>
      </c>
      <c r="B238" s="302">
        <v>0.12310832078194416</v>
      </c>
      <c r="C238" s="302">
        <v>7.126613133063342E-2</v>
      </c>
      <c r="D238" s="302">
        <v>4.356123463652925E-2</v>
      </c>
      <c r="E238" s="302">
        <f t="shared" si="105"/>
        <v>0.23793568674910684</v>
      </c>
      <c r="F238" s="303"/>
      <c r="G238" s="302">
        <v>0.11267722118271488</v>
      </c>
      <c r="H238" s="302">
        <v>7.2095544069522663E-2</v>
      </c>
      <c r="I238" s="302">
        <v>1.8413402707724017E-2</v>
      </c>
      <c r="J238" s="302">
        <f t="shared" si="108"/>
        <v>0.20318616795996156</v>
      </c>
      <c r="K238" s="303"/>
      <c r="L238" s="302">
        <v>0.11185214579586568</v>
      </c>
      <c r="M238" s="302">
        <v>5.8860984154430779E-2</v>
      </c>
      <c r="N238" s="302">
        <v>2.6683941418570049E-2</v>
      </c>
      <c r="O238" s="302">
        <f t="shared" si="107"/>
        <v>0.19739707136886653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7.5492016179091115</v>
      </c>
      <c r="C240" s="311">
        <f t="shared" ref="C240:E240" si="109">SUM(C230:C238)</f>
        <v>0.96859614187118959</v>
      </c>
      <c r="D240" s="311">
        <f t="shared" si="109"/>
        <v>1.086202240219722</v>
      </c>
      <c r="E240" s="311">
        <f t="shared" si="109"/>
        <v>9.6040000000000223</v>
      </c>
      <c r="F240" s="311"/>
      <c r="G240" s="311">
        <f t="shared" ref="G240:J240" si="110">SUM(G230:G238)</f>
        <v>9.2188624512843376</v>
      </c>
      <c r="H240" s="311">
        <f t="shared" si="110"/>
        <v>1.2326565777789569</v>
      </c>
      <c r="I240" s="311">
        <f t="shared" si="110"/>
        <v>0.51748097093669077</v>
      </c>
      <c r="J240" s="311">
        <f t="shared" si="110"/>
        <v>10.968999999999983</v>
      </c>
      <c r="K240" s="311"/>
      <c r="L240" s="311">
        <f t="shared" ref="L240:O240" si="111">SUM(L230:L238)</f>
        <v>10.692725010181823</v>
      </c>
      <c r="M240" s="311">
        <f t="shared" si="111"/>
        <v>1.3928867612848359</v>
      </c>
      <c r="N240" s="311">
        <f t="shared" si="111"/>
        <v>0.62338822853333165</v>
      </c>
      <c r="O240" s="311">
        <f t="shared" si="111"/>
        <v>12.708999999999989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1.4908413159866634</v>
      </c>
      <c r="C247" s="302">
        <v>0.13853850728326822</v>
      </c>
      <c r="D247" s="302">
        <v>0.34625659234562778</v>
      </c>
      <c r="E247" s="302">
        <f>SUM(B247:D247)</f>
        <v>1.9756364156155592</v>
      </c>
      <c r="F247" s="303"/>
      <c r="G247" s="302">
        <v>1.8218987998186842</v>
      </c>
      <c r="H247" s="302">
        <v>0.20587212642423947</v>
      </c>
      <c r="I247" s="302">
        <v>0.21649489103780742</v>
      </c>
      <c r="J247" s="302">
        <f>SUM(G247:I247)</f>
        <v>2.244265817280731</v>
      </c>
      <c r="K247" s="303"/>
      <c r="L247" s="302">
        <v>1.6599785013992643</v>
      </c>
      <c r="M247" s="302">
        <v>0.22982671515747205</v>
      </c>
      <c r="N247" s="302">
        <v>0.2361366654966881</v>
      </c>
      <c r="O247" s="302">
        <f>SUM(L247:N247)</f>
        <v>2.1259418820534242</v>
      </c>
    </row>
    <row r="248" spans="1:15" s="236" customFormat="1" x14ac:dyDescent="0.2">
      <c r="A248" s="237" t="str">
        <f>name!E$5</f>
        <v>Professional occupations</v>
      </c>
      <c r="B248" s="302">
        <v>1.6831444323177864</v>
      </c>
      <c r="C248" s="302">
        <v>0.10388297806346371</v>
      </c>
      <c r="D248" s="302">
        <v>0.37144626583658713</v>
      </c>
      <c r="E248" s="302">
        <f t="shared" ref="E248:E255" si="112">SUM(B248:D248)</f>
        <v>2.1584736762178371</v>
      </c>
      <c r="F248" s="303"/>
      <c r="G248" s="302">
        <v>2.4516665068288019</v>
      </c>
      <c r="H248" s="302">
        <v>0.14624308140229589</v>
      </c>
      <c r="I248" s="302">
        <v>0.22858750208910239</v>
      </c>
      <c r="J248" s="302">
        <f t="shared" ref="J248:J250" si="113">SUM(G248:I248)</f>
        <v>2.8264970903202</v>
      </c>
      <c r="K248" s="303"/>
      <c r="L248" s="302">
        <v>2.8104091819815014</v>
      </c>
      <c r="M248" s="302">
        <v>0.15992268974699198</v>
      </c>
      <c r="N248" s="302">
        <v>0.22495550689454041</v>
      </c>
      <c r="O248" s="302">
        <f t="shared" ref="O248:O255" si="114">SUM(L248:N248)</f>
        <v>3.1952873786230338</v>
      </c>
    </row>
    <row r="249" spans="1:15" s="236" customFormat="1" x14ac:dyDescent="0.2">
      <c r="A249" s="237" t="str">
        <f>name!E$6</f>
        <v>Associate professional occupations</v>
      </c>
      <c r="B249" s="302">
        <v>1.729430689305113</v>
      </c>
      <c r="C249" s="302">
        <v>0.23614023027338943</v>
      </c>
      <c r="D249" s="302">
        <v>0.48629132808912712</v>
      </c>
      <c r="E249" s="302">
        <f t="shared" si="112"/>
        <v>2.4518622476676297</v>
      </c>
      <c r="F249" s="303"/>
      <c r="G249" s="302">
        <v>2.1914437729511858</v>
      </c>
      <c r="H249" s="302">
        <v>0.24966388885535792</v>
      </c>
      <c r="I249" s="302">
        <v>0.3384391827572622</v>
      </c>
      <c r="J249" s="302">
        <f t="shared" si="113"/>
        <v>2.7795468445638059</v>
      </c>
      <c r="K249" s="303"/>
      <c r="L249" s="302">
        <v>1.9013403581215074</v>
      </c>
      <c r="M249" s="302">
        <v>0.25199038359747877</v>
      </c>
      <c r="N249" s="302">
        <v>0.31307623475401891</v>
      </c>
      <c r="O249" s="302">
        <f t="shared" si="114"/>
        <v>2.4664069764730052</v>
      </c>
    </row>
    <row r="250" spans="1:15" s="236" customFormat="1" x14ac:dyDescent="0.2">
      <c r="A250" s="237" t="str">
        <f>name!E$7</f>
        <v>Administrative and secretarial occupations</v>
      </c>
      <c r="B250" s="302">
        <v>1.8319590140035049</v>
      </c>
      <c r="C250" s="302">
        <v>1.1507297814369637</v>
      </c>
      <c r="D250" s="302">
        <v>0.14662452799980361</v>
      </c>
      <c r="E250" s="302">
        <f t="shared" si="112"/>
        <v>3.1293133234402721</v>
      </c>
      <c r="F250" s="303"/>
      <c r="G250" s="302">
        <v>1.8552197561199879</v>
      </c>
      <c r="H250" s="302">
        <v>0.96961394710957904</v>
      </c>
      <c r="I250" s="302">
        <v>8.3702694094520316E-2</v>
      </c>
      <c r="J250" s="302">
        <f t="shared" si="113"/>
        <v>2.9085363973240872</v>
      </c>
      <c r="K250" s="303"/>
      <c r="L250" s="302">
        <v>1.2804901652777207</v>
      </c>
      <c r="M250" s="302">
        <v>0.73827195416369951</v>
      </c>
      <c r="N250" s="302">
        <v>5.8272724231261223E-2</v>
      </c>
      <c r="O250" s="302">
        <f t="shared" si="114"/>
        <v>2.0770348436726813</v>
      </c>
    </row>
    <row r="251" spans="1:15" s="236" customFormat="1" x14ac:dyDescent="0.2">
      <c r="A251" s="237" t="str">
        <f>name!E$8</f>
        <v>Skilled trades occupations</v>
      </c>
      <c r="B251" s="302">
        <v>0.10751041736419066</v>
      </c>
      <c r="C251" s="302">
        <v>2.3546672964540428E-2</v>
      </c>
      <c r="D251" s="302">
        <v>0.11273489365528372</v>
      </c>
      <c r="E251" s="302">
        <f t="shared" si="112"/>
        <v>0.2437919839840148</v>
      </c>
      <c r="F251" s="303"/>
      <c r="G251" s="302">
        <v>9.762881223404854E-2</v>
      </c>
      <c r="H251" s="302">
        <v>1.8659670255710963E-2</v>
      </c>
      <c r="I251" s="302">
        <v>6.071317034841836E-2</v>
      </c>
      <c r="J251" s="302">
        <f>SUM(G251:I251)</f>
        <v>0.17700165283817787</v>
      </c>
      <c r="K251" s="303"/>
      <c r="L251" s="302">
        <v>8.8025544503480366E-2</v>
      </c>
      <c r="M251" s="302">
        <v>2.0389591652728918E-2</v>
      </c>
      <c r="N251" s="302">
        <v>6.4666835813160822E-2</v>
      </c>
      <c r="O251" s="302">
        <f t="shared" si="114"/>
        <v>0.17308197196937011</v>
      </c>
    </row>
    <row r="252" spans="1:15" s="236" customFormat="1" x14ac:dyDescent="0.2">
      <c r="A252" s="237" t="str">
        <f>name!E$9</f>
        <v>Caring, leisure and other service occupations</v>
      </c>
      <c r="B252" s="302">
        <v>4.1727332702508793E-2</v>
      </c>
      <c r="C252" s="302">
        <v>7.5261815625647594E-3</v>
      </c>
      <c r="D252" s="302">
        <v>6.9853034868885513E-2</v>
      </c>
      <c r="E252" s="302">
        <f t="shared" si="112"/>
        <v>0.11910654913395907</v>
      </c>
      <c r="F252" s="303"/>
      <c r="G252" s="302">
        <v>6.07495363493342E-2</v>
      </c>
      <c r="H252" s="302">
        <v>7.6835568467388113E-3</v>
      </c>
      <c r="I252" s="302">
        <v>4.0217969309246385E-2</v>
      </c>
      <c r="J252" s="302">
        <f t="shared" ref="J252:J255" si="115">SUM(G252:I252)</f>
        <v>0.10865106250531939</v>
      </c>
      <c r="K252" s="303"/>
      <c r="L252" s="302">
        <v>6.5646264822750267E-2</v>
      </c>
      <c r="M252" s="302">
        <v>6.2407769954375856E-3</v>
      </c>
      <c r="N252" s="302">
        <v>5.7027101595628078E-2</v>
      </c>
      <c r="O252" s="302">
        <f t="shared" si="114"/>
        <v>0.12891414341381593</v>
      </c>
    </row>
    <row r="253" spans="1:15" s="236" customFormat="1" x14ac:dyDescent="0.2">
      <c r="A253" s="237" t="str">
        <f>name!E$10</f>
        <v>Sales and customer service occupations</v>
      </c>
      <c r="B253" s="302">
        <v>0.39583693860790731</v>
      </c>
      <c r="C253" s="302">
        <v>0.25645870046539582</v>
      </c>
      <c r="D253" s="302">
        <v>0.18984902486312061</v>
      </c>
      <c r="E253" s="302">
        <f t="shared" si="112"/>
        <v>0.84214466393642373</v>
      </c>
      <c r="F253" s="303"/>
      <c r="G253" s="302">
        <v>0.4204512217708179</v>
      </c>
      <c r="H253" s="302">
        <v>0.27325925923067562</v>
      </c>
      <c r="I253" s="302">
        <v>7.8997140860073783E-2</v>
      </c>
      <c r="J253" s="302">
        <f t="shared" si="115"/>
        <v>0.77270762186156738</v>
      </c>
      <c r="K253" s="303"/>
      <c r="L253" s="302">
        <v>0.41352580845163606</v>
      </c>
      <c r="M253" s="302">
        <v>0.3123490313750853</v>
      </c>
      <c r="N253" s="302">
        <v>6.3407667125467124E-2</v>
      </c>
      <c r="O253" s="302">
        <f t="shared" si="114"/>
        <v>0.78928250695218849</v>
      </c>
    </row>
    <row r="254" spans="1:15" s="236" customFormat="1" x14ac:dyDescent="0.2">
      <c r="A254" s="237" t="str">
        <f>name!E$11</f>
        <v>Process, plant and machine operatives</v>
      </c>
      <c r="B254" s="302">
        <v>3.7779408852669775E-2</v>
      </c>
      <c r="C254" s="302">
        <v>5.737333261922252E-3</v>
      </c>
      <c r="D254" s="302">
        <v>4.8053887354079713E-2</v>
      </c>
      <c r="E254" s="302">
        <f t="shared" si="112"/>
        <v>9.1570629468671741E-2</v>
      </c>
      <c r="F254" s="303"/>
      <c r="G254" s="302">
        <v>3.3944213849441393E-2</v>
      </c>
      <c r="H254" s="302">
        <v>7.0904649979536332E-3</v>
      </c>
      <c r="I254" s="302">
        <v>5.0724669613405951E-2</v>
      </c>
      <c r="J254" s="302">
        <f t="shared" si="115"/>
        <v>9.1759348460800971E-2</v>
      </c>
      <c r="K254" s="303"/>
      <c r="L254" s="302">
        <v>3.4358872425457744E-2</v>
      </c>
      <c r="M254" s="302">
        <v>1.0735500992234153E-2</v>
      </c>
      <c r="N254" s="302">
        <v>7.2692764804024451E-2</v>
      </c>
      <c r="O254" s="302">
        <f t="shared" si="114"/>
        <v>0.11778713822171635</v>
      </c>
    </row>
    <row r="255" spans="1:15" s="236" customFormat="1" x14ac:dyDescent="0.2">
      <c r="A255" s="237" t="str">
        <f>name!E$12</f>
        <v>Elementary occupations</v>
      </c>
      <c r="B255" s="302">
        <v>8.0693174167522433E-2</v>
      </c>
      <c r="C255" s="302">
        <v>2.7894225442944426E-2</v>
      </c>
      <c r="D255" s="302">
        <v>6.9513110925163393E-2</v>
      </c>
      <c r="E255" s="302">
        <f t="shared" si="112"/>
        <v>0.17810051053563025</v>
      </c>
      <c r="F255" s="303"/>
      <c r="G255" s="302">
        <v>7.4523380742955225E-2</v>
      </c>
      <c r="H255" s="302">
        <v>2.3018811919830875E-2</v>
      </c>
      <c r="I255" s="302">
        <v>3.1491972182508599E-2</v>
      </c>
      <c r="J255" s="302">
        <f t="shared" si="115"/>
        <v>0.1290341648452947</v>
      </c>
      <c r="K255" s="303"/>
      <c r="L255" s="302">
        <v>6.3630127431780856E-2</v>
      </c>
      <c r="M255" s="302">
        <v>1.6237859784268047E-2</v>
      </c>
      <c r="N255" s="302">
        <v>3.9395171404701376E-2</v>
      </c>
      <c r="O255" s="302">
        <f t="shared" si="114"/>
        <v>0.11926315862075028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7.3989227233078667</v>
      </c>
      <c r="C257" s="311">
        <f t="shared" ref="C257:E257" si="116">SUM(C247:C255)</f>
        <v>1.9504546107544525</v>
      </c>
      <c r="D257" s="311">
        <f t="shared" si="116"/>
        <v>1.8406226659376785</v>
      </c>
      <c r="E257" s="311">
        <f t="shared" si="116"/>
        <v>11.189999999999996</v>
      </c>
      <c r="F257" s="311"/>
      <c r="G257" s="311">
        <f t="shared" ref="G257:J257" si="117">SUM(G247:G255)</f>
        <v>9.0075260006652567</v>
      </c>
      <c r="H257" s="311">
        <f t="shared" si="117"/>
        <v>1.9011048070423824</v>
      </c>
      <c r="I257" s="311">
        <f t="shared" si="117"/>
        <v>1.1293691922923457</v>
      </c>
      <c r="J257" s="311">
        <f t="shared" si="117"/>
        <v>12.037999999999986</v>
      </c>
      <c r="K257" s="311"/>
      <c r="L257" s="311">
        <f t="shared" ref="L257:O257" si="118">SUM(L247:L255)</f>
        <v>8.3174048244150978</v>
      </c>
      <c r="M257" s="311">
        <f t="shared" si="118"/>
        <v>1.7459645034653966</v>
      </c>
      <c r="N257" s="311">
        <f t="shared" si="118"/>
        <v>1.1296306721194906</v>
      </c>
      <c r="O257" s="311">
        <f t="shared" si="118"/>
        <v>11.192999999999987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0.72598787907001838</v>
      </c>
      <c r="C264" s="302">
        <v>0.11615749911559249</v>
      </c>
      <c r="D264" s="302">
        <v>0.33796184507171373</v>
      </c>
      <c r="E264" s="302">
        <f>SUM(B264:D264)</f>
        <v>1.1801072232573246</v>
      </c>
      <c r="F264" s="303"/>
      <c r="G264" s="302">
        <v>1.1939663644181668</v>
      </c>
      <c r="H264" s="302">
        <v>0.20525545132637871</v>
      </c>
      <c r="I264" s="302">
        <v>0.75555342608271658</v>
      </c>
      <c r="J264" s="302">
        <f>SUM(G264:I264)</f>
        <v>2.1547752418272621</v>
      </c>
      <c r="K264" s="303"/>
      <c r="L264" s="302">
        <v>1.3589831189165296</v>
      </c>
      <c r="M264" s="302">
        <v>0.22360282970140838</v>
      </c>
      <c r="N264" s="302">
        <v>1.0415048240732714</v>
      </c>
      <c r="O264" s="302">
        <f>SUM(L264:N264)</f>
        <v>2.6240907726912095</v>
      </c>
    </row>
    <row r="265" spans="1:15" s="236" customFormat="1" x14ac:dyDescent="0.2">
      <c r="A265" s="237" t="str">
        <f>name!E$5</f>
        <v>Professional occupations</v>
      </c>
      <c r="B265" s="302">
        <v>0.68599904874070128</v>
      </c>
      <c r="C265" s="302">
        <v>0.12926844067721249</v>
      </c>
      <c r="D265" s="302">
        <v>5.3828509739384696E-2</v>
      </c>
      <c r="E265" s="302">
        <f t="shared" ref="E265:E272" si="119">SUM(B265:D265)</f>
        <v>0.8690959991572984</v>
      </c>
      <c r="F265" s="303"/>
      <c r="G265" s="302">
        <v>1.3090478808083572</v>
      </c>
      <c r="H265" s="302">
        <v>0.18955923698453536</v>
      </c>
      <c r="I265" s="302">
        <v>0.11538916390036266</v>
      </c>
      <c r="J265" s="302">
        <f t="shared" ref="J265:J267" si="120">SUM(G265:I265)</f>
        <v>1.6139962816932552</v>
      </c>
      <c r="K265" s="303"/>
      <c r="L265" s="302">
        <v>1.553125556334418</v>
      </c>
      <c r="M265" s="302">
        <v>0.21673303341910932</v>
      </c>
      <c r="N265" s="302">
        <v>5.8350829895412078E-2</v>
      </c>
      <c r="O265" s="302">
        <f t="shared" ref="O265:O272" si="121">SUM(L265:N265)</f>
        <v>1.8282094196489393</v>
      </c>
    </row>
    <row r="266" spans="1:15" s="236" customFormat="1" x14ac:dyDescent="0.2">
      <c r="A266" s="237" t="str">
        <f>name!E$6</f>
        <v>Associate professional occupations</v>
      </c>
      <c r="B266" s="302">
        <v>0.57430587043738457</v>
      </c>
      <c r="C266" s="302">
        <v>0.15756718539015396</v>
      </c>
      <c r="D266" s="302">
        <v>5.3486083411429707E-2</v>
      </c>
      <c r="E266" s="302">
        <f t="shared" si="119"/>
        <v>0.78535913923896827</v>
      </c>
      <c r="F266" s="303"/>
      <c r="G266" s="302">
        <v>0.99764577547726596</v>
      </c>
      <c r="H266" s="302">
        <v>0.21846053911605198</v>
      </c>
      <c r="I266" s="302">
        <v>9.9064695301505148E-2</v>
      </c>
      <c r="J266" s="302">
        <f t="shared" si="120"/>
        <v>1.3151710098948231</v>
      </c>
      <c r="K266" s="303"/>
      <c r="L266" s="302">
        <v>1.037763015861803</v>
      </c>
      <c r="M266" s="302">
        <v>0.22181544316820948</v>
      </c>
      <c r="N266" s="302">
        <v>6.0373671173124782E-2</v>
      </c>
      <c r="O266" s="302">
        <f t="shared" si="121"/>
        <v>1.3199521302031374</v>
      </c>
    </row>
    <row r="267" spans="1:15" s="236" customFormat="1" x14ac:dyDescent="0.2">
      <c r="A267" s="237" t="str">
        <f>name!E$7</f>
        <v>Administrative and secretarial occupations</v>
      </c>
      <c r="B267" s="302">
        <v>0.54670069415507261</v>
      </c>
      <c r="C267" s="302">
        <v>0.73842221581581768</v>
      </c>
      <c r="D267" s="302">
        <v>3.965658266439661E-2</v>
      </c>
      <c r="E267" s="302">
        <f t="shared" si="119"/>
        <v>1.3247794926352869</v>
      </c>
      <c r="F267" s="303"/>
      <c r="G267" s="302">
        <v>0.8332165904883656</v>
      </c>
      <c r="H267" s="302">
        <v>0.61988737218300893</v>
      </c>
      <c r="I267" s="302">
        <v>2.7737898066903084E-2</v>
      </c>
      <c r="J267" s="302">
        <f t="shared" si="120"/>
        <v>1.4808418607382778</v>
      </c>
      <c r="K267" s="303"/>
      <c r="L267" s="302">
        <v>0.6389493562516203</v>
      </c>
      <c r="M267" s="302">
        <v>0.47728459263154638</v>
      </c>
      <c r="N267" s="302">
        <v>2.6340723352542696E-2</v>
      </c>
      <c r="O267" s="302">
        <f t="shared" si="121"/>
        <v>1.1425746722357095</v>
      </c>
    </row>
    <row r="268" spans="1:15" s="236" customFormat="1" x14ac:dyDescent="0.2">
      <c r="A268" s="237" t="str">
        <f>name!E$8</f>
        <v>Skilled trades occupations</v>
      </c>
      <c r="B268" s="302">
        <v>0.29872581962911376</v>
      </c>
      <c r="C268" s="302">
        <v>3.225692012962654E-2</v>
      </c>
      <c r="D268" s="302">
        <v>0.11993834971903888</v>
      </c>
      <c r="E268" s="302">
        <f t="shared" si="119"/>
        <v>0.4509210894777792</v>
      </c>
      <c r="F268" s="303"/>
      <c r="G268" s="302">
        <v>0.35747410626725806</v>
      </c>
      <c r="H268" s="302">
        <v>3.933412830519295E-2</v>
      </c>
      <c r="I268" s="302">
        <v>0.21409899965405912</v>
      </c>
      <c r="J268" s="302">
        <f>SUM(G268:I268)</f>
        <v>0.61090723422651017</v>
      </c>
      <c r="K268" s="303"/>
      <c r="L268" s="302">
        <v>0.41762564082335768</v>
      </c>
      <c r="M268" s="302">
        <v>6.1919989686021915E-2</v>
      </c>
      <c r="N268" s="302">
        <v>0.19840370094471974</v>
      </c>
      <c r="O268" s="302">
        <f t="shared" si="121"/>
        <v>0.6779493314540993</v>
      </c>
    </row>
    <row r="269" spans="1:15" s="236" customFormat="1" x14ac:dyDescent="0.2">
      <c r="A269" s="237" t="str">
        <f>name!E$9</f>
        <v>Caring, leisure and other service occupations</v>
      </c>
      <c r="B269" s="302">
        <v>0.11759412760019439</v>
      </c>
      <c r="C269" s="302">
        <v>7.0421044445582934E-2</v>
      </c>
      <c r="D269" s="302">
        <v>2.1496987994334072E-2</v>
      </c>
      <c r="E269" s="302">
        <f t="shared" si="119"/>
        <v>0.20951216004011142</v>
      </c>
      <c r="F269" s="303"/>
      <c r="G269" s="302">
        <v>0.17719276742444198</v>
      </c>
      <c r="H269" s="302">
        <v>6.6125259778083131E-2</v>
      </c>
      <c r="I269" s="302">
        <v>4.1626452016257899E-2</v>
      </c>
      <c r="J269" s="302">
        <f t="shared" ref="J269:J272" si="122">SUM(G269:I269)</f>
        <v>0.28494447921878302</v>
      </c>
      <c r="K269" s="303"/>
      <c r="L269" s="302">
        <v>0.20451622958297772</v>
      </c>
      <c r="M269" s="302">
        <v>6.2476232424394471E-2</v>
      </c>
      <c r="N269" s="302">
        <v>6.9984529191140385E-2</v>
      </c>
      <c r="O269" s="302">
        <f t="shared" si="121"/>
        <v>0.3369769911985126</v>
      </c>
    </row>
    <row r="270" spans="1:15" s="236" customFormat="1" x14ac:dyDescent="0.2">
      <c r="A270" s="237" t="str">
        <f>name!E$10</f>
        <v>Sales and customer service occupations</v>
      </c>
      <c r="B270" s="302">
        <v>0.33077706186071937</v>
      </c>
      <c r="C270" s="302">
        <v>0.14015705554914984</v>
      </c>
      <c r="D270" s="302">
        <v>8.8358742435655058E-2</v>
      </c>
      <c r="E270" s="302">
        <f t="shared" si="119"/>
        <v>0.55929285984552424</v>
      </c>
      <c r="F270" s="303"/>
      <c r="G270" s="302">
        <v>0.454661346972067</v>
      </c>
      <c r="H270" s="302">
        <v>0.15150506622697338</v>
      </c>
      <c r="I270" s="302">
        <v>0.15459568371888502</v>
      </c>
      <c r="J270" s="302">
        <f t="shared" si="122"/>
        <v>0.7607620969179254</v>
      </c>
      <c r="K270" s="303"/>
      <c r="L270" s="302">
        <v>0.44807749659552237</v>
      </c>
      <c r="M270" s="302">
        <v>0.14348484858086769</v>
      </c>
      <c r="N270" s="302">
        <v>0.14797834197136422</v>
      </c>
      <c r="O270" s="302">
        <f t="shared" si="121"/>
        <v>0.73954068714775434</v>
      </c>
    </row>
    <row r="271" spans="1:15" s="236" customFormat="1" x14ac:dyDescent="0.2">
      <c r="A271" s="237" t="str">
        <f>name!E$11</f>
        <v>Process, plant and machine operatives</v>
      </c>
      <c r="B271" s="302">
        <v>9.0341588233115916E-2</v>
      </c>
      <c r="C271" s="302">
        <v>5.4713984625602485E-3</v>
      </c>
      <c r="D271" s="302">
        <v>3.1429733051268694E-3</v>
      </c>
      <c r="E271" s="302">
        <f t="shared" si="119"/>
        <v>9.8955960000803034E-2</v>
      </c>
      <c r="F271" s="303"/>
      <c r="G271" s="302">
        <v>0.10148940961542657</v>
      </c>
      <c r="H271" s="302">
        <v>9.0662567742831896E-3</v>
      </c>
      <c r="I271" s="302">
        <v>9.7954775204689912E-3</v>
      </c>
      <c r="J271" s="302">
        <f t="shared" si="122"/>
        <v>0.12035114391017876</v>
      </c>
      <c r="K271" s="303"/>
      <c r="L271" s="302">
        <v>8.649944811025935E-2</v>
      </c>
      <c r="M271" s="302">
        <v>8.628912276539339E-3</v>
      </c>
      <c r="N271" s="302">
        <v>8.5751602118854468E-3</v>
      </c>
      <c r="O271" s="302">
        <f t="shared" si="121"/>
        <v>0.10370352059868414</v>
      </c>
    </row>
    <row r="272" spans="1:15" s="236" customFormat="1" x14ac:dyDescent="0.2">
      <c r="A272" s="237" t="str">
        <f>name!E$12</f>
        <v>Elementary occupations</v>
      </c>
      <c r="B272" s="302">
        <v>0.10557821726293294</v>
      </c>
      <c r="C272" s="302">
        <v>9.5295909567332734E-2</v>
      </c>
      <c r="D272" s="302">
        <v>1.5101949516643893E-2</v>
      </c>
      <c r="E272" s="302">
        <f t="shared" si="119"/>
        <v>0.21597607634690957</v>
      </c>
      <c r="F272" s="303"/>
      <c r="G272" s="302">
        <v>0.13047572162918156</v>
      </c>
      <c r="H272" s="302">
        <v>6.9595157305248942E-2</v>
      </c>
      <c r="I272" s="302">
        <v>1.2179772638537686E-2</v>
      </c>
      <c r="J272" s="302">
        <f t="shared" si="122"/>
        <v>0.21225065157296819</v>
      </c>
      <c r="K272" s="303"/>
      <c r="L272" s="302">
        <v>0.11895048586723203</v>
      </c>
      <c r="M272" s="302">
        <v>1.6484819767344883E-2</v>
      </c>
      <c r="N272" s="302">
        <v>1.0567169187384033E-2</v>
      </c>
      <c r="O272" s="302">
        <f t="shared" si="121"/>
        <v>0.14600247482196096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3.4760103069892532</v>
      </c>
      <c r="C274" s="311">
        <f t="shared" ref="C274:E274" si="123">SUM(C264:C272)</f>
        <v>1.4850176691530288</v>
      </c>
      <c r="D274" s="311">
        <f t="shared" si="123"/>
        <v>0.73297202385772364</v>
      </c>
      <c r="E274" s="311">
        <f t="shared" si="123"/>
        <v>5.6940000000000062</v>
      </c>
      <c r="F274" s="311"/>
      <c r="G274" s="311">
        <f t="shared" ref="G274:J274" si="124">SUM(G264:G272)</f>
        <v>5.5551699631005311</v>
      </c>
      <c r="H274" s="311">
        <f t="shared" si="124"/>
        <v>1.5687884679997566</v>
      </c>
      <c r="I274" s="311">
        <f t="shared" si="124"/>
        <v>1.4300415688996964</v>
      </c>
      <c r="J274" s="311">
        <f t="shared" si="124"/>
        <v>8.5539999999999861</v>
      </c>
      <c r="K274" s="311"/>
      <c r="L274" s="311">
        <f t="shared" ref="L274:O274" si="125">SUM(L264:L272)</f>
        <v>5.8644903483437192</v>
      </c>
      <c r="M274" s="311">
        <f t="shared" si="125"/>
        <v>1.4324307016554416</v>
      </c>
      <c r="N274" s="311">
        <f t="shared" si="125"/>
        <v>1.622078950000845</v>
      </c>
      <c r="O274" s="311">
        <f t="shared" si="125"/>
        <v>8.9190000000000058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3.7783276432235593</v>
      </c>
      <c r="C281" s="302">
        <v>0.67766381857369229</v>
      </c>
      <c r="D281" s="302">
        <v>1.5122425360239196</v>
      </c>
      <c r="E281" s="302">
        <f>SUM(B281:D281)</f>
        <v>5.9682339978211711</v>
      </c>
      <c r="F281" s="303"/>
      <c r="G281" s="302">
        <v>4.6501851963883034</v>
      </c>
      <c r="H281" s="302">
        <v>1.2470115553314951</v>
      </c>
      <c r="I281" s="302">
        <v>1.7497114934514293</v>
      </c>
      <c r="J281" s="302">
        <f>SUM(G281:I281)</f>
        <v>7.646908245171228</v>
      </c>
      <c r="K281" s="303"/>
      <c r="L281" s="302">
        <v>4.8478672907594733</v>
      </c>
      <c r="M281" s="302">
        <v>1.5720291597160667</v>
      </c>
      <c r="N281" s="302">
        <v>2.1775998406123929</v>
      </c>
      <c r="O281" s="302">
        <f>SUM(L281:N281)</f>
        <v>8.597496291087932</v>
      </c>
    </row>
    <row r="282" spans="1:15" s="236" customFormat="1" x14ac:dyDescent="0.2">
      <c r="A282" s="237" t="str">
        <f>name!E$5</f>
        <v>Professional occupations</v>
      </c>
      <c r="B282" s="302">
        <v>10.174901166261497</v>
      </c>
      <c r="C282" s="302">
        <v>1.393000616863866</v>
      </c>
      <c r="D282" s="302">
        <v>3.8700289216068033</v>
      </c>
      <c r="E282" s="302">
        <f t="shared" ref="E282:E289" si="126">SUM(B282:D282)</f>
        <v>15.437930704732166</v>
      </c>
      <c r="F282" s="303"/>
      <c r="G282" s="302">
        <v>14.836170595579617</v>
      </c>
      <c r="H282" s="302">
        <v>2.6123625024320556</v>
      </c>
      <c r="I282" s="302">
        <v>3.7667559991053334</v>
      </c>
      <c r="J282" s="302">
        <f t="shared" ref="J282:J284" si="127">SUM(G282:I282)</f>
        <v>21.215289097117008</v>
      </c>
      <c r="K282" s="303"/>
      <c r="L282" s="302">
        <v>18.08992385926075</v>
      </c>
      <c r="M282" s="302">
        <v>3.3682555808966845</v>
      </c>
      <c r="N282" s="302">
        <v>4.0616662780246031</v>
      </c>
      <c r="O282" s="302">
        <f t="shared" ref="O282:O289" si="128">SUM(L282:N282)</f>
        <v>25.519845718182037</v>
      </c>
    </row>
    <row r="283" spans="1:15" s="236" customFormat="1" x14ac:dyDescent="0.2">
      <c r="A283" s="237" t="str">
        <f>name!E$6</f>
        <v>Associate professional occupations</v>
      </c>
      <c r="B283" s="302">
        <v>4.6099298853035524</v>
      </c>
      <c r="C283" s="302">
        <v>1.003896684240478</v>
      </c>
      <c r="D283" s="302">
        <v>1.6205785994869992</v>
      </c>
      <c r="E283" s="302">
        <f t="shared" si="126"/>
        <v>7.2344051690310298</v>
      </c>
      <c r="F283" s="303"/>
      <c r="G283" s="302">
        <v>6.1031612592642599</v>
      </c>
      <c r="H283" s="302">
        <v>1.5472387554271121</v>
      </c>
      <c r="I283" s="302">
        <v>1.7065084266547399</v>
      </c>
      <c r="J283" s="302">
        <f t="shared" si="127"/>
        <v>9.3569084413461123</v>
      </c>
      <c r="K283" s="303"/>
      <c r="L283" s="302">
        <v>6.0870798398906105</v>
      </c>
      <c r="M283" s="302">
        <v>1.7601134307684738</v>
      </c>
      <c r="N283" s="302">
        <v>2.0470981063049005</v>
      </c>
      <c r="O283" s="302">
        <f t="shared" si="128"/>
        <v>9.8942913769639844</v>
      </c>
    </row>
    <row r="284" spans="1:15" s="236" customFormat="1" x14ac:dyDescent="0.2">
      <c r="A284" s="237" t="str">
        <f>name!E$7</f>
        <v>Administrative and secretarial occupations</v>
      </c>
      <c r="B284" s="302">
        <v>3.7711740262732465</v>
      </c>
      <c r="C284" s="302">
        <v>3.3241686699515807</v>
      </c>
      <c r="D284" s="302">
        <v>0.84896937886309798</v>
      </c>
      <c r="E284" s="302">
        <f t="shared" si="126"/>
        <v>7.9443120750879253</v>
      </c>
      <c r="F284" s="303"/>
      <c r="G284" s="302">
        <v>4.5291537271883247</v>
      </c>
      <c r="H284" s="302">
        <v>4.4149007055376135</v>
      </c>
      <c r="I284" s="302">
        <v>1.171006186043982</v>
      </c>
      <c r="J284" s="302">
        <f t="shared" si="127"/>
        <v>10.11506061876992</v>
      </c>
      <c r="K284" s="303"/>
      <c r="L284" s="302">
        <v>3.0667300074948782</v>
      </c>
      <c r="M284" s="302">
        <v>4.2830615439081221</v>
      </c>
      <c r="N284" s="302">
        <v>1.0910691712565954</v>
      </c>
      <c r="O284" s="302">
        <f t="shared" si="128"/>
        <v>8.4408607226595951</v>
      </c>
    </row>
    <row r="285" spans="1:15" s="236" customFormat="1" x14ac:dyDescent="0.2">
      <c r="A285" s="237" t="str">
        <f>name!E$8</f>
        <v>Skilled trades occupations</v>
      </c>
      <c r="B285" s="302">
        <v>1.0098975186717312</v>
      </c>
      <c r="C285" s="302">
        <v>0.24196146397845211</v>
      </c>
      <c r="D285" s="302">
        <v>0.4295636589109964</v>
      </c>
      <c r="E285" s="302">
        <f t="shared" si="126"/>
        <v>1.6814226415611797</v>
      </c>
      <c r="F285" s="303"/>
      <c r="G285" s="302">
        <v>0.86294587621252794</v>
      </c>
      <c r="H285" s="302">
        <v>0.15826608376759946</v>
      </c>
      <c r="I285" s="302">
        <v>0.36751912410941362</v>
      </c>
      <c r="J285" s="302">
        <f>SUM(G285:I285)</f>
        <v>1.388731084089541</v>
      </c>
      <c r="K285" s="303"/>
      <c r="L285" s="302">
        <v>0.78137565957018551</v>
      </c>
      <c r="M285" s="302">
        <v>0.2212501229532694</v>
      </c>
      <c r="N285" s="302">
        <v>0.51719985736306928</v>
      </c>
      <c r="O285" s="302">
        <f t="shared" si="128"/>
        <v>1.5198256398865242</v>
      </c>
    </row>
    <row r="286" spans="1:15" s="236" customFormat="1" x14ac:dyDescent="0.2">
      <c r="A286" s="237" t="str">
        <f>name!E$9</f>
        <v>Caring, leisure and other service occupations</v>
      </c>
      <c r="B286" s="302">
        <v>0.36842053158389126</v>
      </c>
      <c r="C286" s="302">
        <v>0.25798891446541411</v>
      </c>
      <c r="D286" s="302">
        <v>0.36208093708943001</v>
      </c>
      <c r="E286" s="302">
        <f t="shared" si="126"/>
        <v>0.98849038313873538</v>
      </c>
      <c r="F286" s="303"/>
      <c r="G286" s="302">
        <v>0.53151712949216579</v>
      </c>
      <c r="H286" s="302">
        <v>0.44383598577850791</v>
      </c>
      <c r="I286" s="302">
        <v>0.65650356384273756</v>
      </c>
      <c r="J286" s="302">
        <f t="shared" ref="J286:J289" si="129">SUM(G286:I286)</f>
        <v>1.6318566791134113</v>
      </c>
      <c r="K286" s="303"/>
      <c r="L286" s="302">
        <v>0.64342208345969065</v>
      </c>
      <c r="M286" s="302">
        <v>0.53565208775884632</v>
      </c>
      <c r="N286" s="302">
        <v>0.93676760058912545</v>
      </c>
      <c r="O286" s="302">
        <f t="shared" si="128"/>
        <v>2.1158417718076628</v>
      </c>
    </row>
    <row r="287" spans="1:15" s="236" customFormat="1" x14ac:dyDescent="0.2">
      <c r="A287" s="237" t="str">
        <f>name!E$10</f>
        <v>Sales and customer service occupations</v>
      </c>
      <c r="B287" s="302">
        <v>0.75749084294418734</v>
      </c>
      <c r="C287" s="302">
        <v>0.50727165568894794</v>
      </c>
      <c r="D287" s="302">
        <v>0.35257947712748694</v>
      </c>
      <c r="E287" s="302">
        <f t="shared" si="126"/>
        <v>1.6173419757606222</v>
      </c>
      <c r="F287" s="303"/>
      <c r="G287" s="302">
        <v>0.86791800188723267</v>
      </c>
      <c r="H287" s="302">
        <v>0.63474548553002796</v>
      </c>
      <c r="I287" s="302">
        <v>0.28703879024066581</v>
      </c>
      <c r="J287" s="302">
        <f t="shared" si="129"/>
        <v>1.7897022776579266</v>
      </c>
      <c r="K287" s="303"/>
      <c r="L287" s="302">
        <v>0.88102381299648735</v>
      </c>
      <c r="M287" s="302">
        <v>0.78964815949083222</v>
      </c>
      <c r="N287" s="302">
        <v>0.29472267698539723</v>
      </c>
      <c r="O287" s="302">
        <f t="shared" si="128"/>
        <v>1.9653946494727168</v>
      </c>
    </row>
    <row r="288" spans="1:15" s="236" customFormat="1" x14ac:dyDescent="0.2">
      <c r="A288" s="237" t="str">
        <f>name!E$11</f>
        <v>Process, plant and machine operatives</v>
      </c>
      <c r="B288" s="302">
        <v>0.46868106674371834</v>
      </c>
      <c r="C288" s="302">
        <v>0.16349420525923464</v>
      </c>
      <c r="D288" s="302">
        <v>9.2429650053348231E-2</v>
      </c>
      <c r="E288" s="302">
        <f t="shared" si="126"/>
        <v>0.72460492205630123</v>
      </c>
      <c r="F288" s="303"/>
      <c r="G288" s="302">
        <v>0.36378873786544819</v>
      </c>
      <c r="H288" s="302">
        <v>0.15463297277961841</v>
      </c>
      <c r="I288" s="302">
        <v>8.4520441125640583E-2</v>
      </c>
      <c r="J288" s="302">
        <f t="shared" si="129"/>
        <v>0.6029421517707072</v>
      </c>
      <c r="K288" s="303"/>
      <c r="L288" s="302">
        <v>0.34271997087229122</v>
      </c>
      <c r="M288" s="302">
        <v>0.19088879489355748</v>
      </c>
      <c r="N288" s="302">
        <v>0.10708040208801345</v>
      </c>
      <c r="O288" s="302">
        <f t="shared" si="128"/>
        <v>0.64068916785386221</v>
      </c>
    </row>
    <row r="289" spans="1:15" s="236" customFormat="1" x14ac:dyDescent="0.2">
      <c r="A289" s="237" t="str">
        <f>name!E$12</f>
        <v>Elementary occupations</v>
      </c>
      <c r="B289" s="302">
        <v>0.76016510942625215</v>
      </c>
      <c r="C289" s="302">
        <v>0.58703227842478989</v>
      </c>
      <c r="D289" s="302">
        <v>0.29006074295987128</v>
      </c>
      <c r="E289" s="302">
        <f t="shared" si="126"/>
        <v>1.6372581308109133</v>
      </c>
      <c r="F289" s="303"/>
      <c r="G289" s="302">
        <v>0.71820549154554147</v>
      </c>
      <c r="H289" s="302">
        <v>0.56811038712295092</v>
      </c>
      <c r="I289" s="302">
        <v>0.29528552629563259</v>
      </c>
      <c r="J289" s="302">
        <f t="shared" si="129"/>
        <v>1.5816014049641249</v>
      </c>
      <c r="K289" s="303"/>
      <c r="L289" s="302">
        <v>0.63307985708885606</v>
      </c>
      <c r="M289" s="302">
        <v>0.35140528270634103</v>
      </c>
      <c r="N289" s="302">
        <v>0.38026952229042682</v>
      </c>
      <c r="O289" s="302">
        <f t="shared" si="128"/>
        <v>1.3647546620856239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25.698987790431637</v>
      </c>
      <c r="C291" s="311">
        <f t="shared" ref="C291:E291" si="130">SUM(C281:C289)</f>
        <v>8.1564783074464557</v>
      </c>
      <c r="D291" s="311">
        <f t="shared" si="130"/>
        <v>9.3785339021219549</v>
      </c>
      <c r="E291" s="311">
        <f t="shared" si="130"/>
        <v>43.234000000000044</v>
      </c>
      <c r="F291" s="311"/>
      <c r="G291" s="311">
        <f t="shared" ref="G291:J291" si="131">SUM(G281:G289)</f>
        <v>33.463046015423416</v>
      </c>
      <c r="H291" s="311">
        <f t="shared" si="131"/>
        <v>11.781104433706981</v>
      </c>
      <c r="I291" s="311">
        <f t="shared" si="131"/>
        <v>10.084849550869576</v>
      </c>
      <c r="J291" s="311">
        <f t="shared" si="131"/>
        <v>55.328999999999972</v>
      </c>
      <c r="K291" s="311"/>
      <c r="L291" s="311">
        <f t="shared" ref="L291:O291" si="132">SUM(L281:L289)</f>
        <v>35.373222381393226</v>
      </c>
      <c r="M291" s="311">
        <f t="shared" si="132"/>
        <v>13.072304163092197</v>
      </c>
      <c r="N291" s="311">
        <f t="shared" si="132"/>
        <v>11.613473455514525</v>
      </c>
      <c r="O291" s="311">
        <f t="shared" si="132"/>
        <v>60.058999999999934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3.2060908029800013</v>
      </c>
      <c r="C298" s="302">
        <v>0.47192113207286884</v>
      </c>
      <c r="D298" s="302">
        <v>0.89851478329346468</v>
      </c>
      <c r="E298" s="302">
        <f>SUM(B298:D298)</f>
        <v>4.5765267183463347</v>
      </c>
      <c r="F298" s="303"/>
      <c r="G298" s="302">
        <v>3.4100438973353882</v>
      </c>
      <c r="H298" s="302">
        <v>0.7022277431125854</v>
      </c>
      <c r="I298" s="302">
        <v>1.1199022003668282</v>
      </c>
      <c r="J298" s="302">
        <f>SUM(G298:I298)</f>
        <v>5.2321738408148022</v>
      </c>
      <c r="K298" s="303"/>
      <c r="L298" s="302">
        <v>3.9396489275989235</v>
      </c>
      <c r="M298" s="302">
        <v>0.84194065005589347</v>
      </c>
      <c r="N298" s="302">
        <v>1.4783688524150116</v>
      </c>
      <c r="O298" s="302">
        <f>SUM(L298:N298)</f>
        <v>6.2599584300698279</v>
      </c>
    </row>
    <row r="299" spans="1:15" s="236" customFormat="1" x14ac:dyDescent="0.2">
      <c r="A299" s="237" t="str">
        <f>name!E$5</f>
        <v>Professional occupations</v>
      </c>
      <c r="B299" s="302">
        <v>3.4978128661891805</v>
      </c>
      <c r="C299" s="302">
        <v>0.59603412204757966</v>
      </c>
      <c r="D299" s="302">
        <v>0.37065099443851268</v>
      </c>
      <c r="E299" s="302">
        <f t="shared" ref="E299:E306" si="133">SUM(B299:D299)</f>
        <v>4.4644979826752724</v>
      </c>
      <c r="F299" s="303"/>
      <c r="G299" s="302">
        <v>4.1938077311541644</v>
      </c>
      <c r="H299" s="302">
        <v>0.88730686870038633</v>
      </c>
      <c r="I299" s="302">
        <v>0.43138034519760482</v>
      </c>
      <c r="J299" s="302">
        <f t="shared" ref="J299:J301" si="134">SUM(G299:I299)</f>
        <v>5.512494945052155</v>
      </c>
      <c r="K299" s="303"/>
      <c r="L299" s="302">
        <v>5.634709974455018</v>
      </c>
      <c r="M299" s="302">
        <v>1.2912842227693695</v>
      </c>
      <c r="N299" s="302">
        <v>0.35378504466014554</v>
      </c>
      <c r="O299" s="302">
        <f t="shared" ref="O299:O306" si="135">SUM(L299:N299)</f>
        <v>7.2797792418845324</v>
      </c>
    </row>
    <row r="300" spans="1:15" s="236" customFormat="1" x14ac:dyDescent="0.2">
      <c r="A300" s="237" t="str">
        <f>name!E$6</f>
        <v>Associate professional occupations</v>
      </c>
      <c r="B300" s="302">
        <v>4.1762874482618066</v>
      </c>
      <c r="C300" s="302">
        <v>0.94783095513757343</v>
      </c>
      <c r="D300" s="302">
        <v>0.89905947964133626</v>
      </c>
      <c r="E300" s="302">
        <f t="shared" si="133"/>
        <v>6.0231778830407166</v>
      </c>
      <c r="F300" s="303"/>
      <c r="G300" s="302">
        <v>4.398844782697914</v>
      </c>
      <c r="H300" s="302">
        <v>1.1585833930966509</v>
      </c>
      <c r="I300" s="302">
        <v>1.0028268610462472</v>
      </c>
      <c r="J300" s="302">
        <f t="shared" si="134"/>
        <v>6.5602550368408119</v>
      </c>
      <c r="K300" s="303"/>
      <c r="L300" s="302">
        <v>4.5810597025852253</v>
      </c>
      <c r="M300" s="302">
        <v>1.4080497935698455</v>
      </c>
      <c r="N300" s="302">
        <v>0.98583320024702947</v>
      </c>
      <c r="O300" s="302">
        <f t="shared" si="135"/>
        <v>6.9749426964021</v>
      </c>
    </row>
    <row r="301" spans="1:15" s="236" customFormat="1" x14ac:dyDescent="0.2">
      <c r="A301" s="237" t="str">
        <f>name!E$7</f>
        <v>Administrative and secretarial occupations</v>
      </c>
      <c r="B301" s="302">
        <v>3.1270138004348325</v>
      </c>
      <c r="C301" s="302">
        <v>2.0023030521774157</v>
      </c>
      <c r="D301" s="302">
        <v>0.19364739661910796</v>
      </c>
      <c r="E301" s="302">
        <f t="shared" si="133"/>
        <v>5.3229642492313562</v>
      </c>
      <c r="F301" s="303"/>
      <c r="G301" s="302">
        <v>2.6583860263222112</v>
      </c>
      <c r="H301" s="302">
        <v>1.9659450637074187</v>
      </c>
      <c r="I301" s="302">
        <v>0.21806982495403915</v>
      </c>
      <c r="J301" s="302">
        <f t="shared" si="134"/>
        <v>4.8424009149836689</v>
      </c>
      <c r="K301" s="303"/>
      <c r="L301" s="302">
        <v>2.2950457611275383</v>
      </c>
      <c r="M301" s="302">
        <v>2.1751579498370424</v>
      </c>
      <c r="N301" s="302">
        <v>0.20721284196644305</v>
      </c>
      <c r="O301" s="302">
        <f t="shared" si="135"/>
        <v>4.6774165529310245</v>
      </c>
    </row>
    <row r="302" spans="1:15" s="236" customFormat="1" x14ac:dyDescent="0.2">
      <c r="A302" s="237" t="str">
        <f>name!E$8</f>
        <v>Skilled trades occupations</v>
      </c>
      <c r="B302" s="302">
        <v>1.2971144536268968</v>
      </c>
      <c r="C302" s="302">
        <v>0.3338635146638631</v>
      </c>
      <c r="D302" s="302">
        <v>0.35261219387936132</v>
      </c>
      <c r="E302" s="302">
        <f t="shared" si="133"/>
        <v>1.9835901621701213</v>
      </c>
      <c r="F302" s="303"/>
      <c r="G302" s="302">
        <v>1.0721748445759565</v>
      </c>
      <c r="H302" s="302">
        <v>0.25664012846496337</v>
      </c>
      <c r="I302" s="302">
        <v>0.37594703829710924</v>
      </c>
      <c r="J302" s="302">
        <f>SUM(G302:I302)</f>
        <v>1.7047620113380291</v>
      </c>
      <c r="K302" s="303"/>
      <c r="L302" s="302">
        <v>1.0461701969576542</v>
      </c>
      <c r="M302" s="302">
        <v>0.3759563399510823</v>
      </c>
      <c r="N302" s="302">
        <v>0.44656897365639087</v>
      </c>
      <c r="O302" s="302">
        <f t="shared" si="135"/>
        <v>1.8686955105651275</v>
      </c>
    </row>
    <row r="303" spans="1:15" s="236" customFormat="1" x14ac:dyDescent="0.2">
      <c r="A303" s="237" t="str">
        <f>name!E$9</f>
        <v>Caring, leisure and other service occupations</v>
      </c>
      <c r="B303" s="302">
        <v>1.7208407247468411</v>
      </c>
      <c r="C303" s="302">
        <v>1.6053357273351323</v>
      </c>
      <c r="D303" s="302">
        <v>0.43621689260808122</v>
      </c>
      <c r="E303" s="302">
        <f t="shared" si="133"/>
        <v>3.7623933446900546</v>
      </c>
      <c r="F303" s="303"/>
      <c r="G303" s="302">
        <v>1.5167214819371777</v>
      </c>
      <c r="H303" s="302">
        <v>1.6213536534047508</v>
      </c>
      <c r="I303" s="302">
        <v>0.54855256203094882</v>
      </c>
      <c r="J303" s="302">
        <f t="shared" ref="J303:J306" si="136">SUM(G303:I303)</f>
        <v>3.6866276973728773</v>
      </c>
      <c r="K303" s="303"/>
      <c r="L303" s="302">
        <v>1.9889767668415099</v>
      </c>
      <c r="M303" s="302">
        <v>2.0376944577716789</v>
      </c>
      <c r="N303" s="302">
        <v>0.67301954461006563</v>
      </c>
      <c r="O303" s="302">
        <f t="shared" si="135"/>
        <v>4.6996907692232543</v>
      </c>
    </row>
    <row r="304" spans="1:15" s="236" customFormat="1" x14ac:dyDescent="0.2">
      <c r="A304" s="237" t="str">
        <f>name!E$10</f>
        <v>Sales and customer service occupations</v>
      </c>
      <c r="B304" s="302">
        <v>1.408968781790731</v>
      </c>
      <c r="C304" s="302">
        <v>1.1013235702793946</v>
      </c>
      <c r="D304" s="302">
        <v>0.2615392652245504</v>
      </c>
      <c r="E304" s="302">
        <f t="shared" si="133"/>
        <v>2.771831617294676</v>
      </c>
      <c r="F304" s="303"/>
      <c r="G304" s="302">
        <v>1.2135922323507002</v>
      </c>
      <c r="H304" s="302">
        <v>1.1709834475185981</v>
      </c>
      <c r="I304" s="302">
        <v>0.24787746299748281</v>
      </c>
      <c r="J304" s="302">
        <f t="shared" si="136"/>
        <v>2.6324531428667814</v>
      </c>
      <c r="K304" s="303"/>
      <c r="L304" s="302">
        <v>1.4426290975075329</v>
      </c>
      <c r="M304" s="302">
        <v>1.7841373348683671</v>
      </c>
      <c r="N304" s="302">
        <v>0.22147319033183721</v>
      </c>
      <c r="O304" s="302">
        <f t="shared" si="135"/>
        <v>3.448239622707737</v>
      </c>
    </row>
    <row r="305" spans="1:15" s="236" customFormat="1" x14ac:dyDescent="0.2">
      <c r="A305" s="237" t="str">
        <f>name!E$11</f>
        <v>Process, plant and machine operatives</v>
      </c>
      <c r="B305" s="302">
        <v>1.6312035361868515</v>
      </c>
      <c r="C305" s="302">
        <v>0.60981614095052494</v>
      </c>
      <c r="D305" s="302">
        <v>4.4510865447714633E-2</v>
      </c>
      <c r="E305" s="302">
        <f t="shared" si="133"/>
        <v>2.2855305425850911</v>
      </c>
      <c r="F305" s="303"/>
      <c r="G305" s="302">
        <v>1.2964191792897348</v>
      </c>
      <c r="H305" s="302">
        <v>0.70920989335844464</v>
      </c>
      <c r="I305" s="302">
        <v>5.9820416457023712E-2</v>
      </c>
      <c r="J305" s="302">
        <f t="shared" si="136"/>
        <v>2.0654494891052031</v>
      </c>
      <c r="K305" s="303"/>
      <c r="L305" s="302">
        <v>1.3238496844273775</v>
      </c>
      <c r="M305" s="302">
        <v>0.79396525875046986</v>
      </c>
      <c r="N305" s="302">
        <v>5.5271271431136519E-2</v>
      </c>
      <c r="O305" s="302">
        <f t="shared" si="135"/>
        <v>2.173086214608984</v>
      </c>
    </row>
    <row r="306" spans="1:15" s="236" customFormat="1" x14ac:dyDescent="0.2">
      <c r="A306" s="237" t="str">
        <f>name!E$12</f>
        <v>Elementary occupations</v>
      </c>
      <c r="B306" s="302">
        <v>7.3026231465373259</v>
      </c>
      <c r="C306" s="302">
        <v>5.504447651229027</v>
      </c>
      <c r="D306" s="302">
        <v>0.75841670220003754</v>
      </c>
      <c r="E306" s="302">
        <f t="shared" si="133"/>
        <v>13.565487499966391</v>
      </c>
      <c r="F306" s="303"/>
      <c r="G306" s="302">
        <v>5.6723824705835355</v>
      </c>
      <c r="H306" s="302">
        <v>4.6469582140692758</v>
      </c>
      <c r="I306" s="302">
        <v>0.65004223697280328</v>
      </c>
      <c r="J306" s="302">
        <f t="shared" si="136"/>
        <v>10.969382921625614</v>
      </c>
      <c r="K306" s="303"/>
      <c r="L306" s="302">
        <v>6.8234404349119702</v>
      </c>
      <c r="M306" s="302">
        <v>3.6026431466927176</v>
      </c>
      <c r="N306" s="302">
        <v>0.77710738000268909</v>
      </c>
      <c r="O306" s="302">
        <f t="shared" si="135"/>
        <v>11.203190961607378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27.367955560754467</v>
      </c>
      <c r="C308" s="311">
        <f t="shared" ref="C308:E308" si="137">SUM(C298:C306)</f>
        <v>13.17287586589338</v>
      </c>
      <c r="D308" s="311">
        <f t="shared" si="137"/>
        <v>4.215168573352166</v>
      </c>
      <c r="E308" s="311">
        <f t="shared" si="137"/>
        <v>44.756000000000014</v>
      </c>
      <c r="F308" s="311"/>
      <c r="G308" s="311">
        <f t="shared" ref="G308:J308" si="138">SUM(G298:G306)</f>
        <v>25.43237264624678</v>
      </c>
      <c r="H308" s="311">
        <f t="shared" si="138"/>
        <v>13.119208405433074</v>
      </c>
      <c r="I308" s="311">
        <f t="shared" si="138"/>
        <v>4.6544189483200871</v>
      </c>
      <c r="J308" s="311">
        <f t="shared" si="138"/>
        <v>43.205999999999946</v>
      </c>
      <c r="K308" s="311"/>
      <c r="L308" s="311">
        <f t="shared" ref="L308:O308" si="139">SUM(L298:L306)</f>
        <v>29.07553054641275</v>
      </c>
      <c r="M308" s="311">
        <f t="shared" si="139"/>
        <v>14.310829154266466</v>
      </c>
      <c r="N308" s="311">
        <f t="shared" si="139"/>
        <v>5.1986402993207488</v>
      </c>
      <c r="O308" s="311">
        <f t="shared" si="139"/>
        <v>48.584999999999965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1.2390673263380116</v>
      </c>
      <c r="C315" s="302">
        <v>0.41617642898405366</v>
      </c>
      <c r="D315" s="302">
        <v>4.8223998030619539E-2</v>
      </c>
      <c r="E315" s="302">
        <f>SUM(B315:D315)</f>
        <v>1.703467753352685</v>
      </c>
      <c r="F315" s="303"/>
      <c r="G315" s="302">
        <v>1.3955996600377427</v>
      </c>
      <c r="H315" s="302">
        <v>0.58390621354095218</v>
      </c>
      <c r="I315" s="302">
        <v>8.1539161237993471E-2</v>
      </c>
      <c r="J315" s="302">
        <f>SUM(G315:I315)</f>
        <v>2.0610450348166882</v>
      </c>
      <c r="K315" s="303"/>
      <c r="L315" s="302">
        <v>1.4439295249814872</v>
      </c>
      <c r="M315" s="302">
        <v>0.8008613205684697</v>
      </c>
      <c r="N315" s="302">
        <v>9.4914813346472532E-2</v>
      </c>
      <c r="O315" s="302">
        <f>SUM(L315:N315)</f>
        <v>2.3397056588964293</v>
      </c>
    </row>
    <row r="316" spans="1:15" s="236" customFormat="1" x14ac:dyDescent="0.2">
      <c r="A316" s="237" t="str">
        <f>name!E$5</f>
        <v>Professional occupations</v>
      </c>
      <c r="B316" s="302">
        <v>2.8436570263467176</v>
      </c>
      <c r="C316" s="302">
        <v>1.2774677917920945</v>
      </c>
      <c r="D316" s="302">
        <v>0.20257344710179082</v>
      </c>
      <c r="E316" s="302">
        <f t="shared" ref="E316:E323" si="140">SUM(B316:D316)</f>
        <v>4.3236982652406031</v>
      </c>
      <c r="F316" s="303"/>
      <c r="G316" s="302">
        <v>3.6924124242709357</v>
      </c>
      <c r="H316" s="302">
        <v>1.670309052113786</v>
      </c>
      <c r="I316" s="302">
        <v>0.30074189704806353</v>
      </c>
      <c r="J316" s="302">
        <f t="shared" ref="J316:J318" si="141">SUM(G316:I316)</f>
        <v>5.6634633734327853</v>
      </c>
      <c r="K316" s="303"/>
      <c r="L316" s="302">
        <v>4.4356614172664468</v>
      </c>
      <c r="M316" s="302">
        <v>2.3982892974076457</v>
      </c>
      <c r="N316" s="302">
        <v>0.26854751933345788</v>
      </c>
      <c r="O316" s="302">
        <f t="shared" ref="O316:O323" si="142">SUM(L316:N316)</f>
        <v>7.10249823400755</v>
      </c>
    </row>
    <row r="317" spans="1:15" s="236" customFormat="1" x14ac:dyDescent="0.2">
      <c r="A317" s="237" t="str">
        <f>name!E$6</f>
        <v>Associate professional occupations</v>
      </c>
      <c r="B317" s="302">
        <v>5.6683917411935596</v>
      </c>
      <c r="C317" s="302">
        <v>1.3864317526406722</v>
      </c>
      <c r="D317" s="302">
        <v>4.9002235570073854E-2</v>
      </c>
      <c r="E317" s="302">
        <f t="shared" si="140"/>
        <v>7.1038257294043055</v>
      </c>
      <c r="F317" s="303"/>
      <c r="G317" s="302">
        <v>6.3884181354318876</v>
      </c>
      <c r="H317" s="302">
        <v>1.4576899680439208</v>
      </c>
      <c r="I317" s="302">
        <v>0.10538705619254551</v>
      </c>
      <c r="J317" s="302">
        <f t="shared" si="141"/>
        <v>7.9514951596683536</v>
      </c>
      <c r="K317" s="303"/>
      <c r="L317" s="302">
        <v>7.5673320432440505</v>
      </c>
      <c r="M317" s="302">
        <v>1.783629509714433</v>
      </c>
      <c r="N317" s="302">
        <v>9.6710835642813686E-2</v>
      </c>
      <c r="O317" s="302">
        <f t="shared" si="142"/>
        <v>9.4476723886012977</v>
      </c>
    </row>
    <row r="318" spans="1:15" s="236" customFormat="1" x14ac:dyDescent="0.2">
      <c r="A318" s="237" t="str">
        <f>name!E$7</f>
        <v>Administrative and secretarial occupations</v>
      </c>
      <c r="B318" s="302">
        <v>2.0842373869784638</v>
      </c>
      <c r="C318" s="302">
        <v>2.7474708859815014</v>
      </c>
      <c r="D318" s="302">
        <v>1.129013928166493E-2</v>
      </c>
      <c r="E318" s="302">
        <f t="shared" si="140"/>
        <v>4.8429984122416299</v>
      </c>
      <c r="F318" s="303"/>
      <c r="G318" s="302">
        <v>2.0111649700252543</v>
      </c>
      <c r="H318" s="302">
        <v>2.5651613301826233</v>
      </c>
      <c r="I318" s="302">
        <v>3.6106472478843389E-2</v>
      </c>
      <c r="J318" s="302">
        <f t="shared" si="141"/>
        <v>4.6124327726867218</v>
      </c>
      <c r="K318" s="303"/>
      <c r="L318" s="302">
        <v>1.1430666513881251</v>
      </c>
      <c r="M318" s="302">
        <v>2.1457139555347515</v>
      </c>
      <c r="N318" s="302">
        <v>1.6305970699982221E-2</v>
      </c>
      <c r="O318" s="302">
        <f t="shared" si="142"/>
        <v>3.3050865776228586</v>
      </c>
    </row>
    <row r="319" spans="1:15" s="236" customFormat="1" x14ac:dyDescent="0.2">
      <c r="A319" s="237" t="str">
        <f>name!E$8</f>
        <v>Skilled trades occupations</v>
      </c>
      <c r="B319" s="302">
        <v>0.12910447335106126</v>
      </c>
      <c r="C319" s="302">
        <v>3.0994893323744197E-2</v>
      </c>
      <c r="D319" s="302">
        <v>2.0339591131278006E-2</v>
      </c>
      <c r="E319" s="302">
        <f t="shared" si="140"/>
        <v>0.18043895780608346</v>
      </c>
      <c r="F319" s="303"/>
      <c r="G319" s="302">
        <v>0.10925192433768163</v>
      </c>
      <c r="H319" s="302">
        <v>2.7852442547253147E-2</v>
      </c>
      <c r="I319" s="302">
        <v>1.1940799487573237E-2</v>
      </c>
      <c r="J319" s="302">
        <f>SUM(G319:I319)</f>
        <v>0.149045166372508</v>
      </c>
      <c r="K319" s="303"/>
      <c r="L319" s="302">
        <v>0.11687327745895845</v>
      </c>
      <c r="M319" s="302">
        <v>7.6321303734012927E-2</v>
      </c>
      <c r="N319" s="302">
        <v>1.7908094637955188E-2</v>
      </c>
      <c r="O319" s="302">
        <f t="shared" si="142"/>
        <v>0.21110267583092657</v>
      </c>
    </row>
    <row r="320" spans="1:15" s="236" customFormat="1" x14ac:dyDescent="0.2">
      <c r="A320" s="237" t="str">
        <f>name!E$9</f>
        <v>Caring, leisure and other service occupations</v>
      </c>
      <c r="B320" s="302">
        <v>0.61857000020914532</v>
      </c>
      <c r="C320" s="302">
        <v>0.67981167904782147</v>
      </c>
      <c r="D320" s="302">
        <v>7.9552264766775977E-3</v>
      </c>
      <c r="E320" s="302">
        <f t="shared" si="140"/>
        <v>1.3063369057336442</v>
      </c>
      <c r="F320" s="303"/>
      <c r="G320" s="302">
        <v>0.61164070214154476</v>
      </c>
      <c r="H320" s="302">
        <v>0.65021874378091304</v>
      </c>
      <c r="I320" s="302">
        <v>6.3155851248164016E-2</v>
      </c>
      <c r="J320" s="302">
        <f t="shared" ref="J320:J323" si="143">SUM(G320:I320)</f>
        <v>1.3250152971706219</v>
      </c>
      <c r="K320" s="303"/>
      <c r="L320" s="302">
        <v>0.70013184780211857</v>
      </c>
      <c r="M320" s="302">
        <v>0.75719687717830975</v>
      </c>
      <c r="N320" s="302">
        <v>5.7725933963744071E-2</v>
      </c>
      <c r="O320" s="302">
        <f t="shared" si="142"/>
        <v>1.5150546589441725</v>
      </c>
    </row>
    <row r="321" spans="1:15" s="236" customFormat="1" x14ac:dyDescent="0.2">
      <c r="A321" s="237" t="str">
        <f>name!E$10</f>
        <v>Sales and customer service occupations</v>
      </c>
      <c r="B321" s="302">
        <v>0.20966804720089499</v>
      </c>
      <c r="C321" s="302">
        <v>0.24945593375460676</v>
      </c>
      <c r="D321" s="302">
        <v>6.4690949296589122E-3</v>
      </c>
      <c r="E321" s="302">
        <f t="shared" si="140"/>
        <v>0.46559307588516069</v>
      </c>
      <c r="F321" s="303"/>
      <c r="G321" s="302">
        <v>0.20778710607873041</v>
      </c>
      <c r="H321" s="302">
        <v>0.25845695678768904</v>
      </c>
      <c r="I321" s="302">
        <v>1.4694438556650471E-2</v>
      </c>
      <c r="J321" s="302">
        <f t="shared" si="143"/>
        <v>0.48093850142306993</v>
      </c>
      <c r="K321" s="303"/>
      <c r="L321" s="302">
        <v>0.22345205768711277</v>
      </c>
      <c r="M321" s="302">
        <v>0.34878861274525141</v>
      </c>
      <c r="N321" s="302">
        <v>1.8571836264461915E-2</v>
      </c>
      <c r="O321" s="302">
        <f t="shared" si="142"/>
        <v>0.59081250669682606</v>
      </c>
    </row>
    <row r="322" spans="1:15" s="236" customFormat="1" x14ac:dyDescent="0.2">
      <c r="A322" s="237" t="str">
        <f>name!E$11</f>
        <v>Process, plant and machine operatives</v>
      </c>
      <c r="B322" s="302">
        <v>4.2748132806757703E-2</v>
      </c>
      <c r="C322" s="302">
        <v>6.2408862839383655E-2</v>
      </c>
      <c r="D322" s="302">
        <v>2.3581137669652047E-3</v>
      </c>
      <c r="E322" s="302">
        <f t="shared" si="140"/>
        <v>0.10751510941310657</v>
      </c>
      <c r="F322" s="303"/>
      <c r="G322" s="302">
        <v>3.2852999227846236E-2</v>
      </c>
      <c r="H322" s="302">
        <v>4.7653843053402589E-2</v>
      </c>
      <c r="I322" s="302">
        <v>9.8895015304029457E-3</v>
      </c>
      <c r="J322" s="302">
        <f t="shared" si="143"/>
        <v>9.0396343811651764E-2</v>
      </c>
      <c r="K322" s="303"/>
      <c r="L322" s="302">
        <v>2.3412959241793107E-2</v>
      </c>
      <c r="M322" s="302">
        <v>8.2962682370361515E-2</v>
      </c>
      <c r="N322" s="302">
        <v>2.464906858284828E-2</v>
      </c>
      <c r="O322" s="302">
        <f t="shared" si="142"/>
        <v>0.13102471019500289</v>
      </c>
    </row>
    <row r="323" spans="1:15" s="236" customFormat="1" x14ac:dyDescent="0.2">
      <c r="A323" s="237" t="str">
        <f>name!E$12</f>
        <v>Elementary occupations</v>
      </c>
      <c r="B323" s="302">
        <v>0.37087524284748885</v>
      </c>
      <c r="C323" s="302">
        <v>0.35003641702202204</v>
      </c>
      <c r="D323" s="302">
        <v>3.2141310532822205E-3</v>
      </c>
      <c r="E323" s="302">
        <f t="shared" si="140"/>
        <v>0.72412579092279306</v>
      </c>
      <c r="F323" s="303"/>
      <c r="G323" s="302">
        <v>0.30652450164430728</v>
      </c>
      <c r="H323" s="302">
        <v>0.26421166137821195</v>
      </c>
      <c r="I323" s="302">
        <v>0.1154321875950587</v>
      </c>
      <c r="J323" s="302">
        <f t="shared" si="143"/>
        <v>0.68616835061757786</v>
      </c>
      <c r="K323" s="303"/>
      <c r="L323" s="302">
        <v>0.27143592023120466</v>
      </c>
      <c r="M323" s="302">
        <v>0.24941737291896771</v>
      </c>
      <c r="N323" s="302">
        <v>0.23718929605475048</v>
      </c>
      <c r="O323" s="302">
        <f t="shared" si="142"/>
        <v>0.75804258920492285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13.206319377272099</v>
      </c>
      <c r="C325" s="311">
        <f t="shared" ref="C325:E325" si="144">SUM(C315:C323)</f>
        <v>7.2002546453859004</v>
      </c>
      <c r="D325" s="311">
        <f t="shared" si="144"/>
        <v>0.35142597734201109</v>
      </c>
      <c r="E325" s="311">
        <f t="shared" si="144"/>
        <v>20.758000000000013</v>
      </c>
      <c r="F325" s="311"/>
      <c r="G325" s="311">
        <f t="shared" ref="G325:J325" si="145">SUM(G315:G323)</f>
        <v>14.755652423195929</v>
      </c>
      <c r="H325" s="311">
        <f t="shared" si="145"/>
        <v>7.5254602114287525</v>
      </c>
      <c r="I325" s="311">
        <f t="shared" si="145"/>
        <v>0.7388873653752952</v>
      </c>
      <c r="J325" s="311">
        <f t="shared" si="145"/>
        <v>23.019999999999978</v>
      </c>
      <c r="K325" s="311"/>
      <c r="L325" s="311">
        <f t="shared" ref="L325:O325" si="146">SUM(L315:L323)</f>
        <v>15.925295699301298</v>
      </c>
      <c r="M325" s="311">
        <f t="shared" si="146"/>
        <v>8.6431809321722035</v>
      </c>
      <c r="N325" s="311">
        <f t="shared" si="146"/>
        <v>0.83252336852648634</v>
      </c>
      <c r="O325" s="311">
        <f t="shared" si="146"/>
        <v>25.400999999999986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0.70128267459249127</v>
      </c>
      <c r="C332" s="302">
        <v>0.27134885184766083</v>
      </c>
      <c r="D332" s="302">
        <v>0.37655654686235102</v>
      </c>
      <c r="E332" s="302">
        <f>SUM(B332:D332)</f>
        <v>1.3491880733025032</v>
      </c>
      <c r="F332" s="303"/>
      <c r="G332" s="302">
        <v>0.70293970391448535</v>
      </c>
      <c r="H332" s="302">
        <v>0.420684289302382</v>
      </c>
      <c r="I332" s="302">
        <v>0.53532470252564479</v>
      </c>
      <c r="J332" s="302">
        <f>SUM(G332:I332)</f>
        <v>1.6589486957425121</v>
      </c>
      <c r="K332" s="303"/>
      <c r="L332" s="302">
        <v>0.71194866475496721</v>
      </c>
      <c r="M332" s="302">
        <v>0.47392580881791707</v>
      </c>
      <c r="N332" s="302">
        <v>0.61488552595314561</v>
      </c>
      <c r="O332" s="302">
        <f>SUM(L332:N332)</f>
        <v>1.8007599995260299</v>
      </c>
    </row>
    <row r="333" spans="1:15" s="236" customFormat="1" x14ac:dyDescent="0.2">
      <c r="A333" s="237" t="str">
        <f>name!E$5</f>
        <v>Professional occupations</v>
      </c>
      <c r="B333" s="302">
        <v>13.124787300187087</v>
      </c>
      <c r="C333" s="302">
        <v>5.9835534205741414</v>
      </c>
      <c r="D333" s="302">
        <v>1.6300953713338777</v>
      </c>
      <c r="E333" s="302">
        <f t="shared" ref="E333:E340" si="147">SUM(B333:D333)</f>
        <v>20.738436092095103</v>
      </c>
      <c r="F333" s="303"/>
      <c r="G333" s="302">
        <v>13.913710272063794</v>
      </c>
      <c r="H333" s="302">
        <v>7.8502480017005034</v>
      </c>
      <c r="I333" s="302">
        <v>2.5545901419621111</v>
      </c>
      <c r="J333" s="302">
        <f t="shared" ref="J333:J335" si="148">SUM(G333:I333)</f>
        <v>24.318548415726408</v>
      </c>
      <c r="K333" s="303"/>
      <c r="L333" s="302">
        <v>14.102491985106433</v>
      </c>
      <c r="M333" s="302">
        <v>8.9955736045998851</v>
      </c>
      <c r="N333" s="302">
        <v>2.560423101142812</v>
      </c>
      <c r="O333" s="302">
        <f t="shared" ref="O333:O340" si="149">SUM(L333:N333)</f>
        <v>25.658488690849129</v>
      </c>
    </row>
    <row r="334" spans="1:15" s="236" customFormat="1" x14ac:dyDescent="0.2">
      <c r="A334" s="237" t="str">
        <f>name!E$6</f>
        <v>Associate professional occupations</v>
      </c>
      <c r="B334" s="302">
        <v>1.7291092804714463</v>
      </c>
      <c r="C334" s="302">
        <v>1.5115731434795951</v>
      </c>
      <c r="D334" s="302">
        <v>0.84373171028401905</v>
      </c>
      <c r="E334" s="302">
        <f t="shared" si="147"/>
        <v>4.0844141342350602</v>
      </c>
      <c r="F334" s="303"/>
      <c r="G334" s="302">
        <v>1.8433488415653165</v>
      </c>
      <c r="H334" s="302">
        <v>1.974260030216527</v>
      </c>
      <c r="I334" s="302">
        <v>0.92362314702881387</v>
      </c>
      <c r="J334" s="302">
        <f t="shared" si="148"/>
        <v>4.7412320188106571</v>
      </c>
      <c r="K334" s="303"/>
      <c r="L334" s="302">
        <v>1.7491308413284903</v>
      </c>
      <c r="M334" s="302">
        <v>1.9170073795636582</v>
      </c>
      <c r="N334" s="302">
        <v>0.88833096786980148</v>
      </c>
      <c r="O334" s="302">
        <f t="shared" si="149"/>
        <v>4.5544691887619493</v>
      </c>
    </row>
    <row r="335" spans="1:15" s="236" customFormat="1" x14ac:dyDescent="0.2">
      <c r="A335" s="237" t="str">
        <f>name!E$7</f>
        <v>Administrative and secretarial occupations</v>
      </c>
      <c r="B335" s="302">
        <v>1.027268703593873</v>
      </c>
      <c r="C335" s="302">
        <v>1.9560662027171187</v>
      </c>
      <c r="D335" s="302">
        <v>0.15512296309005993</v>
      </c>
      <c r="E335" s="302">
        <f t="shared" si="147"/>
        <v>3.1384578694010519</v>
      </c>
      <c r="F335" s="303"/>
      <c r="G335" s="302">
        <v>0.89347257458488483</v>
      </c>
      <c r="H335" s="302">
        <v>1.9720390715416478</v>
      </c>
      <c r="I335" s="302">
        <v>0.1751473562577088</v>
      </c>
      <c r="J335" s="302">
        <f t="shared" si="148"/>
        <v>3.040659002384241</v>
      </c>
      <c r="K335" s="303"/>
      <c r="L335" s="302">
        <v>0.47194958682616267</v>
      </c>
      <c r="M335" s="302">
        <v>0.9781111269339392</v>
      </c>
      <c r="N335" s="302">
        <v>0.14927667660533817</v>
      </c>
      <c r="O335" s="302">
        <f t="shared" si="149"/>
        <v>1.59933739036544</v>
      </c>
    </row>
    <row r="336" spans="1:15" s="236" customFormat="1" x14ac:dyDescent="0.2">
      <c r="A336" s="237" t="str">
        <f>name!E$8</f>
        <v>Skilled trades occupations</v>
      </c>
      <c r="B336" s="302">
        <v>0.37428364985764706</v>
      </c>
      <c r="C336" s="302">
        <v>0.31352568965528915</v>
      </c>
      <c r="D336" s="302">
        <v>5.7017142616026438E-2</v>
      </c>
      <c r="E336" s="302">
        <f t="shared" si="147"/>
        <v>0.74482648212896263</v>
      </c>
      <c r="F336" s="303"/>
      <c r="G336" s="302">
        <v>0.26804117179780879</v>
      </c>
      <c r="H336" s="302">
        <v>0.25213938947439724</v>
      </c>
      <c r="I336" s="302">
        <v>7.2120321747405472E-2</v>
      </c>
      <c r="J336" s="302">
        <f>SUM(G336:I336)</f>
        <v>0.59230088301961148</v>
      </c>
      <c r="K336" s="303"/>
      <c r="L336" s="302">
        <v>0.17888711433312082</v>
      </c>
      <c r="M336" s="302">
        <v>0.11204777246671815</v>
      </c>
      <c r="N336" s="302">
        <v>0.11774529722381845</v>
      </c>
      <c r="O336" s="302">
        <f t="shared" si="149"/>
        <v>0.40868018402365741</v>
      </c>
    </row>
    <row r="337" spans="1:15" s="236" customFormat="1" x14ac:dyDescent="0.2">
      <c r="A337" s="237" t="str">
        <f>name!E$9</f>
        <v>Caring, leisure and other service occupations</v>
      </c>
      <c r="B337" s="302">
        <v>6.834248419823151</v>
      </c>
      <c r="C337" s="302">
        <v>8.3489601806989437</v>
      </c>
      <c r="D337" s="302">
        <v>0.26317903194422454</v>
      </c>
      <c r="E337" s="302">
        <f t="shared" si="147"/>
        <v>15.446387632466319</v>
      </c>
      <c r="F337" s="303"/>
      <c r="G337" s="302">
        <v>6.2587326603523641</v>
      </c>
      <c r="H337" s="302">
        <v>8.9636359708966236</v>
      </c>
      <c r="I337" s="302">
        <v>0.3696712217036745</v>
      </c>
      <c r="J337" s="302">
        <f t="shared" ref="J337:J340" si="150">SUM(G337:I337)</f>
        <v>15.592039852952661</v>
      </c>
      <c r="K337" s="303"/>
      <c r="L337" s="302">
        <v>7.5031481387741685</v>
      </c>
      <c r="M337" s="302">
        <v>8.9870716154044317</v>
      </c>
      <c r="N337" s="302">
        <v>0.47767712194302675</v>
      </c>
      <c r="O337" s="302">
        <f t="shared" si="149"/>
        <v>16.967896876121628</v>
      </c>
    </row>
    <row r="338" spans="1:15" s="236" customFormat="1" x14ac:dyDescent="0.2">
      <c r="A338" s="237" t="str">
        <f>name!E$10</f>
        <v>Sales and customer service occupations</v>
      </c>
      <c r="B338" s="302">
        <v>0.10621010160023123</v>
      </c>
      <c r="C338" s="302">
        <v>0.14900248404955932</v>
      </c>
      <c r="D338" s="302">
        <v>6.2033842232643695E-2</v>
      </c>
      <c r="E338" s="302">
        <f t="shared" si="147"/>
        <v>0.31724642788243423</v>
      </c>
      <c r="F338" s="303"/>
      <c r="G338" s="302">
        <v>9.2818255716978715E-2</v>
      </c>
      <c r="H338" s="302">
        <v>0.15715547915809336</v>
      </c>
      <c r="I338" s="302">
        <v>5.8759344211499011E-2</v>
      </c>
      <c r="J338" s="302">
        <f t="shared" si="150"/>
        <v>0.3087330790865711</v>
      </c>
      <c r="K338" s="303"/>
      <c r="L338" s="302">
        <v>9.7644325536496338E-2</v>
      </c>
      <c r="M338" s="302">
        <v>0.14939430140109322</v>
      </c>
      <c r="N338" s="302">
        <v>6.605258985648578E-2</v>
      </c>
      <c r="O338" s="302">
        <f t="shared" si="149"/>
        <v>0.31309121679407531</v>
      </c>
    </row>
    <row r="339" spans="1:15" s="236" customFormat="1" x14ac:dyDescent="0.2">
      <c r="A339" s="237" t="str">
        <f>name!E$11</f>
        <v>Process, plant and machine operatives</v>
      </c>
      <c r="B339" s="302">
        <v>6.2521918062804313E-2</v>
      </c>
      <c r="C339" s="302">
        <v>0.10509367133309293</v>
      </c>
      <c r="D339" s="302">
        <v>0.60939667230027683</v>
      </c>
      <c r="E339" s="302">
        <f t="shared" si="147"/>
        <v>0.7770122616961741</v>
      </c>
      <c r="F339" s="303"/>
      <c r="G339" s="302">
        <v>4.2649900739437176E-2</v>
      </c>
      <c r="H339" s="302">
        <v>9.963150189728337E-2</v>
      </c>
      <c r="I339" s="302">
        <v>0.77550824203612267</v>
      </c>
      <c r="J339" s="302">
        <f t="shared" si="150"/>
        <v>0.91778964467284319</v>
      </c>
      <c r="K339" s="303"/>
      <c r="L339" s="302">
        <v>3.3486301349972589E-2</v>
      </c>
      <c r="M339" s="302">
        <v>0.11876159666746214</v>
      </c>
      <c r="N339" s="302">
        <v>0.78258176692811221</v>
      </c>
      <c r="O339" s="302">
        <f t="shared" si="149"/>
        <v>0.93482966494554698</v>
      </c>
    </row>
    <row r="340" spans="1:15" s="236" customFormat="1" x14ac:dyDescent="0.2">
      <c r="A340" s="237" t="str">
        <f>name!E$12</f>
        <v>Elementary occupations</v>
      </c>
      <c r="B340" s="302">
        <v>0.66365543887619061</v>
      </c>
      <c r="C340" s="302">
        <v>2.9159925383278544</v>
      </c>
      <c r="D340" s="302">
        <v>1.4383049588352868E-2</v>
      </c>
      <c r="E340" s="302">
        <f t="shared" si="147"/>
        <v>3.5940310267923983</v>
      </c>
      <c r="F340" s="303"/>
      <c r="G340" s="302">
        <v>0.51757861100901159</v>
      </c>
      <c r="H340" s="302">
        <v>2.4778115351678709</v>
      </c>
      <c r="I340" s="302">
        <v>1.4358261427590502E-2</v>
      </c>
      <c r="J340" s="302">
        <f t="shared" si="150"/>
        <v>3.0097484076044729</v>
      </c>
      <c r="K340" s="303"/>
      <c r="L340" s="302">
        <v>0.59811904212090972</v>
      </c>
      <c r="M340" s="302">
        <v>1.4799143016851288</v>
      </c>
      <c r="N340" s="302">
        <v>1.2413444806502081E-2</v>
      </c>
      <c r="O340" s="302">
        <f t="shared" si="149"/>
        <v>2.0904467886125402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24.623367487064922</v>
      </c>
      <c r="C342" s="311">
        <f t="shared" ref="C342:E342" si="151">SUM(C332:C340)</f>
        <v>21.555116182683257</v>
      </c>
      <c r="D342" s="311">
        <f t="shared" si="151"/>
        <v>4.0115163302518324</v>
      </c>
      <c r="E342" s="311">
        <f t="shared" si="151"/>
        <v>50.190000000000005</v>
      </c>
      <c r="F342" s="311"/>
      <c r="G342" s="311">
        <f t="shared" ref="G342:J342" si="152">SUM(G332:G340)</f>
        <v>24.533291991744079</v>
      </c>
      <c r="H342" s="311">
        <f t="shared" si="152"/>
        <v>24.167605269355331</v>
      </c>
      <c r="I342" s="311">
        <f t="shared" si="152"/>
        <v>5.4791027389005702</v>
      </c>
      <c r="J342" s="311">
        <f t="shared" si="152"/>
        <v>54.179999999999978</v>
      </c>
      <c r="K342" s="311"/>
      <c r="L342" s="311">
        <f t="shared" ref="L342:O342" si="153">SUM(L332:L340)</f>
        <v>25.446806000130724</v>
      </c>
      <c r="M342" s="311">
        <f t="shared" si="153"/>
        <v>23.211807507540232</v>
      </c>
      <c r="N342" s="311">
        <f t="shared" si="153"/>
        <v>5.6693864923290427</v>
      </c>
      <c r="O342" s="311">
        <f t="shared" si="153"/>
        <v>54.327999999999996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1.4801381643899896</v>
      </c>
      <c r="C349" s="302">
        <v>0.50741401015237397</v>
      </c>
      <c r="D349" s="302">
        <v>0.31709342676122948</v>
      </c>
      <c r="E349" s="302">
        <f>SUM(B349:D349)</f>
        <v>2.304645601303593</v>
      </c>
      <c r="F349" s="303"/>
      <c r="G349" s="302">
        <v>1.5168736656007735</v>
      </c>
      <c r="H349" s="302">
        <v>0.60359628700621315</v>
      </c>
      <c r="I349" s="302">
        <v>0.27453667619547123</v>
      </c>
      <c r="J349" s="302">
        <f>SUM(G349:I349)</f>
        <v>2.3950066288024576</v>
      </c>
      <c r="K349" s="303"/>
      <c r="L349" s="302">
        <v>1.8184818889819878</v>
      </c>
      <c r="M349" s="302">
        <v>0.71739075327506441</v>
      </c>
      <c r="N349" s="302">
        <v>0.32568886994950685</v>
      </c>
      <c r="O349" s="302">
        <f>SUM(L349:N349)</f>
        <v>2.861561512206559</v>
      </c>
    </row>
    <row r="350" spans="1:15" s="236" customFormat="1" x14ac:dyDescent="0.2">
      <c r="A350" s="237" t="str">
        <f>name!E$5</f>
        <v>Professional occupations</v>
      </c>
      <c r="B350" s="302">
        <v>9.2910283019641042</v>
      </c>
      <c r="C350" s="302">
        <v>4.8189968484301371</v>
      </c>
      <c r="D350" s="302">
        <v>1.7298373038166917</v>
      </c>
      <c r="E350" s="302">
        <f t="shared" ref="E350:E357" si="154">SUM(B350:D350)</f>
        <v>15.839862454210934</v>
      </c>
      <c r="F350" s="303"/>
      <c r="G350" s="302">
        <v>9.9920362054094785</v>
      </c>
      <c r="H350" s="302">
        <v>4.9399615734652578</v>
      </c>
      <c r="I350" s="302">
        <v>1.515953515451967</v>
      </c>
      <c r="J350" s="302">
        <f t="shared" ref="J350:J352" si="155">SUM(G350:I350)</f>
        <v>16.447951294326703</v>
      </c>
      <c r="K350" s="303"/>
      <c r="L350" s="302">
        <v>12.132473176977777</v>
      </c>
      <c r="M350" s="302">
        <v>5.7605230913460224</v>
      </c>
      <c r="N350" s="302">
        <v>1.8319296154667148</v>
      </c>
      <c r="O350" s="302">
        <f t="shared" ref="O350:O357" si="156">SUM(L350:N350)</f>
        <v>19.724925883790515</v>
      </c>
    </row>
    <row r="351" spans="1:15" s="236" customFormat="1" x14ac:dyDescent="0.2">
      <c r="A351" s="237" t="str">
        <f>name!E$6</f>
        <v>Associate professional occupations</v>
      </c>
      <c r="B351" s="302">
        <v>3.8543995081298617</v>
      </c>
      <c r="C351" s="302">
        <v>2.6436333486279735</v>
      </c>
      <c r="D351" s="302">
        <v>0.65465608073064918</v>
      </c>
      <c r="E351" s="302">
        <f t="shared" si="154"/>
        <v>7.1526889374884837</v>
      </c>
      <c r="F351" s="303"/>
      <c r="G351" s="302">
        <v>4.0700160277639759</v>
      </c>
      <c r="H351" s="302">
        <v>2.6881411399107717</v>
      </c>
      <c r="I351" s="302">
        <v>0.46297730887184624</v>
      </c>
      <c r="J351" s="302">
        <f t="shared" si="155"/>
        <v>7.2211344765465935</v>
      </c>
      <c r="K351" s="303"/>
      <c r="L351" s="302">
        <v>4.5117944428372061</v>
      </c>
      <c r="M351" s="302">
        <v>2.8247729374346418</v>
      </c>
      <c r="N351" s="302">
        <v>0.62452084692877297</v>
      </c>
      <c r="O351" s="302">
        <f t="shared" si="156"/>
        <v>7.9610882272006211</v>
      </c>
    </row>
    <row r="352" spans="1:15" s="236" customFormat="1" x14ac:dyDescent="0.2">
      <c r="A352" s="237" t="str">
        <f>name!E$7</f>
        <v>Administrative and secretarial occupations</v>
      </c>
      <c r="B352" s="302">
        <v>2.042917223643347</v>
      </c>
      <c r="C352" s="302">
        <v>2.7522264818662916</v>
      </c>
      <c r="D352" s="302">
        <v>0.16299418930224316</v>
      </c>
      <c r="E352" s="302">
        <f t="shared" si="154"/>
        <v>4.9581378948118822</v>
      </c>
      <c r="F352" s="303"/>
      <c r="G352" s="302">
        <v>1.7935799873177276</v>
      </c>
      <c r="H352" s="302">
        <v>2.162442016887149</v>
      </c>
      <c r="I352" s="302">
        <v>9.1746348812422746E-2</v>
      </c>
      <c r="J352" s="302">
        <f t="shared" si="155"/>
        <v>4.0477683530172994</v>
      </c>
      <c r="K352" s="303"/>
      <c r="L352" s="302">
        <v>1.5081709281819713</v>
      </c>
      <c r="M352" s="302">
        <v>0.94747646223139259</v>
      </c>
      <c r="N352" s="302">
        <v>6.9819171174698463E-2</v>
      </c>
      <c r="O352" s="302">
        <f t="shared" si="156"/>
        <v>2.525466561588062</v>
      </c>
    </row>
    <row r="353" spans="1:15" s="236" customFormat="1" x14ac:dyDescent="0.2">
      <c r="A353" s="237" t="str">
        <f>name!E$8</f>
        <v>Skilled trades occupations</v>
      </c>
      <c r="B353" s="302">
        <v>0.26391516553292127</v>
      </c>
      <c r="C353" s="302">
        <v>0.29805612452628505</v>
      </c>
      <c r="D353" s="302">
        <v>9.9859189770711093E-2</v>
      </c>
      <c r="E353" s="302">
        <f t="shared" si="154"/>
        <v>0.66183047982991738</v>
      </c>
      <c r="F353" s="303"/>
      <c r="G353" s="302">
        <v>0.18869710115799826</v>
      </c>
      <c r="H353" s="302">
        <v>0.19323823751685962</v>
      </c>
      <c r="I353" s="302">
        <v>7.4861529886982345E-2</v>
      </c>
      <c r="J353" s="302">
        <f>SUM(G353:I353)</f>
        <v>0.45679686856184021</v>
      </c>
      <c r="K353" s="303"/>
      <c r="L353" s="302">
        <v>0.10693909157796719</v>
      </c>
      <c r="M353" s="302">
        <v>0.13130069308041176</v>
      </c>
      <c r="N353" s="302">
        <v>0.10374043101786723</v>
      </c>
      <c r="O353" s="302">
        <f t="shared" si="156"/>
        <v>0.34198021567624615</v>
      </c>
    </row>
    <row r="354" spans="1:15" s="236" customFormat="1" x14ac:dyDescent="0.2">
      <c r="A354" s="237" t="str">
        <f>name!E$9</f>
        <v>Caring, leisure and other service occupations</v>
      </c>
      <c r="B354" s="302">
        <v>11.760241153773251</v>
      </c>
      <c r="C354" s="302">
        <v>11.132694014490038</v>
      </c>
      <c r="D354" s="302">
        <v>1.2871208998277366</v>
      </c>
      <c r="E354" s="302">
        <f t="shared" si="154"/>
        <v>24.180056068091027</v>
      </c>
      <c r="F354" s="303"/>
      <c r="G354" s="302">
        <v>11.00717863966732</v>
      </c>
      <c r="H354" s="302">
        <v>9.3874478270149257</v>
      </c>
      <c r="I354" s="302">
        <v>1.1061043299507647</v>
      </c>
      <c r="J354" s="302">
        <f t="shared" ref="J354:J357" si="157">SUM(G354:I354)</f>
        <v>21.500730796633011</v>
      </c>
      <c r="K354" s="303"/>
      <c r="L354" s="302">
        <v>13.94560845988018</v>
      </c>
      <c r="M354" s="302">
        <v>10.497557610871247</v>
      </c>
      <c r="N354" s="302">
        <v>1.2989228325177502</v>
      </c>
      <c r="O354" s="302">
        <f t="shared" si="156"/>
        <v>25.742088903269178</v>
      </c>
    </row>
    <row r="355" spans="1:15" s="236" customFormat="1" x14ac:dyDescent="0.2">
      <c r="A355" s="237" t="str">
        <f>name!E$10</f>
        <v>Sales and customer service occupations</v>
      </c>
      <c r="B355" s="302">
        <v>0.31769818748996848</v>
      </c>
      <c r="C355" s="302">
        <v>0.34640757223564184</v>
      </c>
      <c r="D355" s="302">
        <v>6.335772960410356E-2</v>
      </c>
      <c r="E355" s="302">
        <f t="shared" si="154"/>
        <v>0.72746348932971394</v>
      </c>
      <c r="F355" s="303"/>
      <c r="G355" s="302">
        <v>0.27977019001372933</v>
      </c>
      <c r="H355" s="302">
        <v>0.27522519274267399</v>
      </c>
      <c r="I355" s="302">
        <v>3.1202219175063536E-2</v>
      </c>
      <c r="J355" s="302">
        <f t="shared" si="157"/>
        <v>0.58619760193146686</v>
      </c>
      <c r="K355" s="303"/>
      <c r="L355" s="302">
        <v>0.30792121155958013</v>
      </c>
      <c r="M355" s="302">
        <v>0.29038307447050543</v>
      </c>
      <c r="N355" s="302">
        <v>4.5271169586377488E-2</v>
      </c>
      <c r="O355" s="302">
        <f t="shared" si="156"/>
        <v>0.64357545561646301</v>
      </c>
    </row>
    <row r="356" spans="1:15" s="236" customFormat="1" x14ac:dyDescent="0.2">
      <c r="A356" s="237" t="str">
        <f>name!E$11</f>
        <v>Process, plant and machine operatives</v>
      </c>
      <c r="B356" s="302">
        <v>9.0914613400769673E-2</v>
      </c>
      <c r="C356" s="302">
        <v>0.21316981622199693</v>
      </c>
      <c r="D356" s="302">
        <v>1.2483169973396472E-2</v>
      </c>
      <c r="E356" s="302">
        <f t="shared" si="154"/>
        <v>0.3165675995961631</v>
      </c>
      <c r="F356" s="303"/>
      <c r="G356" s="302">
        <v>6.4962567073381008E-2</v>
      </c>
      <c r="H356" s="302">
        <v>0.15603412655032628</v>
      </c>
      <c r="I356" s="302">
        <v>9.2467169742343099E-3</v>
      </c>
      <c r="J356" s="302">
        <f t="shared" si="157"/>
        <v>0.23024341059794159</v>
      </c>
      <c r="K356" s="303"/>
      <c r="L356" s="302">
        <v>2.9821633249759592E-2</v>
      </c>
      <c r="M356" s="302">
        <v>0.10469526912358929</v>
      </c>
      <c r="N356" s="302">
        <v>6.0649644342072708E-3</v>
      </c>
      <c r="O356" s="302">
        <f t="shared" si="156"/>
        <v>0.14058186680755613</v>
      </c>
    </row>
    <row r="357" spans="1:15" s="236" customFormat="1" x14ac:dyDescent="0.2">
      <c r="A357" s="237" t="str">
        <f>name!E$12</f>
        <v>Elementary occupations</v>
      </c>
      <c r="B357" s="302">
        <v>0.32080487572685018</v>
      </c>
      <c r="C357" s="302">
        <v>1.4388856685552212</v>
      </c>
      <c r="D357" s="302">
        <v>3.0056931056147266E-2</v>
      </c>
      <c r="E357" s="302">
        <f t="shared" si="154"/>
        <v>1.7897474753382188</v>
      </c>
      <c r="F357" s="303"/>
      <c r="G357" s="302">
        <v>0.25540707094392723</v>
      </c>
      <c r="H357" s="302">
        <v>0.93333505518564852</v>
      </c>
      <c r="I357" s="302">
        <v>1.3428443453015589E-2</v>
      </c>
      <c r="J357" s="302">
        <f t="shared" si="157"/>
        <v>1.2021705695825913</v>
      </c>
      <c r="K357" s="303"/>
      <c r="L357" s="302">
        <v>0.12842935820140042</v>
      </c>
      <c r="M357" s="302">
        <v>0.64681346872218948</v>
      </c>
      <c r="N357" s="302">
        <v>5.4885469212529988E-3</v>
      </c>
      <c r="O357" s="302">
        <f t="shared" si="156"/>
        <v>0.78073137384484292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29.422057194051064</v>
      </c>
      <c r="C359" s="311">
        <f t="shared" ref="C359:E359" si="158">SUM(C349:C357)</f>
        <v>24.151483885105957</v>
      </c>
      <c r="D359" s="311">
        <f t="shared" si="158"/>
        <v>4.357458920842908</v>
      </c>
      <c r="E359" s="311">
        <f t="shared" si="158"/>
        <v>57.930999999999933</v>
      </c>
      <c r="F359" s="311"/>
      <c r="G359" s="311">
        <f t="shared" ref="G359:J359" si="159">SUM(G349:G357)</f>
        <v>29.168521454948309</v>
      </c>
      <c r="H359" s="311">
        <f t="shared" si="159"/>
        <v>21.339421456279826</v>
      </c>
      <c r="I359" s="311">
        <f t="shared" si="159"/>
        <v>3.5800570887717669</v>
      </c>
      <c r="J359" s="311">
        <f t="shared" si="159"/>
        <v>54.087999999999909</v>
      </c>
      <c r="K359" s="311"/>
      <c r="L359" s="311">
        <f t="shared" ref="L359:O359" si="160">SUM(L349:L357)</f>
        <v>34.489640191447833</v>
      </c>
      <c r="M359" s="311">
        <f t="shared" si="160"/>
        <v>21.920913360555065</v>
      </c>
      <c r="N359" s="311">
        <f t="shared" si="160"/>
        <v>4.3114464479971479</v>
      </c>
      <c r="O359" s="311">
        <f t="shared" si="160"/>
        <v>60.722000000000044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0.67748531723669414</v>
      </c>
      <c r="C366" s="302">
        <v>0.18594494670776976</v>
      </c>
      <c r="D366" s="302">
        <v>0.35217270181135202</v>
      </c>
      <c r="E366" s="302">
        <f>SUM(B366:D366)</f>
        <v>1.2156029657558158</v>
      </c>
      <c r="F366" s="303"/>
      <c r="G366" s="302">
        <v>0.64577897544823026</v>
      </c>
      <c r="H366" s="302">
        <v>0.2515284872418343</v>
      </c>
      <c r="I366" s="302">
        <v>0.25396707932287327</v>
      </c>
      <c r="J366" s="302">
        <f>SUM(G366:I366)</f>
        <v>1.1512745420129378</v>
      </c>
      <c r="K366" s="303"/>
      <c r="L366" s="302">
        <v>0.64428204705252257</v>
      </c>
      <c r="M366" s="302">
        <v>0.34465416051063652</v>
      </c>
      <c r="N366" s="302">
        <v>0.24217462544754931</v>
      </c>
      <c r="O366" s="302">
        <f>SUM(L366:N366)</f>
        <v>1.2311108330107086</v>
      </c>
    </row>
    <row r="367" spans="1:15" s="236" customFormat="1" x14ac:dyDescent="0.2">
      <c r="A367" s="237" t="str">
        <f>name!E$5</f>
        <v>Professional occupations</v>
      </c>
      <c r="B367" s="302">
        <v>0.70929846406244068</v>
      </c>
      <c r="C367" s="302">
        <v>0.36109926793222463</v>
      </c>
      <c r="D367" s="302">
        <v>0.82452800116343183</v>
      </c>
      <c r="E367" s="302">
        <f t="shared" ref="E367:E374" si="161">SUM(B367:D367)</f>
        <v>1.8949257331580971</v>
      </c>
      <c r="F367" s="303"/>
      <c r="G367" s="302">
        <v>0.86938284742542504</v>
      </c>
      <c r="H367" s="302">
        <v>0.533124118297575</v>
      </c>
      <c r="I367" s="302">
        <v>0.50780419663985521</v>
      </c>
      <c r="J367" s="302">
        <f t="shared" ref="J367:J369" si="162">SUM(G367:I367)</f>
        <v>1.9103111623628553</v>
      </c>
      <c r="K367" s="303"/>
      <c r="L367" s="302">
        <v>0.9076899202126556</v>
      </c>
      <c r="M367" s="302">
        <v>0.67332831556860184</v>
      </c>
      <c r="N367" s="302">
        <v>0.43679730476698109</v>
      </c>
      <c r="O367" s="302">
        <f t="shared" ref="O367:O374" si="163">SUM(L367:N367)</f>
        <v>2.0178155405482388</v>
      </c>
    </row>
    <row r="368" spans="1:15" s="236" customFormat="1" x14ac:dyDescent="0.2">
      <c r="A368" s="237" t="str">
        <f>name!E$6</f>
        <v>Associate professional occupations</v>
      </c>
      <c r="B368" s="302">
        <v>0.82583571906812059</v>
      </c>
      <c r="C368" s="302">
        <v>0.49994178849344212</v>
      </c>
      <c r="D368" s="302">
        <v>1.8755639001942055</v>
      </c>
      <c r="E368" s="302">
        <f t="shared" si="161"/>
        <v>3.201341407755768</v>
      </c>
      <c r="F368" s="303"/>
      <c r="G368" s="302">
        <v>0.79020429705445783</v>
      </c>
      <c r="H368" s="302">
        <v>0.55696331046481506</v>
      </c>
      <c r="I368" s="302">
        <v>1.3689240704621741</v>
      </c>
      <c r="J368" s="302">
        <f t="shared" si="162"/>
        <v>2.716091677981447</v>
      </c>
      <c r="K368" s="303"/>
      <c r="L368" s="302">
        <v>0.71952212524199033</v>
      </c>
      <c r="M368" s="302">
        <v>0.51308898799645297</v>
      </c>
      <c r="N368" s="302">
        <v>1.2431026866042152</v>
      </c>
      <c r="O368" s="302">
        <f t="shared" si="163"/>
        <v>2.4757137998426586</v>
      </c>
    </row>
    <row r="369" spans="1:15" s="236" customFormat="1" x14ac:dyDescent="0.2">
      <c r="A369" s="237" t="str">
        <f>name!E$7</f>
        <v>Administrative and secretarial occupations</v>
      </c>
      <c r="B369" s="302">
        <v>0.49610558763697027</v>
      </c>
      <c r="C369" s="302">
        <v>1.025113320796192</v>
      </c>
      <c r="D369" s="302">
        <v>6.305667857222419E-2</v>
      </c>
      <c r="E369" s="302">
        <f t="shared" si="161"/>
        <v>1.5842755870053864</v>
      </c>
      <c r="F369" s="303"/>
      <c r="G369" s="302">
        <v>0.50188566602760931</v>
      </c>
      <c r="H369" s="302">
        <v>1.0865057378473535</v>
      </c>
      <c r="I369" s="302">
        <v>4.8196673398266873E-2</v>
      </c>
      <c r="J369" s="302">
        <f t="shared" si="162"/>
        <v>1.6365880772732297</v>
      </c>
      <c r="K369" s="303"/>
      <c r="L369" s="302">
        <v>0.3839245332595938</v>
      </c>
      <c r="M369" s="302">
        <v>0.93578928240166592</v>
      </c>
      <c r="N369" s="302">
        <v>3.2617113010093735E-2</v>
      </c>
      <c r="O369" s="302">
        <f t="shared" si="163"/>
        <v>1.3523309286713534</v>
      </c>
    </row>
    <row r="370" spans="1:15" s="236" customFormat="1" x14ac:dyDescent="0.2">
      <c r="A370" s="237" t="str">
        <f>name!E$8</f>
        <v>Skilled trades occupations</v>
      </c>
      <c r="B370" s="302">
        <v>0.59708834351059337</v>
      </c>
      <c r="C370" s="302">
        <v>0.33489893879378735</v>
      </c>
      <c r="D370" s="302">
        <v>0.50583584160744599</v>
      </c>
      <c r="E370" s="302">
        <f t="shared" si="161"/>
        <v>1.4378231239118267</v>
      </c>
      <c r="F370" s="303"/>
      <c r="G370" s="302">
        <v>0.41887876069960117</v>
      </c>
      <c r="H370" s="302">
        <v>0.22877853986643354</v>
      </c>
      <c r="I370" s="302">
        <v>0.36330362194281463</v>
      </c>
      <c r="J370" s="302">
        <f>SUM(G370:I370)</f>
        <v>1.0109609225088492</v>
      </c>
      <c r="K370" s="303"/>
      <c r="L370" s="302">
        <v>0.29700558963237672</v>
      </c>
      <c r="M370" s="302">
        <v>0.30502645322665944</v>
      </c>
      <c r="N370" s="302">
        <v>0.35059463853121581</v>
      </c>
      <c r="O370" s="302">
        <f t="shared" si="163"/>
        <v>0.95262668139025197</v>
      </c>
    </row>
    <row r="371" spans="1:15" s="236" customFormat="1" x14ac:dyDescent="0.2">
      <c r="A371" s="237" t="str">
        <f>name!E$9</f>
        <v>Caring, leisure and other service occupations</v>
      </c>
      <c r="B371" s="302">
        <v>0.55811456589218367</v>
      </c>
      <c r="C371" s="302">
        <v>0.99460061322410875</v>
      </c>
      <c r="D371" s="302">
        <v>0.12953810208337538</v>
      </c>
      <c r="E371" s="302">
        <f t="shared" si="161"/>
        <v>1.682253281199668</v>
      </c>
      <c r="F371" s="303"/>
      <c r="G371" s="302">
        <v>0.52302996744693275</v>
      </c>
      <c r="H371" s="302">
        <v>0.86561830053899891</v>
      </c>
      <c r="I371" s="302">
        <v>0.12020707159628599</v>
      </c>
      <c r="J371" s="302">
        <f t="shared" ref="J371:J374" si="164">SUM(G371:I371)</f>
        <v>1.5088553395822175</v>
      </c>
      <c r="K371" s="303"/>
      <c r="L371" s="302">
        <v>0.50476969949990957</v>
      </c>
      <c r="M371" s="302">
        <v>0.87598865143156879</v>
      </c>
      <c r="N371" s="302">
        <v>0.11699675289028875</v>
      </c>
      <c r="O371" s="302">
        <f t="shared" si="163"/>
        <v>1.4977551038217669</v>
      </c>
    </row>
    <row r="372" spans="1:15" s="236" customFormat="1" x14ac:dyDescent="0.2">
      <c r="A372" s="237" t="str">
        <f>name!E$10</f>
        <v>Sales and customer service occupations</v>
      </c>
      <c r="B372" s="302">
        <v>0.21144409041366202</v>
      </c>
      <c r="C372" s="302">
        <v>0.41684585795125817</v>
      </c>
      <c r="D372" s="302">
        <v>7.1042138859846518E-2</v>
      </c>
      <c r="E372" s="302">
        <f t="shared" si="161"/>
        <v>0.69933208722476681</v>
      </c>
      <c r="F372" s="303"/>
      <c r="G372" s="302">
        <v>0.19755795025617207</v>
      </c>
      <c r="H372" s="302">
        <v>0.36573721750027161</v>
      </c>
      <c r="I372" s="302">
        <v>3.9162984390959353E-2</v>
      </c>
      <c r="J372" s="302">
        <f t="shared" si="164"/>
        <v>0.60245815214740306</v>
      </c>
      <c r="K372" s="303"/>
      <c r="L372" s="302">
        <v>0.19242317191432387</v>
      </c>
      <c r="M372" s="302">
        <v>0.35951514544679913</v>
      </c>
      <c r="N372" s="302">
        <v>2.9580539875638145E-2</v>
      </c>
      <c r="O372" s="302">
        <f t="shared" si="163"/>
        <v>0.58151885723676111</v>
      </c>
    </row>
    <row r="373" spans="1:15" s="236" customFormat="1" x14ac:dyDescent="0.2">
      <c r="A373" s="237" t="str">
        <f>name!E$11</f>
        <v>Process, plant and machine operatives</v>
      </c>
      <c r="B373" s="302">
        <v>9.7857490477675529E-2</v>
      </c>
      <c r="C373" s="302">
        <v>8.6379347610223839E-2</v>
      </c>
      <c r="D373" s="302">
        <v>2.0846417318855937E-2</v>
      </c>
      <c r="E373" s="302">
        <f t="shared" si="161"/>
        <v>0.20508325540675532</v>
      </c>
      <c r="F373" s="303"/>
      <c r="G373" s="302">
        <v>6.4185713611960682E-2</v>
      </c>
      <c r="H373" s="302">
        <v>6.7183749916261609E-2</v>
      </c>
      <c r="I373" s="302">
        <v>1.3319264183405951E-2</v>
      </c>
      <c r="J373" s="302">
        <f t="shared" si="164"/>
        <v>0.14468872771162825</v>
      </c>
      <c r="K373" s="303"/>
      <c r="L373" s="302">
        <v>5.8883177400550581E-2</v>
      </c>
      <c r="M373" s="302">
        <v>7.3944311001316779E-2</v>
      </c>
      <c r="N373" s="302">
        <v>1.463895725032555E-2</v>
      </c>
      <c r="O373" s="302">
        <f t="shared" si="163"/>
        <v>0.14746644565219291</v>
      </c>
    </row>
    <row r="374" spans="1:15" s="236" customFormat="1" x14ac:dyDescent="0.2">
      <c r="A374" s="237" t="str">
        <f>name!E$12</f>
        <v>Elementary occupations</v>
      </c>
      <c r="B374" s="302">
        <v>0.30970012931457042</v>
      </c>
      <c r="C374" s="302">
        <v>1.116795496988926</v>
      </c>
      <c r="D374" s="302">
        <v>6.0866932278416726E-2</v>
      </c>
      <c r="E374" s="302">
        <f t="shared" si="161"/>
        <v>1.4873625585819132</v>
      </c>
      <c r="F374" s="303"/>
      <c r="G374" s="302">
        <v>0.21940577288929308</v>
      </c>
      <c r="H374" s="302">
        <v>0.87198557665926957</v>
      </c>
      <c r="I374" s="302">
        <v>3.4380048870864585E-2</v>
      </c>
      <c r="J374" s="302">
        <f t="shared" si="164"/>
        <v>1.1257713984194273</v>
      </c>
      <c r="K374" s="303"/>
      <c r="L374" s="302">
        <v>0.19586030721656894</v>
      </c>
      <c r="M374" s="302">
        <v>0.62285822154389825</v>
      </c>
      <c r="N374" s="302">
        <v>3.7943281065595795E-2</v>
      </c>
      <c r="O374" s="302">
        <f t="shared" si="163"/>
        <v>0.85666180982606299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4.48292970761291</v>
      </c>
      <c r="C376" s="311">
        <f t="shared" ref="C376:E376" si="165">SUM(C366:C374)</f>
        <v>5.0216195784979325</v>
      </c>
      <c r="D376" s="311">
        <f t="shared" si="165"/>
        <v>3.9034507138891539</v>
      </c>
      <c r="E376" s="311">
        <f t="shared" si="165"/>
        <v>13.407999999999998</v>
      </c>
      <c r="F376" s="311"/>
      <c r="G376" s="311">
        <f t="shared" ref="G376:J376" si="166">SUM(G366:G374)</f>
        <v>4.2303099508596818</v>
      </c>
      <c r="H376" s="311">
        <f t="shared" si="166"/>
        <v>4.8274250383328132</v>
      </c>
      <c r="I376" s="311">
        <f t="shared" si="166"/>
        <v>2.7492650108075001</v>
      </c>
      <c r="J376" s="311">
        <f t="shared" si="166"/>
        <v>11.806999999999993</v>
      </c>
      <c r="K376" s="311"/>
      <c r="L376" s="311">
        <f t="shared" ref="L376:O376" si="167">SUM(L366:L374)</f>
        <v>3.9043605714304919</v>
      </c>
      <c r="M376" s="311">
        <f t="shared" si="167"/>
        <v>4.7041935291276005</v>
      </c>
      <c r="N376" s="311">
        <f t="shared" si="167"/>
        <v>2.5044458994419037</v>
      </c>
      <c r="O376" s="311">
        <f t="shared" si="167"/>
        <v>11.112999999999994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0.39141559075625343</v>
      </c>
      <c r="C383" s="302">
        <v>0.15984978944122924</v>
      </c>
      <c r="D383" s="302">
        <v>0.5503249681617377</v>
      </c>
      <c r="E383" s="302">
        <f>SUM(B383:D383)</f>
        <v>1.1015903483592204</v>
      </c>
      <c r="F383" s="303"/>
      <c r="G383" s="302">
        <v>0.55164222683976361</v>
      </c>
      <c r="H383" s="302">
        <v>0.13007517370428204</v>
      </c>
      <c r="I383" s="302">
        <v>0.78895498204947212</v>
      </c>
      <c r="J383" s="302">
        <f>SUM(G383:I383)</f>
        <v>1.4706723825935177</v>
      </c>
      <c r="K383" s="303"/>
      <c r="L383" s="302">
        <v>0.56410608788904115</v>
      </c>
      <c r="M383" s="302">
        <v>0.14801481110628326</v>
      </c>
      <c r="N383" s="302">
        <v>0.70660658931354436</v>
      </c>
      <c r="O383" s="302">
        <f>SUM(L383:N383)</f>
        <v>1.4187274883088687</v>
      </c>
    </row>
    <row r="384" spans="1:15" s="236" customFormat="1" x14ac:dyDescent="0.2">
      <c r="A384" s="237" t="str">
        <f>name!E$5</f>
        <v>Professional occupations</v>
      </c>
      <c r="B384" s="302">
        <v>0.78260587159483053</v>
      </c>
      <c r="C384" s="302">
        <v>0.62296810553054371</v>
      </c>
      <c r="D384" s="302">
        <v>1.0705022572758562</v>
      </c>
      <c r="E384" s="302">
        <f t="shared" ref="E384:E391" si="168">SUM(B384:D384)</f>
        <v>2.4760762344012308</v>
      </c>
      <c r="F384" s="303"/>
      <c r="G384" s="302">
        <v>1.2315979030162918</v>
      </c>
      <c r="H384" s="302">
        <v>0.40870115168089477</v>
      </c>
      <c r="I384" s="302">
        <v>1.0717390905269493</v>
      </c>
      <c r="J384" s="302">
        <f t="shared" ref="J384:J386" si="169">SUM(G384:I384)</f>
        <v>2.7120381452241356</v>
      </c>
      <c r="K384" s="303"/>
      <c r="L384" s="302">
        <v>1.3157687282694241</v>
      </c>
      <c r="M384" s="302">
        <v>0.44896281629472784</v>
      </c>
      <c r="N384" s="302">
        <v>0.95590909241675592</v>
      </c>
      <c r="O384" s="302">
        <f t="shared" ref="O384:O391" si="170">SUM(L384:N384)</f>
        <v>2.720640636980908</v>
      </c>
    </row>
    <row r="385" spans="1:15" s="236" customFormat="1" x14ac:dyDescent="0.2">
      <c r="A385" s="237" t="str">
        <f>name!E$6</f>
        <v>Associate professional occupations</v>
      </c>
      <c r="B385" s="302">
        <v>0.36315808805041716</v>
      </c>
      <c r="C385" s="302">
        <v>0.39029666058161216</v>
      </c>
      <c r="D385" s="302">
        <v>0.52820974361756046</v>
      </c>
      <c r="E385" s="302">
        <f t="shared" si="168"/>
        <v>1.2816644922495897</v>
      </c>
      <c r="F385" s="303"/>
      <c r="G385" s="302">
        <v>0.51147384472096691</v>
      </c>
      <c r="H385" s="302">
        <v>0.23943621521195563</v>
      </c>
      <c r="I385" s="302">
        <v>0.69913366870093141</v>
      </c>
      <c r="J385" s="302">
        <f t="shared" si="169"/>
        <v>1.4500437286338541</v>
      </c>
      <c r="K385" s="303"/>
      <c r="L385" s="302">
        <v>0.45623528928337259</v>
      </c>
      <c r="M385" s="302">
        <v>0.20972427910408162</v>
      </c>
      <c r="N385" s="302">
        <v>0.56017098291013157</v>
      </c>
      <c r="O385" s="302">
        <f t="shared" si="170"/>
        <v>1.2261305512975857</v>
      </c>
    </row>
    <row r="386" spans="1:15" s="236" customFormat="1" x14ac:dyDescent="0.2">
      <c r="A386" s="237" t="str">
        <f>name!E$7</f>
        <v>Administrative and secretarial occupations</v>
      </c>
      <c r="B386" s="302">
        <v>0.34497769960637303</v>
      </c>
      <c r="C386" s="302">
        <v>0.97985848100330986</v>
      </c>
      <c r="D386" s="302">
        <v>0.21451450506566738</v>
      </c>
      <c r="E386" s="302">
        <f t="shared" si="168"/>
        <v>1.5393506856753503</v>
      </c>
      <c r="F386" s="303"/>
      <c r="G386" s="302">
        <v>0.42347254371648624</v>
      </c>
      <c r="H386" s="302">
        <v>0.48766436166787153</v>
      </c>
      <c r="I386" s="302">
        <v>0.23715963938141052</v>
      </c>
      <c r="J386" s="302">
        <f t="shared" si="169"/>
        <v>1.1482965447657683</v>
      </c>
      <c r="K386" s="303"/>
      <c r="L386" s="302">
        <v>0.3043044309759575</v>
      </c>
      <c r="M386" s="302">
        <v>0.44613974918314814</v>
      </c>
      <c r="N386" s="302">
        <v>0.32192445808623471</v>
      </c>
      <c r="O386" s="302">
        <f t="shared" si="170"/>
        <v>1.0723686382453403</v>
      </c>
    </row>
    <row r="387" spans="1:15" s="236" customFormat="1" x14ac:dyDescent="0.2">
      <c r="A387" s="237" t="str">
        <f>name!E$8</f>
        <v>Skilled trades occupations</v>
      </c>
      <c r="B387" s="302">
        <v>0.18053726366994491</v>
      </c>
      <c r="C387" s="302">
        <v>0.19694632205289037</v>
      </c>
      <c r="D387" s="302">
        <v>0.31820105224827205</v>
      </c>
      <c r="E387" s="302">
        <f t="shared" si="168"/>
        <v>0.69568463797110724</v>
      </c>
      <c r="F387" s="303"/>
      <c r="G387" s="302">
        <v>0.18739119721853567</v>
      </c>
      <c r="H387" s="302">
        <v>9.1898132112706601E-2</v>
      </c>
      <c r="I387" s="302">
        <v>0.38367314466491131</v>
      </c>
      <c r="J387" s="302">
        <f>SUM(G387:I387)</f>
        <v>0.6629624739961536</v>
      </c>
      <c r="K387" s="303"/>
      <c r="L387" s="302">
        <v>0.1539287734379724</v>
      </c>
      <c r="M387" s="302">
        <v>9.5223711432702432E-2</v>
      </c>
      <c r="N387" s="302">
        <v>0.44470609232522001</v>
      </c>
      <c r="O387" s="302">
        <f t="shared" si="170"/>
        <v>0.69385857719589483</v>
      </c>
    </row>
    <row r="388" spans="1:15" s="236" customFormat="1" x14ac:dyDescent="0.2">
      <c r="A388" s="237" t="str">
        <f>name!E$9</f>
        <v>Caring, leisure and other service occupations</v>
      </c>
      <c r="B388" s="302">
        <v>1.2094961883856097</v>
      </c>
      <c r="C388" s="302">
        <v>1.2394691684205326</v>
      </c>
      <c r="D388" s="302">
        <v>1.6070689924730897</v>
      </c>
      <c r="E388" s="302">
        <f t="shared" si="168"/>
        <v>4.0560343492792317</v>
      </c>
      <c r="F388" s="303"/>
      <c r="G388" s="302">
        <v>1.6346933322155646</v>
      </c>
      <c r="H388" s="302">
        <v>1.2590984936851801</v>
      </c>
      <c r="I388" s="302">
        <v>3.0917398728485672</v>
      </c>
      <c r="J388" s="302">
        <f t="shared" ref="J388:J391" si="171">SUM(G388:I388)</f>
        <v>5.9855316987493117</v>
      </c>
      <c r="K388" s="303"/>
      <c r="L388" s="302">
        <v>1.4570155984076585</v>
      </c>
      <c r="M388" s="302">
        <v>1.0849517620528886</v>
      </c>
      <c r="N388" s="302">
        <v>2.9665873957202553</v>
      </c>
      <c r="O388" s="302">
        <f t="shared" si="170"/>
        <v>5.5085547561808026</v>
      </c>
    </row>
    <row r="389" spans="1:15" s="236" customFormat="1" x14ac:dyDescent="0.2">
      <c r="A389" s="237" t="str">
        <f>name!E$10</f>
        <v>Sales and customer service occupations</v>
      </c>
      <c r="B389" s="302">
        <v>0.10962685501852289</v>
      </c>
      <c r="C389" s="302">
        <v>0.25293765857101352</v>
      </c>
      <c r="D389" s="302">
        <v>0.21386561983011101</v>
      </c>
      <c r="E389" s="302">
        <f t="shared" si="168"/>
        <v>0.57643013341964744</v>
      </c>
      <c r="F389" s="303"/>
      <c r="G389" s="302">
        <v>0.12808635042871036</v>
      </c>
      <c r="H389" s="302">
        <v>0.26492345672014839</v>
      </c>
      <c r="I389" s="302">
        <v>0.22513021976124467</v>
      </c>
      <c r="J389" s="302">
        <f t="shared" si="171"/>
        <v>0.61814002691010339</v>
      </c>
      <c r="K389" s="303"/>
      <c r="L389" s="302">
        <v>0.11002391168197104</v>
      </c>
      <c r="M389" s="302">
        <v>0.24965598718796128</v>
      </c>
      <c r="N389" s="302">
        <v>0.12180084206702441</v>
      </c>
      <c r="O389" s="302">
        <f t="shared" si="170"/>
        <v>0.48148074093695675</v>
      </c>
    </row>
    <row r="390" spans="1:15" s="236" customFormat="1" x14ac:dyDescent="0.2">
      <c r="A390" s="237" t="str">
        <f>name!E$11</f>
        <v>Process, plant and machine operatives</v>
      </c>
      <c r="B390" s="302">
        <v>0.15348812584810248</v>
      </c>
      <c r="C390" s="302">
        <v>0.17617911488950491</v>
      </c>
      <c r="D390" s="302">
        <v>6.6000028231402441E-2</v>
      </c>
      <c r="E390" s="302">
        <f t="shared" si="168"/>
        <v>0.39566726896900983</v>
      </c>
      <c r="F390" s="303"/>
      <c r="G390" s="302">
        <v>0.16337547070361272</v>
      </c>
      <c r="H390" s="302">
        <v>0.1587925522824159</v>
      </c>
      <c r="I390" s="302">
        <v>8.3292730392613062E-2</v>
      </c>
      <c r="J390" s="302">
        <f t="shared" si="171"/>
        <v>0.40546075337864174</v>
      </c>
      <c r="K390" s="303"/>
      <c r="L390" s="302">
        <v>0.13438973682192984</v>
      </c>
      <c r="M390" s="302">
        <v>0.15843676657886324</v>
      </c>
      <c r="N390" s="302">
        <v>5.4471899836049976E-2</v>
      </c>
      <c r="O390" s="302">
        <f t="shared" si="170"/>
        <v>0.34729840323684308</v>
      </c>
    </row>
    <row r="391" spans="1:15" s="236" customFormat="1" x14ac:dyDescent="0.2">
      <c r="A391" s="237" t="str">
        <f>name!E$12</f>
        <v>Elementary occupations</v>
      </c>
      <c r="B391" s="302">
        <v>0.29160750135337909</v>
      </c>
      <c r="C391" s="302">
        <v>0.79039351408837344</v>
      </c>
      <c r="D391" s="302">
        <v>0.27950083423386068</v>
      </c>
      <c r="E391" s="302">
        <f t="shared" si="168"/>
        <v>1.3615018496756133</v>
      </c>
      <c r="F391" s="303"/>
      <c r="G391" s="302">
        <v>0.33736991858674964</v>
      </c>
      <c r="H391" s="302">
        <v>0.39130070690245666</v>
      </c>
      <c r="I391" s="302">
        <v>0.23818362025930095</v>
      </c>
      <c r="J391" s="302">
        <f t="shared" si="171"/>
        <v>0.96685424574850731</v>
      </c>
      <c r="K391" s="303"/>
      <c r="L391" s="302">
        <v>0.32890060557214718</v>
      </c>
      <c r="M391" s="302">
        <v>0.22931833436201196</v>
      </c>
      <c r="N391" s="302">
        <v>0.21472126768263439</v>
      </c>
      <c r="O391" s="302">
        <f t="shared" si="170"/>
        <v>0.7729402076167935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3.8269131842834327</v>
      </c>
      <c r="C393" s="311">
        <f t="shared" ref="C393:E393" si="172">SUM(C383:C391)</f>
        <v>4.8088988145790097</v>
      </c>
      <c r="D393" s="311">
        <f t="shared" si="172"/>
        <v>4.848188001137558</v>
      </c>
      <c r="E393" s="311">
        <f t="shared" si="172"/>
        <v>13.484000000000002</v>
      </c>
      <c r="F393" s="311"/>
      <c r="G393" s="311">
        <f t="shared" ref="G393:J393" si="173">SUM(G383:G391)</f>
        <v>5.1691027874466817</v>
      </c>
      <c r="H393" s="311">
        <f t="shared" si="173"/>
        <v>3.4318902439679118</v>
      </c>
      <c r="I393" s="311">
        <f t="shared" si="173"/>
        <v>6.8190069685854011</v>
      </c>
      <c r="J393" s="311">
        <f t="shared" si="173"/>
        <v>15.419999999999993</v>
      </c>
      <c r="K393" s="311"/>
      <c r="L393" s="311">
        <f t="shared" ref="L393:O393" si="174">SUM(L383:L391)</f>
        <v>4.8246731623394741</v>
      </c>
      <c r="M393" s="311">
        <f t="shared" si="174"/>
        <v>3.0704282173026685</v>
      </c>
      <c r="N393" s="311">
        <f t="shared" si="174"/>
        <v>6.3468986203578508</v>
      </c>
      <c r="O393" s="311">
        <f t="shared" si="174"/>
        <v>14.241999999999996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Leicester and Leicestershire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Leicester and Leicestershire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Leicester and Leicestershire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48.980127605559531</v>
      </c>
      <c r="C8" s="11">
        <f t="array" ref="C8:C16">MMULT(aggregation!$B$13:$AA$21,'Occ T2'!C8:C33)</f>
        <v>57.990790678363581</v>
      </c>
      <c r="D8" s="11">
        <f t="array" ref="D8:D16">MMULT(aggregation!$B$13:$AA$21,'Occ T2'!D8:D33)</f>
        <v>60.288124145885973</v>
      </c>
      <c r="E8" s="11">
        <f t="array" ref="E8:E16">MMULT(aggregation!$B$13:$AA$21,'Occ T2'!E8:E33)</f>
        <v>61.108009139288185</v>
      </c>
      <c r="F8" s="11">
        <f t="array" ref="F8:F16">MMULT(aggregation!$B$13:$AA$21,'Occ T2'!F8:F33)</f>
        <v>67.685041028474771</v>
      </c>
      <c r="G8" s="11"/>
      <c r="H8" s="11">
        <f>F8-D8</f>
        <v>7.3969168825887976</v>
      </c>
      <c r="I8" s="11">
        <f t="array" ref="I8:I16">MMULT(aggregation!$B$13:$AA$21,'Occ T2'!I8:I33)</f>
        <v>32.614157209582174</v>
      </c>
      <c r="J8" s="11">
        <f>SUM(H8:I8)</f>
        <v>40.011074092170972</v>
      </c>
      <c r="L8" s="10" t="str">
        <f>name!E4</f>
        <v>Managers, directors and senior officials</v>
      </c>
      <c r="M8" s="11">
        <f t="array" ref="M8:M16">MMULT(aggregation!$B$13:$AA$21,'Occ T2'!M8:M33)</f>
        <v>34.218555411012844</v>
      </c>
      <c r="N8" s="11">
        <f t="array" ref="N8:N16">MMULT(aggregation!$B$13:$AA$21,'Occ T2'!N8:N33)</f>
        <v>38.946519693567183</v>
      </c>
      <c r="O8" s="11">
        <f t="array" ref="O8:O16">MMULT(aggregation!$B$13:$AA$21,'Occ T2'!O8:O33)</f>
        <v>40.780329290119781</v>
      </c>
      <c r="P8" s="11">
        <f t="array" ref="P8:P16">MMULT(aggregation!$B$13:$AA$21,'Occ T2'!P8:P33)</f>
        <v>40.842705114909435</v>
      </c>
      <c r="Q8" s="11">
        <f t="array" ref="Q8:Q16">MMULT(aggregation!$B$13:$AA$21,'Occ T2'!Q8:Q33)</f>
        <v>44.08782848156406</v>
      </c>
      <c r="R8" s="11"/>
      <c r="S8" s="11">
        <f>Q8-O8</f>
        <v>3.3074991914442791</v>
      </c>
      <c r="T8" s="11">
        <f t="array" ref="T8:T16">MMULT(aggregation!$B$13:$AA$21,'Occ T2'!T8:T33)</f>
        <v>19.846443625345202</v>
      </c>
      <c r="U8" s="11">
        <f>SUM(S8:T8)</f>
        <v>23.153942816789481</v>
      </c>
      <c r="W8" s="10" t="str">
        <f>name!E4</f>
        <v>Managers, directors and senior officials</v>
      </c>
      <c r="X8" s="11">
        <f t="array" ref="X8:X16">MMULT(aggregation!$B$13:$AA$21,'Occ T2'!X8:X33)</f>
        <v>14.761572194546718</v>
      </c>
      <c r="Y8" s="11">
        <f t="array" ref="Y8:Y16">MMULT(aggregation!$B$13:$AA$21,'Occ T2'!Y8:Y33)</f>
        <v>19.044270984796338</v>
      </c>
      <c r="Z8" s="11">
        <f t="array" ref="Z8:Z16">MMULT(aggregation!$B$13:$AA$21,'Occ T2'!Z8:Z33)</f>
        <v>19.507794855766221</v>
      </c>
      <c r="AA8" s="11">
        <f t="array" ref="AA8:AA16">MMULT(aggregation!$B$13:$AA$21,'Occ T2'!AA8:AA33)</f>
        <v>20.26530402437869</v>
      </c>
      <c r="AB8" s="11">
        <f t="array" ref="AB8:AB16">MMULT(aggregation!$B$13:$AA$21,'Occ T2'!AB8:AB33)</f>
        <v>23.597212546910697</v>
      </c>
      <c r="AC8" s="11"/>
      <c r="AD8" s="11">
        <f>AB8-Z8</f>
        <v>4.089417691144476</v>
      </c>
      <c r="AE8" s="11">
        <f t="array" ref="AE8:AE16">MMULT(aggregation!$B$13:$AA$21,'Occ T2'!AE8:AE33)</f>
        <v>12.767713584236965</v>
      </c>
      <c r="AF8" s="11">
        <f>SUM(AD8:AE8)</f>
        <v>16.857131275381441</v>
      </c>
    </row>
    <row r="9" spans="1:32" x14ac:dyDescent="0.2">
      <c r="A9" t="str">
        <f>name!E5</f>
        <v>Professional occupations</v>
      </c>
      <c r="B9" s="11">
        <v>95.321265828110711</v>
      </c>
      <c r="C9" s="11">
        <v>110.52411170258004</v>
      </c>
      <c r="D9" s="11">
        <v>117.72368712799877</v>
      </c>
      <c r="E9" s="11">
        <v>125.20413068526528</v>
      </c>
      <c r="F9" s="11">
        <v>137.54758931792381</v>
      </c>
      <c r="G9" s="11"/>
      <c r="H9" s="11">
        <f t="shared" ref="H9:H16" si="0">F9-D9</f>
        <v>19.823902189925036</v>
      </c>
      <c r="I9" s="11">
        <v>58.33974595277931</v>
      </c>
      <c r="J9" s="11">
        <f t="shared" ref="J9:J15" si="1">SUM(H9:I9)</f>
        <v>78.163648142704346</v>
      </c>
      <c r="L9" s="10" t="str">
        <f>name!E5</f>
        <v>Professional occupations</v>
      </c>
      <c r="M9" s="11">
        <v>53.617361761424505</v>
      </c>
      <c r="N9" s="11">
        <v>60.311233038226938</v>
      </c>
      <c r="O9" s="11">
        <v>63.469169017946058</v>
      </c>
      <c r="P9" s="11">
        <v>66.8918360372721</v>
      </c>
      <c r="Q9" s="11">
        <v>72.184679405227598</v>
      </c>
      <c r="R9" s="11"/>
      <c r="S9" s="11">
        <f t="shared" ref="S9:S16" si="2">Q9-O9</f>
        <v>8.7155103872815403</v>
      </c>
      <c r="T9" s="11">
        <v>25.645007236692443</v>
      </c>
      <c r="U9" s="11">
        <f t="shared" ref="U9:U12" si="3">SUM(S9:T9)</f>
        <v>34.360517623973983</v>
      </c>
      <c r="W9" s="10" t="str">
        <f>name!E5</f>
        <v>Professional occupations</v>
      </c>
      <c r="X9" s="11">
        <v>41.703904066686157</v>
      </c>
      <c r="Y9" s="11">
        <v>50.212878664353092</v>
      </c>
      <c r="Z9" s="11">
        <v>54.25451811005275</v>
      </c>
      <c r="AA9" s="11">
        <v>58.312294647993163</v>
      </c>
      <c r="AB9" s="11">
        <v>65.362909912696296</v>
      </c>
      <c r="AC9" s="11"/>
      <c r="AD9" s="11">
        <f t="shared" ref="AD9:AD16" si="4">AB9-Z9</f>
        <v>11.108391802643546</v>
      </c>
      <c r="AE9" s="11">
        <v>32.69473871608686</v>
      </c>
      <c r="AF9" s="11">
        <f t="shared" ref="AF9:AF12" si="5">SUM(AD9:AE9)</f>
        <v>43.803130518730406</v>
      </c>
    </row>
    <row r="10" spans="1:32" x14ac:dyDescent="0.2">
      <c r="A10" t="str">
        <f>name!E6</f>
        <v>Associate professional occupations</v>
      </c>
      <c r="B10" s="11">
        <v>59.776397696438259</v>
      </c>
      <c r="C10" s="11">
        <v>65.329188755632288</v>
      </c>
      <c r="D10" s="11">
        <v>69.150823322691807</v>
      </c>
      <c r="E10" s="11">
        <v>66.838785318339603</v>
      </c>
      <c r="F10" s="11">
        <v>71.101287494527412</v>
      </c>
      <c r="G10" s="11"/>
      <c r="H10" s="11">
        <f t="shared" si="0"/>
        <v>1.9504641718356055</v>
      </c>
      <c r="I10" s="11">
        <v>30.622895833173061</v>
      </c>
      <c r="J10" s="11">
        <f t="shared" si="1"/>
        <v>32.573360005008666</v>
      </c>
      <c r="L10" s="10" t="str">
        <f>name!E6</f>
        <v>Associate professional occupations</v>
      </c>
      <c r="M10" s="11">
        <v>34.21056232333747</v>
      </c>
      <c r="N10" s="11">
        <v>36.265920540104034</v>
      </c>
      <c r="O10" s="11">
        <v>38.312504789573033</v>
      </c>
      <c r="P10" s="11">
        <v>35.407349287825596</v>
      </c>
      <c r="Q10" s="11">
        <v>36.12045744670435</v>
      </c>
      <c r="R10" s="11"/>
      <c r="S10" s="11">
        <f t="shared" si="2"/>
        <v>-2.1920473428686833</v>
      </c>
      <c r="T10" s="11">
        <v>13.095904193767803</v>
      </c>
      <c r="U10" s="11">
        <f t="shared" si="3"/>
        <v>10.903856850899119</v>
      </c>
      <c r="W10" s="10" t="str">
        <f>name!E6</f>
        <v>Associate professional occupations</v>
      </c>
      <c r="X10" s="11">
        <v>25.565835373100786</v>
      </c>
      <c r="Y10" s="11">
        <v>29.063268215528232</v>
      </c>
      <c r="Z10" s="11">
        <v>30.83831853311877</v>
      </c>
      <c r="AA10" s="11">
        <v>31.431436030514025</v>
      </c>
      <c r="AB10" s="11">
        <v>34.980830047823083</v>
      </c>
      <c r="AC10" s="11"/>
      <c r="AD10" s="11">
        <f t="shared" si="4"/>
        <v>4.1425115147043137</v>
      </c>
      <c r="AE10" s="11">
        <v>17.526991639405253</v>
      </c>
      <c r="AF10" s="11">
        <f t="shared" si="5"/>
        <v>21.669503154109567</v>
      </c>
    </row>
    <row r="11" spans="1:32" x14ac:dyDescent="0.2">
      <c r="A11" t="str">
        <f>name!E7</f>
        <v>Administrative and secretarial occupations</v>
      </c>
      <c r="B11" s="11">
        <v>56.97933325163109</v>
      </c>
      <c r="C11" s="11">
        <v>56.966309754450705</v>
      </c>
      <c r="D11" s="11">
        <v>59.36542620740024</v>
      </c>
      <c r="E11" s="11">
        <v>55.441618917532736</v>
      </c>
      <c r="F11" s="11">
        <v>50.480931751072347</v>
      </c>
      <c r="G11" s="11"/>
      <c r="H11" s="11">
        <f t="shared" si="0"/>
        <v>-8.8844944563278929</v>
      </c>
      <c r="I11" s="11">
        <v>27.658835586463585</v>
      </c>
      <c r="J11" s="11">
        <f t="shared" si="1"/>
        <v>18.774341130135692</v>
      </c>
      <c r="L11" s="10" t="str">
        <f>name!E7</f>
        <v>Administrative and secretarial occupations</v>
      </c>
      <c r="M11" s="11">
        <v>11.424944938960742</v>
      </c>
      <c r="N11" s="11">
        <v>10.823345033621852</v>
      </c>
      <c r="O11" s="11">
        <v>13.090551554097058</v>
      </c>
      <c r="P11" s="11">
        <v>12.275856320115553</v>
      </c>
      <c r="Q11" s="11">
        <v>13.141834944754073</v>
      </c>
      <c r="R11" s="11"/>
      <c r="S11" s="11">
        <f t="shared" si="2"/>
        <v>5.1283390657015815E-2</v>
      </c>
      <c r="T11" s="11">
        <v>4.5868144284173891</v>
      </c>
      <c r="U11" s="11">
        <f t="shared" si="3"/>
        <v>4.6380978190744049</v>
      </c>
      <c r="W11" s="10" t="str">
        <f>name!E7</f>
        <v>Administrative and secretarial occupations</v>
      </c>
      <c r="X11" s="11">
        <v>45.554388312670383</v>
      </c>
      <c r="Y11" s="11">
        <v>46.1429647208289</v>
      </c>
      <c r="Z11" s="11">
        <v>46.274874653303193</v>
      </c>
      <c r="AA11" s="11">
        <v>43.165762597417192</v>
      </c>
      <c r="AB11" s="11">
        <v>37.339096806318246</v>
      </c>
      <c r="AC11" s="11"/>
      <c r="AD11" s="11">
        <f t="shared" si="4"/>
        <v>-8.9357778469849478</v>
      </c>
      <c r="AE11" s="11">
        <v>23.072021158046198</v>
      </c>
      <c r="AF11" s="11">
        <f t="shared" si="5"/>
        <v>14.13624331106125</v>
      </c>
    </row>
    <row r="12" spans="1:32" x14ac:dyDescent="0.2">
      <c r="A12" t="str">
        <f>name!E8</f>
        <v>Skilled trades occupations</v>
      </c>
      <c r="B12" s="11">
        <v>52.291775978351765</v>
      </c>
      <c r="C12" s="11">
        <v>51.660575225015208</v>
      </c>
      <c r="D12" s="11">
        <v>46.239520812771168</v>
      </c>
      <c r="E12" s="11">
        <v>45.047384947331906</v>
      </c>
      <c r="F12" s="11">
        <v>41.709806961192911</v>
      </c>
      <c r="G12" s="11"/>
      <c r="H12" s="11">
        <f t="shared" si="0"/>
        <v>-4.5297138515782578</v>
      </c>
      <c r="I12" s="11">
        <v>18.497417642029511</v>
      </c>
      <c r="J12" s="11">
        <f t="shared" si="1"/>
        <v>13.967703790451253</v>
      </c>
      <c r="L12" s="10" t="str">
        <f>name!E8</f>
        <v>Skilled trades occupations</v>
      </c>
      <c r="M12" s="11">
        <v>46.691238409242821</v>
      </c>
      <c r="N12" s="11">
        <v>45.449020477179118</v>
      </c>
      <c r="O12" s="11">
        <v>40.322335208487836</v>
      </c>
      <c r="P12" s="11">
        <v>38.716083533523047</v>
      </c>
      <c r="Q12" s="11">
        <v>35.091115453050385</v>
      </c>
      <c r="R12" s="11"/>
      <c r="S12" s="11">
        <f t="shared" si="2"/>
        <v>-5.2312197554374507</v>
      </c>
      <c r="T12" s="11">
        <v>14.71737299933015</v>
      </c>
      <c r="U12" s="11">
        <f t="shared" si="3"/>
        <v>9.4861532438926996</v>
      </c>
      <c r="W12" s="10" t="str">
        <f>name!E8</f>
        <v>Skilled trades occupations</v>
      </c>
      <c r="X12" s="11">
        <v>5.6005375691089316</v>
      </c>
      <c r="Y12" s="11">
        <v>6.2115547478361162</v>
      </c>
      <c r="Z12" s="11">
        <v>5.9171856042833211</v>
      </c>
      <c r="AA12" s="11">
        <v>6.3313014138088377</v>
      </c>
      <c r="AB12" s="11">
        <v>6.6186915081424775</v>
      </c>
      <c r="AC12" s="11"/>
      <c r="AD12" s="11">
        <f t="shared" si="4"/>
        <v>0.70150590385915645</v>
      </c>
      <c r="AE12" s="11">
        <v>3.7800446426993597</v>
      </c>
      <c r="AF12" s="11">
        <f t="shared" si="5"/>
        <v>4.4815505465585161</v>
      </c>
    </row>
    <row r="13" spans="1:32" x14ac:dyDescent="0.2">
      <c r="A13" t="str">
        <f>name!E9</f>
        <v>Caring, leisure and other service occupations</v>
      </c>
      <c r="B13" s="11">
        <v>56.093072219085855</v>
      </c>
      <c r="C13" s="11">
        <v>58.369192888842313</v>
      </c>
      <c r="D13" s="11">
        <v>56.580851266986727</v>
      </c>
      <c r="E13" s="11">
        <v>59.827322076020678</v>
      </c>
      <c r="F13" s="11">
        <v>64.052000680190915</v>
      </c>
      <c r="G13" s="11"/>
      <c r="H13" s="11">
        <f t="shared" si="0"/>
        <v>7.4711494132041878</v>
      </c>
      <c r="I13" s="11">
        <v>33.160198972731031</v>
      </c>
      <c r="J13" s="11">
        <f>SUM(H13:I13)</f>
        <v>40.631348385935219</v>
      </c>
      <c r="L13" s="10" t="str">
        <f>name!E9</f>
        <v>Caring, leisure and other service occupations</v>
      </c>
      <c r="M13" s="11">
        <v>10.353256692914485</v>
      </c>
      <c r="N13" s="11">
        <v>10.623807727707515</v>
      </c>
      <c r="O13" s="11">
        <v>10.713243584543516</v>
      </c>
      <c r="P13" s="11">
        <v>12.005906808519839</v>
      </c>
      <c r="Q13" s="11">
        <v>13.671637870485579</v>
      </c>
      <c r="R13" s="11"/>
      <c r="S13" s="11">
        <f t="shared" si="2"/>
        <v>2.9583942859420631</v>
      </c>
      <c r="T13" s="11">
        <v>5.3627904788265743</v>
      </c>
      <c r="U13" s="11">
        <f>SUM(S13:T13)</f>
        <v>8.3211847647686383</v>
      </c>
      <c r="W13" s="10" t="str">
        <f>name!E9</f>
        <v>Caring, leisure and other service occupations</v>
      </c>
      <c r="X13" s="11">
        <v>45.739815526171377</v>
      </c>
      <c r="Y13" s="11">
        <v>47.745385161134799</v>
      </c>
      <c r="Z13" s="11">
        <v>45.867607682443229</v>
      </c>
      <c r="AA13" s="11">
        <v>47.821415267500861</v>
      </c>
      <c r="AB13" s="11">
        <v>50.380362809705339</v>
      </c>
      <c r="AC13" s="11"/>
      <c r="AD13" s="11">
        <f t="shared" si="4"/>
        <v>4.5127551272621105</v>
      </c>
      <c r="AE13" s="11">
        <v>27.797408493904452</v>
      </c>
      <c r="AF13" s="11">
        <f>SUM(AD13:AE13)</f>
        <v>32.310163621166566</v>
      </c>
    </row>
    <row r="14" spans="1:32" x14ac:dyDescent="0.2">
      <c r="A14" t="str">
        <f>name!E10</f>
        <v>Sales and customer service occupations</v>
      </c>
      <c r="B14" s="11">
        <v>46.683904908941123</v>
      </c>
      <c r="C14" s="11">
        <v>45.66940855399303</v>
      </c>
      <c r="D14" s="11">
        <v>44.606668593042386</v>
      </c>
      <c r="E14" s="11">
        <v>44.628248831208587</v>
      </c>
      <c r="F14" s="11">
        <v>44.273495593821494</v>
      </c>
      <c r="G14" s="11"/>
      <c r="H14" s="11">
        <f t="shared" si="0"/>
        <v>-0.33317299922089205</v>
      </c>
      <c r="I14" s="11">
        <v>20.883457826060518</v>
      </c>
      <c r="J14" s="11">
        <f t="shared" si="1"/>
        <v>20.550284826839626</v>
      </c>
      <c r="L14" s="10" t="str">
        <f>name!E10</f>
        <v>Sales and customer service occupations</v>
      </c>
      <c r="M14" s="11">
        <v>16.769522962380254</v>
      </c>
      <c r="N14" s="11">
        <v>16.297083546531645</v>
      </c>
      <c r="O14" s="11">
        <v>16.580130139595532</v>
      </c>
      <c r="P14" s="11">
        <v>16.771709756096438</v>
      </c>
      <c r="Q14" s="11">
        <v>16.90549941313359</v>
      </c>
      <c r="R14" s="11"/>
      <c r="S14" s="11">
        <f t="shared" si="2"/>
        <v>0.32536927353805822</v>
      </c>
      <c r="T14" s="11">
        <v>5.554740847798632</v>
      </c>
      <c r="U14" s="11">
        <f t="shared" ref="U14:U15" si="6">SUM(S14:T14)</f>
        <v>5.8801101213366902</v>
      </c>
      <c r="W14" s="10" t="str">
        <f>name!E10</f>
        <v>Sales and customer service occupations</v>
      </c>
      <c r="X14" s="11">
        <v>29.914381946560887</v>
      </c>
      <c r="Y14" s="11">
        <v>29.372325007461377</v>
      </c>
      <c r="Z14" s="11">
        <v>28.026538453446857</v>
      </c>
      <c r="AA14" s="11">
        <v>27.856539075112149</v>
      </c>
      <c r="AB14" s="11">
        <v>27.367996180687886</v>
      </c>
      <c r="AC14" s="11"/>
      <c r="AD14" s="11">
        <f t="shared" si="4"/>
        <v>-0.65854227275897159</v>
      </c>
      <c r="AE14" s="11">
        <v>15.328716978261877</v>
      </c>
      <c r="AF14" s="11">
        <f t="shared" ref="AF14:AF15" si="7">SUM(AD14:AE14)</f>
        <v>14.670174705502905</v>
      </c>
    </row>
    <row r="15" spans="1:32" x14ac:dyDescent="0.2">
      <c r="A15" t="str">
        <f>name!E11</f>
        <v>Process, plant and machine operatives</v>
      </c>
      <c r="B15" s="11">
        <v>43.412288591831249</v>
      </c>
      <c r="C15" s="11">
        <v>45.335006875678459</v>
      </c>
      <c r="D15" s="11">
        <v>42.608205816573772</v>
      </c>
      <c r="E15" s="11">
        <v>47.556771854466078</v>
      </c>
      <c r="F15" s="11">
        <v>46.618443342119335</v>
      </c>
      <c r="G15" s="11"/>
      <c r="H15" s="11">
        <f t="shared" si="0"/>
        <v>4.0102375255455627</v>
      </c>
      <c r="I15" s="11">
        <v>21.759912326285022</v>
      </c>
      <c r="J15" s="11">
        <f t="shared" si="1"/>
        <v>25.770149851830585</v>
      </c>
      <c r="L15" s="10" t="str">
        <f>name!E11</f>
        <v>Process, plant and machine operatives</v>
      </c>
      <c r="M15" s="11">
        <v>37.02536078395957</v>
      </c>
      <c r="N15" s="11">
        <v>38.301159442538193</v>
      </c>
      <c r="O15" s="11">
        <v>36.705774741013535</v>
      </c>
      <c r="P15" s="11">
        <v>39.887919732291358</v>
      </c>
      <c r="Q15" s="11">
        <v>38.365817560593705</v>
      </c>
      <c r="R15" s="11"/>
      <c r="S15" s="11">
        <f t="shared" si="2"/>
        <v>1.6600428195801697</v>
      </c>
      <c r="T15" s="11">
        <v>17.845545154373749</v>
      </c>
      <c r="U15" s="11">
        <f t="shared" si="6"/>
        <v>19.505587973953919</v>
      </c>
      <c r="W15" s="10" t="str">
        <f>name!E11</f>
        <v>Process, plant and machine operatives</v>
      </c>
      <c r="X15" s="11">
        <v>6.386927807871654</v>
      </c>
      <c r="Y15" s="11">
        <v>7.0338474331402328</v>
      </c>
      <c r="Z15" s="11">
        <v>5.902431075560207</v>
      </c>
      <c r="AA15" s="11">
        <v>7.6688521221747337</v>
      </c>
      <c r="AB15" s="11">
        <v>8.2526257815256336</v>
      </c>
      <c r="AC15" s="11"/>
      <c r="AD15" s="11">
        <f t="shared" si="4"/>
        <v>2.3501947059654267</v>
      </c>
      <c r="AE15" s="11">
        <v>3.9143671719112709</v>
      </c>
      <c r="AF15" s="11">
        <f t="shared" si="7"/>
        <v>6.264561877876698</v>
      </c>
    </row>
    <row r="16" spans="1:32" x14ac:dyDescent="0.2">
      <c r="A16" t="str">
        <f>name!E12</f>
        <v>Elementary occupations</v>
      </c>
      <c r="B16" s="11">
        <v>61.578833920050627</v>
      </c>
      <c r="C16" s="11">
        <v>59.002415565444373</v>
      </c>
      <c r="D16" s="11">
        <v>54.812692706648804</v>
      </c>
      <c r="E16" s="11">
        <v>53.021728230547055</v>
      </c>
      <c r="F16" s="11">
        <v>49.382403830676886</v>
      </c>
      <c r="G16" s="11"/>
      <c r="H16" s="11">
        <f t="shared" si="0"/>
        <v>-5.4302888759719181</v>
      </c>
      <c r="I16" s="11">
        <v>23.833071640094257</v>
      </c>
      <c r="J16" s="11">
        <f>SUM(H16:I16)</f>
        <v>18.402782764122339</v>
      </c>
      <c r="L16" s="10" t="str">
        <f>name!E12</f>
        <v>Elementary occupations</v>
      </c>
      <c r="M16" s="11">
        <v>34.463812571358261</v>
      </c>
      <c r="N16" s="11">
        <v>31.252476392859428</v>
      </c>
      <c r="O16" s="11">
        <v>30.172553169705804</v>
      </c>
      <c r="P16" s="11">
        <v>29.903796197843899</v>
      </c>
      <c r="Q16" s="11">
        <v>27.599195653185284</v>
      </c>
      <c r="R16" s="11"/>
      <c r="S16" s="11">
        <f t="shared" si="2"/>
        <v>-2.5733575165205202</v>
      </c>
      <c r="T16" s="11">
        <v>11.095103611396835</v>
      </c>
      <c r="U16" s="11">
        <f>SUM(S16:T16)</f>
        <v>8.5217460948763151</v>
      </c>
      <c r="W16" s="10" t="str">
        <f>name!E12</f>
        <v>Elementary occupations</v>
      </c>
      <c r="X16" s="11">
        <v>27.115021348692309</v>
      </c>
      <c r="Y16" s="11">
        <v>27.749939172584934</v>
      </c>
      <c r="Z16" s="11">
        <v>24.640139536942932</v>
      </c>
      <c r="AA16" s="11">
        <v>23.117932032703148</v>
      </c>
      <c r="AB16" s="11">
        <v>21.783208177491652</v>
      </c>
      <c r="AC16" s="11"/>
      <c r="AD16" s="11">
        <f t="shared" si="4"/>
        <v>-2.8569313594512806</v>
      </c>
      <c r="AE16" s="11">
        <v>12.73796802869742</v>
      </c>
      <c r="AF16" s="11">
        <f>SUM(AD16:AE16)</f>
        <v>9.8810366692461393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521.1170000000003</v>
      </c>
      <c r="C18" s="34">
        <f>SUM(C8:C16)</f>
        <v>550.84699999999998</v>
      </c>
      <c r="D18" s="34">
        <f>SUM(D8:D16)</f>
        <v>551.37599999999964</v>
      </c>
      <c r="E18" s="34">
        <f>SUM(E8:E16)</f>
        <v>558.67400000000009</v>
      </c>
      <c r="F18" s="34">
        <f>SUM(F8:F16)</f>
        <v>572.851</v>
      </c>
      <c r="G18" s="11"/>
      <c r="H18" s="34">
        <f>SUM(H8:H16)</f>
        <v>21.475000000000229</v>
      </c>
      <c r="I18" s="34">
        <f>SUM(I8:I16)</f>
        <v>267.36969298919848</v>
      </c>
      <c r="J18" s="34">
        <f>SUM(H18:I18)</f>
        <v>288.84469298919873</v>
      </c>
      <c r="L18" s="231" t="str">
        <f>name!E3</f>
        <v>All occupations</v>
      </c>
      <c r="M18" s="34">
        <f>SUM(M8:M16)</f>
        <v>278.77461585459093</v>
      </c>
      <c r="N18" s="34">
        <f>SUM(N8:N16)</f>
        <v>288.27056589233587</v>
      </c>
      <c r="O18" s="34">
        <f>SUM(O8:O16)</f>
        <v>290.14659149508213</v>
      </c>
      <c r="P18" s="34">
        <f>SUM(P8:P16)</f>
        <v>292.70316278839732</v>
      </c>
      <c r="Q18" s="34">
        <f>SUM(Q8:Q16)</f>
        <v>297.16806622869859</v>
      </c>
      <c r="R18" s="11"/>
      <c r="S18" s="34">
        <f>SUM(S8:S16)</f>
        <v>7.021474733616472</v>
      </c>
      <c r="T18" s="34">
        <f>SUM(T8:T16)</f>
        <v>117.74972257594877</v>
      </c>
      <c r="U18" s="34">
        <f>SUM(S18:T18)</f>
        <v>124.77119730956524</v>
      </c>
      <c r="W18" s="231" t="str">
        <f>name!E3</f>
        <v>All occupations</v>
      </c>
      <c r="X18" s="34">
        <f>SUM(X8:X16)</f>
        <v>242.3423841454092</v>
      </c>
      <c r="Y18" s="34">
        <f>SUM(Y8:Y16)</f>
        <v>262.57643410766406</v>
      </c>
      <c r="Z18" s="34">
        <f>SUM(Z8:Z16)</f>
        <v>261.2294085049175</v>
      </c>
      <c r="AA18" s="34">
        <f>SUM(AA8:AA16)</f>
        <v>265.97083721160277</v>
      </c>
      <c r="AB18" s="34">
        <f>SUM(AB8:AB16)</f>
        <v>275.68293377130135</v>
      </c>
      <c r="AC18" s="11"/>
      <c r="AD18" s="34">
        <f>SUM(AD8:AD16)</f>
        <v>14.453525266383828</v>
      </c>
      <c r="AE18" s="34">
        <f>SUM(AE8:AE16)</f>
        <v>149.61997041324966</v>
      </c>
      <c r="AF18" s="34">
        <f>SUM(AD18:AE18)</f>
        <v>164.07349567963348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9.3990653932916217</v>
      </c>
      <c r="C26" s="18">
        <f t="shared" si="8"/>
        <v>10.527567669128375</v>
      </c>
      <c r="D26" s="18">
        <f t="shared" si="8"/>
        <v>10.934121932381172</v>
      </c>
      <c r="E26" s="18">
        <f t="shared" si="8"/>
        <v>10.938044215282646</v>
      </c>
      <c r="F26" s="18">
        <f t="shared" si="8"/>
        <v>11.815470519991198</v>
      </c>
      <c r="G26" s="11"/>
      <c r="H26" s="40">
        <f>IF(D8&gt;0,(H8/D8)*100,0)</f>
        <v>12.269276888910399</v>
      </c>
      <c r="I26" s="40">
        <f>IF(D8&gt;0,(I8/D8)*100,0)</f>
        <v>54.097150428270112</v>
      </c>
      <c r="J26" s="40">
        <f>IF(D8&gt;0,(J8/D8)*100,0)</f>
        <v>66.366427317180523</v>
      </c>
      <c r="L26" t="str">
        <f>$A$8</f>
        <v>Managers, directors and senior officials</v>
      </c>
      <c r="M26" s="18">
        <f t="shared" ref="M26:Q26" si="9">M8/M$18*100</f>
        <v>12.274630997558713</v>
      </c>
      <c r="N26" s="18">
        <f t="shared" si="9"/>
        <v>13.510404564895135</v>
      </c>
      <c r="O26" s="18">
        <f t="shared" si="9"/>
        <v>14.055077841853947</v>
      </c>
      <c r="P26" s="18">
        <f t="shared" si="9"/>
        <v>13.953626167147254</v>
      </c>
      <c r="Q26" s="18">
        <f t="shared" si="9"/>
        <v>14.835991309925731</v>
      </c>
      <c r="R26" s="11"/>
      <c r="S26" s="40">
        <f>IF(O8&gt;0,(S8/O8)*100,0)</f>
        <v>8.110525954594527</v>
      </c>
      <c r="T26" s="40">
        <f>IF(O8&gt;0,(T8/O8)*100,0)</f>
        <v>48.666707627968023</v>
      </c>
      <c r="U26" s="40">
        <f>IF(O8&gt;0,(U8/O8)*100,0)</f>
        <v>56.777233582562545</v>
      </c>
      <c r="W26" t="str">
        <f>$A$8</f>
        <v>Managers, directors and senior officials</v>
      </c>
      <c r="X26" s="18">
        <f t="shared" ref="X26:AB26" si="10">X8/X$18*100</f>
        <v>6.0912053195323628</v>
      </c>
      <c r="Y26" s="18">
        <f t="shared" si="10"/>
        <v>7.252848508479488</v>
      </c>
      <c r="Z26" s="18">
        <f t="shared" si="10"/>
        <v>7.467687105909822</v>
      </c>
      <c r="AA26" s="18">
        <f t="shared" si="10"/>
        <v>7.6193706937335719</v>
      </c>
      <c r="AB26" s="18">
        <f t="shared" si="10"/>
        <v>8.5595478197015513</v>
      </c>
      <c r="AC26" s="11"/>
      <c r="AD26" s="40">
        <f>IF(Z8&gt;0,(AD8/Z8)*100,0)</f>
        <v>20.962993108038059</v>
      </c>
      <c r="AE26" s="40">
        <f>IF(Z8&gt;0,(AE8/Z8)*100,0)</f>
        <v>65.449291827379525</v>
      </c>
      <c r="AF26" s="40">
        <f>IF(Z8&gt;0,(AF8/Z8)*100,0)</f>
        <v>86.412284935417588</v>
      </c>
    </row>
    <row r="27" spans="1:32" x14ac:dyDescent="0.2">
      <c r="A27" t="str">
        <f>$A$9</f>
        <v>Professional occupations</v>
      </c>
      <c r="B27" s="18">
        <f t="shared" si="8"/>
        <v>18.291720636269908</v>
      </c>
      <c r="C27" s="18">
        <f t="shared" si="8"/>
        <v>20.064393870272514</v>
      </c>
      <c r="D27" s="18">
        <f t="shared" si="8"/>
        <v>21.350890703984003</v>
      </c>
      <c r="E27" s="18">
        <f t="shared" si="8"/>
        <v>22.410946399020766</v>
      </c>
      <c r="F27" s="18">
        <f t="shared" si="8"/>
        <v>24.011058603009126</v>
      </c>
      <c r="G27" s="11"/>
      <c r="H27" s="40">
        <f t="shared" ref="H27:H36" si="11">IF(D9&gt;0,(H9/D9)*100,0)</f>
        <v>16.839348710146052</v>
      </c>
      <c r="I27" s="40">
        <f t="shared" ref="I27:I36" si="12">IF(D9&gt;0,(I9/D9)*100,0)</f>
        <v>49.556505896173292</v>
      </c>
      <c r="J27" s="40">
        <f t="shared" ref="J27:J36" si="13">IF(D9&gt;0,(J9/D9)*100,0)</f>
        <v>66.395854606319347</v>
      </c>
      <c r="L27" t="str">
        <f>$A$9</f>
        <v>Professional occupations</v>
      </c>
      <c r="M27" s="18">
        <f t="shared" ref="M27:Q27" si="14">M9/M$18*100</f>
        <v>19.233229538155427</v>
      </c>
      <c r="N27" s="18">
        <f t="shared" si="14"/>
        <v>20.921745115230443</v>
      </c>
      <c r="O27" s="18">
        <f t="shared" si="14"/>
        <v>21.874862872211903</v>
      </c>
      <c r="P27" s="18">
        <f t="shared" si="14"/>
        <v>22.853130591427853</v>
      </c>
      <c r="Q27" s="18">
        <f t="shared" si="14"/>
        <v>24.290860159137942</v>
      </c>
      <c r="R27" s="11"/>
      <c r="S27" s="40">
        <f t="shared" ref="S27:S34" si="15">IF(O9&gt;0,(S9/O9)*100,0)</f>
        <v>13.731880410813648</v>
      </c>
      <c r="T27" s="40">
        <f t="shared" ref="T27:T34" si="16">IF(O9&gt;0,(T9/O9)*100,0)</f>
        <v>40.405456119082409</v>
      </c>
      <c r="U27" s="40">
        <f t="shared" ref="U27:U34" si="17">IF(O9&gt;0,(U9/O9)*100,0)</f>
        <v>54.137336529896061</v>
      </c>
      <c r="W27" t="str">
        <f>$A$9</f>
        <v>Professional occupations</v>
      </c>
      <c r="X27" s="18">
        <f t="shared" ref="X27:AB27" si="18">X9/X$18*100</f>
        <v>17.208671200355596</v>
      </c>
      <c r="Y27" s="18">
        <f t="shared" si="18"/>
        <v>19.123147450377946</v>
      </c>
      <c r="Z27" s="18">
        <f t="shared" si="18"/>
        <v>20.76891664708242</v>
      </c>
      <c r="AA27" s="18">
        <f t="shared" si="18"/>
        <v>21.924318943885076</v>
      </c>
      <c r="AB27" s="18">
        <f t="shared" si="18"/>
        <v>23.709450932831224</v>
      </c>
      <c r="AC27" s="11"/>
      <c r="AD27" s="40">
        <f t="shared" ref="AD27:AD34" si="19">IF(Z9&gt;0,(AD9/Z9)*100,0)</f>
        <v>20.474593065430408</v>
      </c>
      <c r="AE27" s="40">
        <f t="shared" ref="AE27:AE34" si="20">IF(Z9&gt;0,(AE9/Z9)*100,0)</f>
        <v>60.261780686664871</v>
      </c>
      <c r="AF27" s="40">
        <f t="shared" ref="AF27:AF34" si="21">IF(Z9&gt;0,(AF9/Z9)*100,0)</f>
        <v>80.736373752095275</v>
      </c>
    </row>
    <row r="28" spans="1:32" x14ac:dyDescent="0.2">
      <c r="A28" t="str">
        <f>$A$10</f>
        <v>Associate professional occupations</v>
      </c>
      <c r="B28" s="18">
        <f t="shared" si="8"/>
        <v>11.470820889826703</v>
      </c>
      <c r="C28" s="18">
        <f t="shared" si="8"/>
        <v>11.859770272985473</v>
      </c>
      <c r="D28" s="18">
        <f t="shared" si="8"/>
        <v>12.541500413999133</v>
      </c>
      <c r="E28" s="18">
        <f t="shared" si="8"/>
        <v>11.963826009146585</v>
      </c>
      <c r="F28" s="18">
        <f t="shared" si="8"/>
        <v>12.411829165791351</v>
      </c>
      <c r="G28" s="11"/>
      <c r="H28" s="40">
        <f t="shared" si="11"/>
        <v>2.8205942866851763</v>
      </c>
      <c r="I28" s="40">
        <f t="shared" si="12"/>
        <v>44.284210023460666</v>
      </c>
      <c r="J28" s="40">
        <f t="shared" si="13"/>
        <v>47.104804310145845</v>
      </c>
      <c r="L28" t="str">
        <f>$A$10</f>
        <v>Associate professional occupations</v>
      </c>
      <c r="M28" s="18">
        <f t="shared" ref="M28:Q28" si="22">M10/M$18*100</f>
        <v>12.271763775358128</v>
      </c>
      <c r="N28" s="18">
        <f t="shared" si="22"/>
        <v>12.580514568958364</v>
      </c>
      <c r="O28" s="18">
        <f t="shared" si="22"/>
        <v>13.204533815873695</v>
      </c>
      <c r="P28" s="18">
        <f t="shared" si="22"/>
        <v>12.096674648309996</v>
      </c>
      <c r="Q28" s="18">
        <f t="shared" si="22"/>
        <v>12.154891979175947</v>
      </c>
      <c r="R28" s="11"/>
      <c r="S28" s="40">
        <f t="shared" si="15"/>
        <v>-5.7214931649816361</v>
      </c>
      <c r="T28" s="40">
        <f t="shared" si="16"/>
        <v>34.181801126539575</v>
      </c>
      <c r="U28" s="40">
        <f t="shared" si="17"/>
        <v>28.460307961557934</v>
      </c>
      <c r="W28" t="str">
        <f>$A$10</f>
        <v>Associate professional occupations</v>
      </c>
      <c r="X28" s="18">
        <f t="shared" ref="X28:AB28" si="23">X10/X$18*100</f>
        <v>10.549469282171</v>
      </c>
      <c r="Y28" s="18">
        <f t="shared" si="23"/>
        <v>11.068498326704916</v>
      </c>
      <c r="Z28" s="18">
        <f t="shared" si="23"/>
        <v>11.805071530657413</v>
      </c>
      <c r="AA28" s="18">
        <f t="shared" si="23"/>
        <v>11.817624954689149</v>
      </c>
      <c r="AB28" s="18">
        <f t="shared" si="23"/>
        <v>12.688790549814074</v>
      </c>
      <c r="AC28" s="11"/>
      <c r="AD28" s="40">
        <f t="shared" si="19"/>
        <v>13.433000603633655</v>
      </c>
      <c r="AE28" s="40">
        <f t="shared" si="20"/>
        <v>56.835107986131497</v>
      </c>
      <c r="AF28" s="40">
        <f t="shared" si="21"/>
        <v>70.268108589765149</v>
      </c>
    </row>
    <row r="29" spans="1:32" x14ac:dyDescent="0.2">
      <c r="A29" t="str">
        <f>$A$11</f>
        <v>Administrative and secretarial occupations</v>
      </c>
      <c r="B29" s="18">
        <f t="shared" si="8"/>
        <v>10.934076848698288</v>
      </c>
      <c r="C29" s="18">
        <f t="shared" si="8"/>
        <v>10.341584823816904</v>
      </c>
      <c r="D29" s="18">
        <f t="shared" si="8"/>
        <v>10.766777336590689</v>
      </c>
      <c r="E29" s="18">
        <f t="shared" si="8"/>
        <v>9.9237872028289704</v>
      </c>
      <c r="F29" s="18">
        <f t="shared" si="8"/>
        <v>8.8122272198306977</v>
      </c>
      <c r="G29" s="11"/>
      <c r="H29" s="40">
        <f t="shared" si="11"/>
        <v>-14.965772207696858</v>
      </c>
      <c r="I29" s="40">
        <f t="shared" si="12"/>
        <v>46.59081447479906</v>
      </c>
      <c r="J29" s="40">
        <f t="shared" si="13"/>
        <v>31.625042267102199</v>
      </c>
      <c r="L29" t="str">
        <f>$A$11</f>
        <v>Administrative and secretarial occupations</v>
      </c>
      <c r="M29" s="18">
        <f t="shared" ref="M29:Q29" si="24">M11/M$18*100</f>
        <v>4.098273045390906</v>
      </c>
      <c r="N29" s="18">
        <f t="shared" si="24"/>
        <v>3.7545786196098101</v>
      </c>
      <c r="O29" s="18">
        <f t="shared" si="24"/>
        <v>4.5117026833378944</v>
      </c>
      <c r="P29" s="18">
        <f t="shared" si="24"/>
        <v>4.1939609408970027</v>
      </c>
      <c r="Q29" s="18">
        <f t="shared" si="24"/>
        <v>4.4223577289223952</v>
      </c>
      <c r="R29" s="11"/>
      <c r="S29" s="40">
        <f t="shared" si="15"/>
        <v>0.3917588227286361</v>
      </c>
      <c r="T29" s="40">
        <f t="shared" si="16"/>
        <v>35.039122755540546</v>
      </c>
      <c r="U29" s="40">
        <f t="shared" si="17"/>
        <v>35.430881578269187</v>
      </c>
      <c r="W29" t="str">
        <f>$A$11</f>
        <v>Administrative and secretarial occupations</v>
      </c>
      <c r="X29" s="18">
        <f t="shared" ref="X29:AB29" si="25">X11/X$18*100</f>
        <v>18.797532455295578</v>
      </c>
      <c r="Y29" s="18">
        <f t="shared" si="25"/>
        <v>17.573155366223357</v>
      </c>
      <c r="Z29" s="18">
        <f t="shared" si="25"/>
        <v>17.714266903617819</v>
      </c>
      <c r="AA29" s="18">
        <f t="shared" si="25"/>
        <v>16.229509614648126</v>
      </c>
      <c r="AB29" s="18">
        <f t="shared" si="25"/>
        <v>13.544217734309838</v>
      </c>
      <c r="AC29" s="11"/>
      <c r="AD29" s="40">
        <f t="shared" si="19"/>
        <v>-19.310215130635893</v>
      </c>
      <c r="AE29" s="40">
        <f t="shared" si="20"/>
        <v>49.858635665476129</v>
      </c>
      <c r="AF29" s="40">
        <f t="shared" si="21"/>
        <v>30.548420534840233</v>
      </c>
    </row>
    <row r="30" spans="1:32" x14ac:dyDescent="0.2">
      <c r="A30" t="str">
        <f>$A$12</f>
        <v>Skilled trades occupations</v>
      </c>
      <c r="B30" s="18">
        <f t="shared" si="8"/>
        <v>10.034555767390382</v>
      </c>
      <c r="C30" s="18">
        <f t="shared" si="8"/>
        <v>9.3783891398183528</v>
      </c>
      <c r="D30" s="18">
        <f t="shared" si="8"/>
        <v>8.3862048425704412</v>
      </c>
      <c r="E30" s="18">
        <f t="shared" si="8"/>
        <v>8.063268551486539</v>
      </c>
      <c r="F30" s="18">
        <f t="shared" si="8"/>
        <v>7.2810917605438261</v>
      </c>
      <c r="G30" s="11"/>
      <c r="H30" s="40">
        <f t="shared" si="11"/>
        <v>-9.7961954880967728</v>
      </c>
      <c r="I30" s="40">
        <f t="shared" si="12"/>
        <v>40.003480392730623</v>
      </c>
      <c r="J30" s="40">
        <f t="shared" si="13"/>
        <v>30.207284904633852</v>
      </c>
      <c r="L30" t="str">
        <f>$A$12</f>
        <v>Skilled trades occupations</v>
      </c>
      <c r="M30" s="18">
        <f t="shared" ref="M30:Q30" si="26">M12/M$18*100</f>
        <v>16.748741009330999</v>
      </c>
      <c r="N30" s="18">
        <f t="shared" si="26"/>
        <v>15.766098191985911</v>
      </c>
      <c r="O30" s="18">
        <f t="shared" si="26"/>
        <v>13.897228639052022</v>
      </c>
      <c r="P30" s="18">
        <f t="shared" si="26"/>
        <v>13.227080693184003</v>
      </c>
      <c r="Q30" s="18">
        <f t="shared" si="26"/>
        <v>11.808508194835611</v>
      </c>
      <c r="R30" s="11"/>
      <c r="S30" s="40">
        <f t="shared" si="15"/>
        <v>-12.973503960991529</v>
      </c>
      <c r="T30" s="40">
        <f t="shared" si="16"/>
        <v>36.499307203398651</v>
      </c>
      <c r="U30" s="40">
        <f t="shared" si="17"/>
        <v>23.525803242407122</v>
      </c>
      <c r="W30" t="str">
        <f>$A$12</f>
        <v>Skilled trades occupations</v>
      </c>
      <c r="X30" s="18">
        <f t="shared" ref="X30:AB30" si="27">X12/X$18*100</f>
        <v>2.3110020927039003</v>
      </c>
      <c r="Y30" s="18">
        <f t="shared" si="27"/>
        <v>2.3656177558147489</v>
      </c>
      <c r="Z30" s="18">
        <f t="shared" si="27"/>
        <v>2.2651299630270891</v>
      </c>
      <c r="AA30" s="18">
        <f t="shared" si="27"/>
        <v>2.3804494809225045</v>
      </c>
      <c r="AB30" s="18">
        <f t="shared" si="27"/>
        <v>2.4008346899098054</v>
      </c>
      <c r="AC30" s="11"/>
      <c r="AD30" s="40">
        <f t="shared" si="19"/>
        <v>11.855398001228011</v>
      </c>
      <c r="AE30" s="40">
        <f t="shared" si="20"/>
        <v>63.882475478934921</v>
      </c>
      <c r="AF30" s="40">
        <f t="shared" si="21"/>
        <v>75.737873480162932</v>
      </c>
    </row>
    <row r="31" spans="1:32" x14ac:dyDescent="0.2">
      <c r="A31" t="str">
        <f>$A$13</f>
        <v>Caring, leisure and other service occupations</v>
      </c>
      <c r="B31" s="18">
        <f t="shared" si="8"/>
        <v>10.764007357097508</v>
      </c>
      <c r="C31" s="18">
        <f t="shared" si="8"/>
        <v>10.596262281330809</v>
      </c>
      <c r="D31" s="18">
        <f t="shared" si="8"/>
        <v>10.261754459205109</v>
      </c>
      <c r="E31" s="18">
        <f t="shared" si="8"/>
        <v>10.708807296566633</v>
      </c>
      <c r="F31" s="18">
        <f t="shared" si="8"/>
        <v>11.181267149780819</v>
      </c>
      <c r="G31" s="11"/>
      <c r="H31" s="40">
        <f t="shared" si="11"/>
        <v>13.204377887406201</v>
      </c>
      <c r="I31" s="40">
        <f t="shared" si="12"/>
        <v>58.606751630969256</v>
      </c>
      <c r="J31" s="40">
        <f t="shared" si="13"/>
        <v>71.811129518375466</v>
      </c>
      <c r="L31" t="str">
        <f>$A$13</f>
        <v>Caring, leisure and other service occupations</v>
      </c>
      <c r="M31" s="18">
        <f t="shared" ref="M31:Q31" si="28">M13/M$18*100</f>
        <v>3.7138448424281036</v>
      </c>
      <c r="N31" s="18">
        <f t="shared" si="28"/>
        <v>3.685359861428005</v>
      </c>
      <c r="O31" s="18">
        <f t="shared" si="28"/>
        <v>3.6923554846327056</v>
      </c>
      <c r="P31" s="18">
        <f t="shared" si="28"/>
        <v>4.10173456758963</v>
      </c>
      <c r="Q31" s="18">
        <f t="shared" si="28"/>
        <v>4.6006416651659929</v>
      </c>
      <c r="R31" s="11"/>
      <c r="S31" s="40">
        <f t="shared" si="15"/>
        <v>27.614365925649942</v>
      </c>
      <c r="T31" s="40">
        <f t="shared" si="16"/>
        <v>50.057580008389955</v>
      </c>
      <c r="U31" s="40">
        <f t="shared" si="17"/>
        <v>77.671945934039897</v>
      </c>
      <c r="W31" t="str">
        <f>$A$13</f>
        <v>Caring, leisure and other service occupations</v>
      </c>
      <c r="X31" s="18">
        <f t="shared" ref="X31:AB31" si="29">X13/X$18*100</f>
        <v>18.8740470171849</v>
      </c>
      <c r="Y31" s="18">
        <f t="shared" si="29"/>
        <v>18.183423551847682</v>
      </c>
      <c r="Z31" s="18">
        <f t="shared" si="29"/>
        <v>17.558362951918486</v>
      </c>
      <c r="AA31" s="18">
        <f t="shared" si="29"/>
        <v>17.979946887731451</v>
      </c>
      <c r="AB31" s="18">
        <f t="shared" si="29"/>
        <v>18.274748502023503</v>
      </c>
      <c r="AC31" s="11"/>
      <c r="AD31" s="40">
        <f t="shared" si="19"/>
        <v>9.8386538022768093</v>
      </c>
      <c r="AE31" s="40">
        <f t="shared" si="20"/>
        <v>60.60357166729775</v>
      </c>
      <c r="AF31" s="40">
        <f t="shared" si="21"/>
        <v>70.442225469574566</v>
      </c>
    </row>
    <row r="32" spans="1:32" x14ac:dyDescent="0.2">
      <c r="A32" t="str">
        <f>$A$14</f>
        <v>Sales and customer service occupations</v>
      </c>
      <c r="B32" s="18">
        <f t="shared" si="8"/>
        <v>8.9584306228622559</v>
      </c>
      <c r="C32" s="18">
        <f t="shared" si="8"/>
        <v>8.2907610559725349</v>
      </c>
      <c r="D32" s="18">
        <f t="shared" si="8"/>
        <v>8.0900635125653668</v>
      </c>
      <c r="E32" s="18">
        <f t="shared" si="8"/>
        <v>7.9882451718190888</v>
      </c>
      <c r="F32" s="18">
        <f t="shared" si="8"/>
        <v>7.7286232534850248</v>
      </c>
      <c r="H32" s="40">
        <f t="shared" si="11"/>
        <v>-0.74691298348350399</v>
      </c>
      <c r="I32" s="40">
        <f t="shared" si="12"/>
        <v>46.81689640754265</v>
      </c>
      <c r="J32" s="40">
        <f t="shared" si="13"/>
        <v>46.069983424059146</v>
      </c>
      <c r="L32" t="str">
        <f>$A$14</f>
        <v>Sales and customer service occupations</v>
      </c>
      <c r="M32" s="18">
        <f t="shared" ref="M32:Q32" si="30">M14/M$18*100</f>
        <v>6.0154411516173516</v>
      </c>
      <c r="N32" s="18">
        <f t="shared" si="30"/>
        <v>5.6533983953874527</v>
      </c>
      <c r="O32" s="18">
        <f t="shared" si="30"/>
        <v>5.7143976960613578</v>
      </c>
      <c r="P32" s="18">
        <f t="shared" si="30"/>
        <v>5.7299380014629842</v>
      </c>
      <c r="Q32" s="18">
        <f t="shared" si="30"/>
        <v>5.6888681303068509</v>
      </c>
      <c r="S32" s="40">
        <f t="shared" si="15"/>
        <v>1.9624048231143472</v>
      </c>
      <c r="T32" s="40">
        <f t="shared" si="16"/>
        <v>33.502395946417693</v>
      </c>
      <c r="U32" s="40">
        <f t="shared" si="17"/>
        <v>35.46480076953204</v>
      </c>
      <c r="W32" t="str">
        <f>$A$14</f>
        <v>Sales and customer service occupations</v>
      </c>
      <c r="X32" s="18">
        <f t="shared" ref="X32:AB32" si="31">X14/X$18*100</f>
        <v>12.343850644223997</v>
      </c>
      <c r="Y32" s="18">
        <f t="shared" si="31"/>
        <v>11.18619997536331</v>
      </c>
      <c r="Z32" s="18">
        <f t="shared" si="31"/>
        <v>10.728707236237254</v>
      </c>
      <c r="AA32" s="18">
        <f t="shared" si="31"/>
        <v>10.473531371768352</v>
      </c>
      <c r="AB32" s="18">
        <f t="shared" si="31"/>
        <v>9.9273450867261843</v>
      </c>
      <c r="AD32" s="40">
        <f t="shared" si="19"/>
        <v>-2.3497096291532231</v>
      </c>
      <c r="AE32" s="40">
        <f t="shared" si="20"/>
        <v>54.693579100834931</v>
      </c>
      <c r="AF32" s="40">
        <f t="shared" si="21"/>
        <v>52.343869471681714</v>
      </c>
    </row>
    <row r="33" spans="1:32" x14ac:dyDescent="0.2">
      <c r="A33" t="str">
        <f>$A$15</f>
        <v>Process, plant and machine operatives</v>
      </c>
      <c r="B33" s="18">
        <f t="shared" si="8"/>
        <v>8.3306222195459405</v>
      </c>
      <c r="C33" s="18">
        <f t="shared" si="8"/>
        <v>8.2300542393220741</v>
      </c>
      <c r="D33" s="18">
        <f t="shared" si="8"/>
        <v>7.7276134283272766</v>
      </c>
      <c r="E33" s="18">
        <f t="shared" si="8"/>
        <v>8.5124369228684476</v>
      </c>
      <c r="F33" s="18">
        <f t="shared" si="8"/>
        <v>8.1379701426931845</v>
      </c>
      <c r="G33" s="11"/>
      <c r="H33" s="40">
        <f t="shared" si="11"/>
        <v>9.4118901481311781</v>
      </c>
      <c r="I33" s="40">
        <f t="shared" si="12"/>
        <v>51.0697690955596</v>
      </c>
      <c r="J33" s="40">
        <f t="shared" si="13"/>
        <v>60.481659243690785</v>
      </c>
      <c r="L33" t="str">
        <f>$A$15</f>
        <v>Process, plant and machine operatives</v>
      </c>
      <c r="M33" s="18">
        <f t="shared" ref="M33:Q33" si="32">M15/M$18*100</f>
        <v>13.281467780148256</v>
      </c>
      <c r="N33" s="18">
        <f t="shared" si="32"/>
        <v>13.286531465318946</v>
      </c>
      <c r="O33" s="18">
        <f t="shared" si="32"/>
        <v>12.650768893018578</v>
      </c>
      <c r="P33" s="18">
        <f t="shared" si="32"/>
        <v>13.627430381108443</v>
      </c>
      <c r="Q33" s="18">
        <f t="shared" si="32"/>
        <v>12.910477914900728</v>
      </c>
      <c r="R33" s="11"/>
      <c r="S33" s="40">
        <f t="shared" si="15"/>
        <v>4.5225658123088346</v>
      </c>
      <c r="T33" s="40">
        <f t="shared" si="16"/>
        <v>48.617813628202391</v>
      </c>
      <c r="U33" s="40">
        <f t="shared" si="17"/>
        <v>53.140379440511218</v>
      </c>
      <c r="W33" t="str">
        <f>$A$15</f>
        <v>Process, plant and machine operatives</v>
      </c>
      <c r="X33" s="18">
        <f t="shared" ref="X33:AB33" si="33">X15/X$18*100</f>
        <v>2.6354976371113845</v>
      </c>
      <c r="Y33" s="18">
        <f t="shared" si="33"/>
        <v>2.6787809260354827</v>
      </c>
      <c r="Z33" s="18">
        <f t="shared" si="33"/>
        <v>2.2594818513510115</v>
      </c>
      <c r="AA33" s="18">
        <f t="shared" si="33"/>
        <v>2.8833432276161539</v>
      </c>
      <c r="AB33" s="18">
        <f t="shared" si="33"/>
        <v>2.9935207336308221</v>
      </c>
      <c r="AC33" s="11"/>
      <c r="AD33" s="40">
        <f t="shared" si="19"/>
        <v>39.817401946406747</v>
      </c>
      <c r="AE33" s="40">
        <f t="shared" si="20"/>
        <v>66.317880239537629</v>
      </c>
      <c r="AF33" s="40">
        <f t="shared" si="21"/>
        <v>106.13528218594439</v>
      </c>
    </row>
    <row r="34" spans="1:32" x14ac:dyDescent="0.2">
      <c r="A34" t="str">
        <f>$A$16</f>
        <v>Elementary occupations</v>
      </c>
      <c r="B34" s="18">
        <f t="shared" si="8"/>
        <v>11.816700265017374</v>
      </c>
      <c r="C34" s="18">
        <f t="shared" si="8"/>
        <v>10.711216647352963</v>
      </c>
      <c r="D34" s="18">
        <f t="shared" si="8"/>
        <v>9.9410733703768095</v>
      </c>
      <c r="E34" s="18">
        <f t="shared" si="8"/>
        <v>9.4906382309803288</v>
      </c>
      <c r="F34" s="18">
        <f t="shared" si="8"/>
        <v>8.6204621848747554</v>
      </c>
      <c r="G34" s="11"/>
      <c r="H34" s="40">
        <f t="shared" si="11"/>
        <v>-9.9069916251591525</v>
      </c>
      <c r="I34" s="40">
        <f t="shared" si="12"/>
        <v>43.480935643220633</v>
      </c>
      <c r="J34" s="40">
        <f t="shared" si="13"/>
        <v>33.573944018061482</v>
      </c>
      <c r="L34" t="str">
        <f>$A$16</f>
        <v>Elementary occupations</v>
      </c>
      <c r="M34" s="18">
        <f t="shared" ref="M34:Q34" si="34">M16/M$18*100</f>
        <v>12.362607860012123</v>
      </c>
      <c r="N34" s="18">
        <f t="shared" si="34"/>
        <v>10.841369217185944</v>
      </c>
      <c r="O34" s="18">
        <f t="shared" si="34"/>
        <v>10.399072073957903</v>
      </c>
      <c r="P34" s="18">
        <f t="shared" si="34"/>
        <v>10.216424008872814</v>
      </c>
      <c r="Q34" s="18">
        <f t="shared" si="34"/>
        <v>9.287402917628814</v>
      </c>
      <c r="R34" s="11"/>
      <c r="S34" s="40">
        <f t="shared" si="15"/>
        <v>-8.5288026573245137</v>
      </c>
      <c r="T34" s="40">
        <f t="shared" si="16"/>
        <v>36.772173534643635</v>
      </c>
      <c r="U34" s="40">
        <f t="shared" si="17"/>
        <v>28.243370877319119</v>
      </c>
      <c r="W34" t="str">
        <f>$A$16</f>
        <v>Elementary occupations</v>
      </c>
      <c r="X34" s="18">
        <f t="shared" ref="X34:AB34" si="35">X16/X$18*100</f>
        <v>11.188724351421282</v>
      </c>
      <c r="Y34" s="18">
        <f t="shared" si="35"/>
        <v>10.568328139153053</v>
      </c>
      <c r="Z34" s="18">
        <f t="shared" si="35"/>
        <v>9.4323758101986801</v>
      </c>
      <c r="AA34" s="18">
        <f t="shared" si="35"/>
        <v>8.6919048250056203</v>
      </c>
      <c r="AB34" s="18">
        <f t="shared" si="35"/>
        <v>7.9015439510529788</v>
      </c>
      <c r="AC34" s="11"/>
      <c r="AD34" s="40">
        <f t="shared" si="19"/>
        <v>-11.59462329816715</v>
      </c>
      <c r="AE34" s="40">
        <f t="shared" si="20"/>
        <v>51.696006061976227</v>
      </c>
      <c r="AF34" s="40">
        <f t="shared" si="21"/>
        <v>40.101382763809077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3.8948013696643025</v>
      </c>
      <c r="I36" s="43">
        <f t="shared" si="12"/>
        <v>48.491354899233677</v>
      </c>
      <c r="J36" s="43">
        <f t="shared" si="13"/>
        <v>52.386156268897977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2.4199749159333077</v>
      </c>
      <c r="T36" s="43">
        <f t="shared" ref="T36" si="37">IF(O18&gt;0,(T18/O18)*100,0)</f>
        <v>40.582838478026574</v>
      </c>
      <c r="U36" s="43">
        <f t="shared" ref="U36" si="38">IF(O18&gt;0,(U18/O18)*100,0)</f>
        <v>43.002813393959883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5.5328859599327034</v>
      </c>
      <c r="AE36" s="43">
        <f t="shared" ref="AE36" si="40">IF(Z18&gt;0,(AE18/Z18)*100,0)</f>
        <v>57.275316462094715</v>
      </c>
      <c r="AF36" s="43">
        <f t="shared" ref="AF36" si="41">IF(Z18&gt;0,(AF18/Z18)*100,0)</f>
        <v>62.808202422027414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Leicester and Leicestershire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Leicester and Leicestershire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Leicester and Leicestershire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4.3121218161562558</v>
      </c>
      <c r="C46" s="18">
        <f t="shared" si="42"/>
        <v>3.9615487918834846</v>
      </c>
      <c r="D46" s="18">
        <f t="shared" si="42"/>
        <v>0.2705212882136987</v>
      </c>
      <c r="E46" s="18">
        <f t="shared" si="42"/>
        <v>1.0274651004670288</v>
      </c>
      <c r="F46" s="18">
        <f>IF(F$6-D$6 &lt;&gt; 0,(EXP(LN(F8/D8)/(F$6-D$6))-1)*100,0)</f>
        <v>0.7745177082137511</v>
      </c>
      <c r="H46" s="18">
        <f>IF($F$6-$D$6 &lt;&gt; 0,(EXP(LN(1+(H26/100))/($F$6-$D$6))-1)*100,0)</f>
        <v>0.7745177082137511</v>
      </c>
      <c r="I46" s="18">
        <f>IF($F$6-$D$6 &lt;&gt; 0,(EXP(LN(1+(I26/100))/($F$6-$D$6))-1)*100,0)</f>
        <v>2.9247072779006178</v>
      </c>
      <c r="J46" s="18">
        <f>IF($F$6-$D$6 &lt;&gt; 0,(EXP(LN(1+(J26/100))/($F$6-$D$6))-1)*100,0)</f>
        <v>3.4517192848707801</v>
      </c>
      <c r="L46" t="str">
        <f>$A$8</f>
        <v>Managers, directors and senior officials</v>
      </c>
      <c r="M46" s="18">
        <f t="shared" ref="M46:M54" si="43">IF(N$6-M$6 &lt;&gt; 0,(EXP(LN(N8/M8)/(N$6-M$6))-1)*100,0)</f>
        <v>3.2884465870192114</v>
      </c>
      <c r="N46" s="18">
        <f t="shared" ref="N46:N54" si="44">IF(O$6-N$6 &lt;&gt; 0,(EXP(LN(O8/N8)/(O$6-N$6))-1)*100,0)</f>
        <v>4.7085326519059612</v>
      </c>
      <c r="O46" s="18">
        <f t="shared" ref="O46:O54" si="45">IF(P$6-O$6 &lt;&gt; 0,(EXP(LN(P8/O8)/(P$6-O$6))-1)*100,0)</f>
        <v>3.0572434267761572E-2</v>
      </c>
      <c r="P46" s="18">
        <f t="shared" ref="P46:P54" si="46">IF(Q$6-P$6 &lt;&gt; 0,(EXP(LN(Q8/P8)/(Q$6-P$6))-1)*100,0)</f>
        <v>0.76748536807200729</v>
      </c>
      <c r="Q46" s="18">
        <f>IF(Q$6-O$6 &lt;&gt; 0,(EXP(LN(Q8/O8)/(Q$6-O$6))-1)*100,0)</f>
        <v>0.5212464958702645</v>
      </c>
      <c r="S46" s="18">
        <f>IF($F$6-$D$6 &lt;&gt; 0,(EXP(LN(1+(S26/100))/($F$6-$D$6))-1)*100,0)</f>
        <v>0.5212464958702645</v>
      </c>
      <c r="T46" s="18">
        <f>IF($F$6-$D$6 &lt;&gt; 0,(EXP(LN(1+(T26/100))/($F$6-$D$6))-1)*100,0)</f>
        <v>2.6788308419695595</v>
      </c>
      <c r="U46" s="18">
        <f>IF($F$6-$D$6 &lt;&gt; 0,(EXP(LN(1+(U26/100))/($F$6-$D$6))-1)*100,0)</f>
        <v>3.0430883053710334</v>
      </c>
      <c r="W46" t="str">
        <f>$A$8</f>
        <v>Managers, directors and senior officials</v>
      </c>
      <c r="X46" s="18">
        <f t="shared" ref="X46:X54" si="47">IF(Y$6-X$6 &lt;&gt; 0,(EXP(LN(Y8/X8)/(Y$6-X$6))-1)*100,0)</f>
        <v>6.5756363409280372</v>
      </c>
      <c r="Y46" s="18">
        <f t="shared" ref="Y46:Y54" si="48">IF(Z$6-Y$6 &lt;&gt; 0,(EXP(LN(Z8/Y8)/(Z$6-Y$6))-1)*100,0)</f>
        <v>2.4339281421690062</v>
      </c>
      <c r="Z46" s="18">
        <f t="shared" ref="Z46:Z54" si="49">IF(AA$6-Z$6 &lt;&gt; 0,(EXP(LN(AA8/Z8)/(AA$6-Z$6))-1)*100,0)</f>
        <v>0.76483282814125975</v>
      </c>
      <c r="AA46" s="18">
        <f t="shared" ref="AA46:AA54" si="50">IF(AB$6-AA$6 &lt;&gt; 0,(EXP(LN(AB8/AA8)/(AB$6-AA$6))-1)*100,0)</f>
        <v>1.5338275194413109</v>
      </c>
      <c r="AB46" s="18">
        <f>IF(AB$6-Z$6 &lt;&gt; 0,(EXP(LN(AB8/Z8)/(AB$6-Z$6))-1)*100,0)</f>
        <v>1.2768460861332542</v>
      </c>
      <c r="AD46" s="18">
        <f>IF($F$6-$D$6 &lt;&gt; 0,(EXP(LN(1+(AD26/100))/($F$6-$D$6))-1)*100,0)</f>
        <v>1.2768460861332542</v>
      </c>
      <c r="AE46" s="18">
        <f>IF($F$6-$D$6 &lt;&gt; 0,(EXP(LN(1+(AE26/100))/($F$6-$D$6))-1)*100,0)</f>
        <v>3.4136009364758468</v>
      </c>
      <c r="AF46" s="18">
        <f>IF($F$6-$D$6 &lt;&gt; 0,(EXP(LN(1+(AF26/100))/($F$6-$D$6))-1)*100,0)</f>
        <v>4.2393357707297463</v>
      </c>
    </row>
    <row r="47" spans="1:32" x14ac:dyDescent="0.2">
      <c r="A47" t="str">
        <f>$A$9</f>
        <v>Professional occupations</v>
      </c>
      <c r="B47" s="18">
        <f t="shared" si="42"/>
        <v>3.7688032320146947</v>
      </c>
      <c r="C47" s="18">
        <f t="shared" si="42"/>
        <v>6.5140314764915441</v>
      </c>
      <c r="D47" s="18">
        <f t="shared" si="42"/>
        <v>1.2397258085918628</v>
      </c>
      <c r="E47" s="18">
        <f t="shared" si="42"/>
        <v>0.94467929622799041</v>
      </c>
      <c r="F47" s="18">
        <f>IF(F$6-D$6 &lt;&gt; 0,(EXP(LN(F9/D9)/(F$6-D$6))-1)*100,0)</f>
        <v>1.0429324692239561</v>
      </c>
      <c r="H47" s="18">
        <f t="shared" ref="H47:J56" si="51">IF($F$6-$D$6 &lt;&gt; 0,(EXP(LN(1+(H27/100))/($F$6-$D$6))-1)*100,0)</f>
        <v>1.0429324692239561</v>
      </c>
      <c r="I47" s="18">
        <f t="shared" si="51"/>
        <v>2.7196869920165012</v>
      </c>
      <c r="J47" s="18">
        <f t="shared" si="51"/>
        <v>3.4529391032522838</v>
      </c>
      <c r="L47" t="str">
        <f>$A$9</f>
        <v>Professional occupations</v>
      </c>
      <c r="M47" s="18">
        <f t="shared" si="43"/>
        <v>2.9848146502756689</v>
      </c>
      <c r="N47" s="18">
        <f t="shared" si="44"/>
        <v>5.2360660205994058</v>
      </c>
      <c r="O47" s="18">
        <f t="shared" si="45"/>
        <v>1.0559899634977832</v>
      </c>
      <c r="P47" s="18">
        <f t="shared" si="46"/>
        <v>0.76441584789253003</v>
      </c>
      <c r="Q47" s="18">
        <f>IF(Q$6-O$6 &lt;&gt; 0,(EXP(LN(Q9/O9)/(Q$6-O$6))-1)*100,0)</f>
        <v>0.86151362514650387</v>
      </c>
      <c r="S47" s="18">
        <f t="shared" ref="S47:U47" si="52">IF($F$6-$D$6 &lt;&gt; 0,(EXP(LN(1+(S27/100))/($F$6-$D$6))-1)*100,0)</f>
        <v>0.86151362514650387</v>
      </c>
      <c r="T47" s="18">
        <f t="shared" si="52"/>
        <v>2.2882147746893899</v>
      </c>
      <c r="U47" s="18">
        <f t="shared" si="52"/>
        <v>2.9264964693096029</v>
      </c>
      <c r="W47" t="str">
        <f>$A$9</f>
        <v>Professional occupations</v>
      </c>
      <c r="X47" s="18">
        <f t="shared" si="47"/>
        <v>4.75134349315951</v>
      </c>
      <c r="Y47" s="18">
        <f t="shared" si="48"/>
        <v>8.0490096429561611</v>
      </c>
      <c r="Z47" s="18">
        <f t="shared" si="49"/>
        <v>1.4529884265853221</v>
      </c>
      <c r="AA47" s="18">
        <f t="shared" si="50"/>
        <v>1.1479591937968214</v>
      </c>
      <c r="AB47" s="18">
        <f>IF(AB$6-Z$6 &lt;&gt; 0,(EXP(LN(AB9/Z9)/(AB$6-Z$6))-1)*100,0)</f>
        <v>1.2495335679952646</v>
      </c>
      <c r="AD47" s="18">
        <f t="shared" ref="AD47:AF47" si="53">IF($F$6-$D$6 &lt;&gt; 0,(EXP(LN(1+(AD27/100))/($F$6-$D$6))-1)*100,0)</f>
        <v>1.2495335679952646</v>
      </c>
      <c r="AE47" s="18">
        <f t="shared" si="53"/>
        <v>3.1942100620661495</v>
      </c>
      <c r="AF47" s="18">
        <f t="shared" si="53"/>
        <v>4.024675801264288</v>
      </c>
    </row>
    <row r="48" spans="1:32" x14ac:dyDescent="0.2">
      <c r="A48" t="str">
        <f>$A$10</f>
        <v>Associate professional occupations</v>
      </c>
      <c r="B48" s="18">
        <f t="shared" si="42"/>
        <v>2.2455419895320183</v>
      </c>
      <c r="C48" s="18">
        <f t="shared" si="42"/>
        <v>5.8498117607958866</v>
      </c>
      <c r="D48" s="18">
        <f t="shared" si="42"/>
        <v>-0.67782103518001513</v>
      </c>
      <c r="E48" s="18">
        <f t="shared" si="42"/>
        <v>0.62013406143550664</v>
      </c>
      <c r="F48" s="18">
        <f t="shared" ref="F48:F56" si="54">IF(F$6-D$6 &lt;&gt; 0,(EXP(LN(F10/D10)/(F$6-D$6))-1)*100,0)</f>
        <v>0.1856085765171489</v>
      </c>
      <c r="H48" s="18">
        <f t="shared" si="51"/>
        <v>0.1856085765171489</v>
      </c>
      <c r="I48" s="18">
        <f t="shared" si="51"/>
        <v>2.474211923298486</v>
      </c>
      <c r="J48" s="18">
        <f t="shared" si="51"/>
        <v>2.6065590857947241</v>
      </c>
      <c r="L48" t="str">
        <f>$A$10</f>
        <v>Associate professional occupations</v>
      </c>
      <c r="M48" s="18">
        <f t="shared" si="43"/>
        <v>1.469290390726119</v>
      </c>
      <c r="N48" s="18">
        <f t="shared" si="44"/>
        <v>5.6432712005912489</v>
      </c>
      <c r="O48" s="18">
        <f t="shared" si="45"/>
        <v>-1.5647669555790888</v>
      </c>
      <c r="P48" s="18">
        <f>IF(Q$6-P$6 &lt;&gt; 0,(EXP(LN(Q10/P10)/(Q$6-P$6))-1)*100,0)</f>
        <v>0.19959880888287262</v>
      </c>
      <c r="Q48" s="18">
        <f t="shared" ref="Q48:Q54" si="55">IF(Q$6-O$6 &lt;&gt; 0,(EXP(LN(Q10/O10)/(Q$6-O$6))-1)*100,0)</f>
        <v>-0.39200926708974349</v>
      </c>
      <c r="S48" s="18">
        <f t="shared" ref="S48:U48" si="56">IF($F$6-$D$6 &lt;&gt; 0,(EXP(LN(1+(S28/100))/($F$6-$D$6))-1)*100,0)</f>
        <v>-0.39200926708974349</v>
      </c>
      <c r="T48" s="18">
        <f t="shared" si="56"/>
        <v>1.9795069257466213</v>
      </c>
      <c r="U48" s="18">
        <f t="shared" si="56"/>
        <v>1.6836820335223601</v>
      </c>
      <c r="W48" t="str">
        <f>$A$10</f>
        <v>Associate professional occupations</v>
      </c>
      <c r="X48" s="18">
        <f t="shared" si="47"/>
        <v>3.2573833713781308</v>
      </c>
      <c r="Y48" s="18">
        <f t="shared" si="48"/>
        <v>6.107538575589877</v>
      </c>
      <c r="Z48" s="18">
        <f t="shared" si="49"/>
        <v>0.38173705959312354</v>
      </c>
      <c r="AA48" s="18">
        <f t="shared" si="50"/>
        <v>1.0756606643844924</v>
      </c>
      <c r="AB48" s="18">
        <f t="shared" ref="AB48:AB54" si="57">IF(AB$6-Z$6 &lt;&gt; 0,(EXP(LN(AB10/Z10)/(AB$6-Z$6))-1)*100,0)</f>
        <v>0.84382142847414521</v>
      </c>
      <c r="AD48" s="18">
        <f t="shared" ref="AD48:AF48" si="58">IF($F$6-$D$6 &lt;&gt; 0,(EXP(LN(1+(AD28/100))/($F$6-$D$6))-1)*100,0)</f>
        <v>0.84382142847414521</v>
      </c>
      <c r="AE48" s="18">
        <f t="shared" si="58"/>
        <v>3.0456237628657679</v>
      </c>
      <c r="AF48" s="18">
        <f t="shared" si="58"/>
        <v>3.6117210036719971</v>
      </c>
    </row>
    <row r="49" spans="1:32" x14ac:dyDescent="0.2">
      <c r="A49" t="str">
        <f>$A$11</f>
        <v>Administrative and secretarial occupations</v>
      </c>
      <c r="B49" s="18">
        <f t="shared" si="42"/>
        <v>-5.7146218004344718E-3</v>
      </c>
      <c r="C49" s="18">
        <f t="shared" si="42"/>
        <v>4.2114654491238079</v>
      </c>
      <c r="D49" s="18">
        <f t="shared" si="42"/>
        <v>-1.3583194591912595</v>
      </c>
      <c r="E49" s="18">
        <f t="shared" si="42"/>
        <v>-0.93296937851927719</v>
      </c>
      <c r="F49" s="18">
        <f t="shared" si="54"/>
        <v>-1.0749561425350884</v>
      </c>
      <c r="H49" s="18">
        <f t="shared" si="51"/>
        <v>-1.0749561425350884</v>
      </c>
      <c r="I49" s="18">
        <f t="shared" si="51"/>
        <v>2.582619275903375</v>
      </c>
      <c r="J49" s="18">
        <f t="shared" si="51"/>
        <v>1.8487965156838149</v>
      </c>
      <c r="L49" t="str">
        <f>$A$11</f>
        <v>Administrative and secretarial occupations</v>
      </c>
      <c r="M49" s="18">
        <f t="shared" si="43"/>
        <v>-1.3432403906089352</v>
      </c>
      <c r="N49" s="18">
        <f t="shared" si="44"/>
        <v>20.947373602452025</v>
      </c>
      <c r="O49" s="18">
        <f t="shared" si="45"/>
        <v>-1.2769031612882564</v>
      </c>
      <c r="P49" s="18">
        <f t="shared" si="46"/>
        <v>0.68399076926028979</v>
      </c>
      <c r="Q49" s="18">
        <f t="shared" si="55"/>
        <v>2.6069627280533858E-2</v>
      </c>
      <c r="S49" s="18">
        <f t="shared" ref="S49:U49" si="59">IF($F$6-$D$6 &lt;&gt; 0,(EXP(LN(1+(S29/100))/($F$6-$D$6))-1)*100,0)</f>
        <v>2.6069627280533858E-2</v>
      </c>
      <c r="T49" s="18">
        <f t="shared" si="59"/>
        <v>2.0228161381148801</v>
      </c>
      <c r="U49" s="18">
        <f t="shared" si="59"/>
        <v>2.042521207240422</v>
      </c>
      <c r="W49" t="str">
        <f>$A$11</f>
        <v>Administrative and secretarial occupations</v>
      </c>
      <c r="X49" s="18">
        <f t="shared" si="47"/>
        <v>0.32145420814420067</v>
      </c>
      <c r="Y49" s="18">
        <f t="shared" si="48"/>
        <v>0.28587225218918988</v>
      </c>
      <c r="Z49" s="18">
        <f t="shared" si="49"/>
        <v>-1.3813999048632342</v>
      </c>
      <c r="AA49" s="18">
        <f t="shared" si="50"/>
        <v>-1.4396041534821769</v>
      </c>
      <c r="AB49" s="18">
        <f t="shared" si="57"/>
        <v>-1.4202065551532361</v>
      </c>
      <c r="AD49" s="18">
        <f t="shared" ref="AD49:AF49" si="60">IF($F$6-$D$6 &lt;&gt; 0,(EXP(LN(1+(AD29/100))/($F$6-$D$6))-1)*100,0)</f>
        <v>-1.4202065551532361</v>
      </c>
      <c r="AE49" s="18">
        <f t="shared" si="60"/>
        <v>2.733508058217704</v>
      </c>
      <c r="AF49" s="18">
        <f t="shared" si="60"/>
        <v>1.7930455236125686</v>
      </c>
    </row>
    <row r="50" spans="1:32" x14ac:dyDescent="0.2">
      <c r="A50" t="str">
        <f>$A$12</f>
        <v>Skilled trades occupations</v>
      </c>
      <c r="B50" s="18">
        <f t="shared" si="42"/>
        <v>-0.30314431711642165</v>
      </c>
      <c r="C50" s="18">
        <f t="shared" si="42"/>
        <v>-10.493600562192428</v>
      </c>
      <c r="D50" s="18">
        <f t="shared" si="42"/>
        <v>-0.5210364053910288</v>
      </c>
      <c r="E50" s="18">
        <f t="shared" si="42"/>
        <v>-0.76683127637927617</v>
      </c>
      <c r="F50" s="18">
        <f t="shared" si="54"/>
        <v>-0.68496720642801101</v>
      </c>
      <c r="H50" s="18">
        <f t="shared" si="51"/>
        <v>-0.68496720642801101</v>
      </c>
      <c r="I50" s="18">
        <f t="shared" si="51"/>
        <v>2.2686654793830474</v>
      </c>
      <c r="J50" s="18">
        <f t="shared" si="51"/>
        <v>1.7752908588142935</v>
      </c>
      <c r="L50" t="str">
        <f>$A$12</f>
        <v>Skilled trades occupations</v>
      </c>
      <c r="M50" s="18">
        <f t="shared" si="43"/>
        <v>-0.67186442976177041</v>
      </c>
      <c r="N50" s="18">
        <f t="shared" si="44"/>
        <v>-11.280078679067451</v>
      </c>
      <c r="O50" s="18">
        <f t="shared" si="45"/>
        <v>-0.80971262494246021</v>
      </c>
      <c r="P50" s="18">
        <f t="shared" si="46"/>
        <v>-0.97825496405306023</v>
      </c>
      <c r="Q50" s="18">
        <f t="shared" si="55"/>
        <v>-0.92210602885823834</v>
      </c>
      <c r="S50" s="18">
        <f t="shared" ref="S50:U50" si="61">IF($F$6-$D$6 &lt;&gt; 0,(EXP(LN(1+(S30/100))/($F$6-$D$6))-1)*100,0)</f>
        <v>-0.92210602885823834</v>
      </c>
      <c r="T50" s="18">
        <f t="shared" si="61"/>
        <v>2.0959927588249272</v>
      </c>
      <c r="U50" s="18">
        <f t="shared" si="61"/>
        <v>1.4184991013374448</v>
      </c>
      <c r="W50" t="str">
        <f>$A$12</f>
        <v>Skilled trades occupations</v>
      </c>
      <c r="X50" s="18">
        <f t="shared" si="47"/>
        <v>2.6225142428596637</v>
      </c>
      <c r="Y50" s="18">
        <f t="shared" si="48"/>
        <v>-4.7390573777900453</v>
      </c>
      <c r="Z50" s="18">
        <f t="shared" si="49"/>
        <v>1.3620906389767651</v>
      </c>
      <c r="AA50" s="18">
        <f t="shared" si="50"/>
        <v>0.44490561337100498</v>
      </c>
      <c r="AB50" s="18">
        <f t="shared" si="57"/>
        <v>0.74970808923950916</v>
      </c>
      <c r="AD50" s="18">
        <f t="shared" ref="AD50:AF50" si="62">IF($F$6-$D$6 &lt;&gt; 0,(EXP(LN(1+(AD30/100))/($F$6-$D$6))-1)*100,0)</f>
        <v>0.74970808923950916</v>
      </c>
      <c r="AE50" s="18">
        <f t="shared" si="62"/>
        <v>3.34802169266748</v>
      </c>
      <c r="AF50" s="18">
        <f t="shared" si="62"/>
        <v>3.8303595204609575</v>
      </c>
    </row>
    <row r="51" spans="1:32" x14ac:dyDescent="0.2">
      <c r="A51" t="str">
        <f>$A$13</f>
        <v>Caring, leisure and other service occupations</v>
      </c>
      <c r="B51" s="18">
        <f t="shared" si="42"/>
        <v>0.99935847933847466</v>
      </c>
      <c r="C51" s="18">
        <f t="shared" si="42"/>
        <v>-3.0638450411011986</v>
      </c>
      <c r="D51" s="18">
        <f t="shared" si="42"/>
        <v>1.1220854058225704</v>
      </c>
      <c r="E51" s="18">
        <f t="shared" si="42"/>
        <v>0.68466132784203992</v>
      </c>
      <c r="F51" s="18">
        <f t="shared" si="54"/>
        <v>0.83025870789368295</v>
      </c>
      <c r="H51" s="18">
        <f t="shared" si="51"/>
        <v>0.83025870789368295</v>
      </c>
      <c r="I51" s="18">
        <f t="shared" si="51"/>
        <v>3.1228193589102782</v>
      </c>
      <c r="J51" s="18">
        <f t="shared" si="51"/>
        <v>3.6740551872709526</v>
      </c>
      <c r="L51" t="str">
        <f>$A$13</f>
        <v>Caring, leisure and other service occupations</v>
      </c>
      <c r="M51" s="18">
        <f t="shared" si="43"/>
        <v>0.64699321983441305</v>
      </c>
      <c r="N51" s="18">
        <f t="shared" si="44"/>
        <v>0.84184370734372571</v>
      </c>
      <c r="O51" s="18">
        <f t="shared" si="45"/>
        <v>2.3045142624133153</v>
      </c>
      <c r="P51" s="18">
        <f t="shared" si="46"/>
        <v>1.3077238433322869</v>
      </c>
      <c r="Q51" s="18">
        <f t="shared" si="55"/>
        <v>1.6389034949704673</v>
      </c>
      <c r="S51" s="18">
        <f t="shared" ref="S51:U51" si="63">IF($F$6-$D$6 &lt;&gt; 0,(EXP(LN(1+(S31/100))/($F$6-$D$6))-1)*100,0)</f>
        <v>1.6389034949704673</v>
      </c>
      <c r="T51" s="18">
        <f t="shared" si="63"/>
        <v>2.7425946657597677</v>
      </c>
      <c r="U51" s="18">
        <f t="shared" si="63"/>
        <v>3.906150935735897</v>
      </c>
      <c r="W51" t="str">
        <f>$A$13</f>
        <v>Caring, leisure and other service occupations</v>
      </c>
      <c r="X51" s="18">
        <f t="shared" si="47"/>
        <v>1.07860699575415</v>
      </c>
      <c r="Y51" s="18">
        <f t="shared" si="48"/>
        <v>-3.9328983782501714</v>
      </c>
      <c r="Z51" s="18">
        <f t="shared" si="49"/>
        <v>0.83777796878912181</v>
      </c>
      <c r="AA51" s="18">
        <f t="shared" si="50"/>
        <v>0.52264017410390551</v>
      </c>
      <c r="AB51" s="18">
        <f t="shared" si="57"/>
        <v>0.6275765236932962</v>
      </c>
      <c r="AD51" s="18">
        <f t="shared" ref="AD51:AF51" si="64">IF($F$6-$D$6 &lt;&gt; 0,(EXP(LN(1+(AD31/100))/($F$6-$D$6))-1)*100,0)</f>
        <v>0.6275765236932962</v>
      </c>
      <c r="AE51" s="18">
        <f t="shared" si="64"/>
        <v>3.2088676614584255</v>
      </c>
      <c r="AF51" s="18">
        <f t="shared" si="64"/>
        <v>3.6187812203172021</v>
      </c>
    </row>
    <row r="52" spans="1:32" x14ac:dyDescent="0.2">
      <c r="A52" t="str">
        <f>$A$14</f>
        <v>Sales and customer service occupations</v>
      </c>
      <c r="B52" s="18">
        <f t="shared" si="42"/>
        <v>-0.54776377201066762</v>
      </c>
      <c r="C52" s="18">
        <f t="shared" si="42"/>
        <v>-2.3270280798452059</v>
      </c>
      <c r="D52" s="18">
        <f t="shared" si="42"/>
        <v>9.6739182465110929E-3</v>
      </c>
      <c r="E52" s="18">
        <f t="shared" si="42"/>
        <v>-7.9776521410801493E-2</v>
      </c>
      <c r="F52" s="18">
        <f t="shared" si="54"/>
        <v>-4.9968601290850678E-2</v>
      </c>
      <c r="H52" s="18">
        <f t="shared" si="51"/>
        <v>-4.9968601290850678E-2</v>
      </c>
      <c r="I52" s="18">
        <f t="shared" si="51"/>
        <v>2.5931590001900817</v>
      </c>
      <c r="J52" s="18">
        <f t="shared" si="51"/>
        <v>2.5582807780960115</v>
      </c>
      <c r="L52" t="str">
        <f>$A$14</f>
        <v>Sales and customer service occupations</v>
      </c>
      <c r="M52" s="18">
        <f t="shared" si="43"/>
        <v>-0.71187808955306409</v>
      </c>
      <c r="N52" s="18">
        <f t="shared" si="44"/>
        <v>1.7367929191485665</v>
      </c>
      <c r="O52" s="18">
        <f t="shared" si="45"/>
        <v>0.23003467522699772</v>
      </c>
      <c r="P52" s="18">
        <f t="shared" si="46"/>
        <v>7.9486115105575905E-2</v>
      </c>
      <c r="Q52" s="18">
        <f t="shared" si="55"/>
        <v>0.12964382630111793</v>
      </c>
      <c r="S52" s="18">
        <f t="shared" ref="S52:U52" si="65">IF($F$6-$D$6 &lt;&gt; 0,(EXP(LN(1+(S32/100))/($F$6-$D$6))-1)*100,0)</f>
        <v>0.12964382630111793</v>
      </c>
      <c r="T52" s="18">
        <f t="shared" si="65"/>
        <v>1.9450016728674857</v>
      </c>
      <c r="U52" s="18">
        <f t="shared" si="65"/>
        <v>2.0442248045681621</v>
      </c>
      <c r="W52" t="str">
        <f>$A$14</f>
        <v>Sales and customer service occupations</v>
      </c>
      <c r="X52" s="18">
        <f t="shared" si="47"/>
        <v>-0.45611814643009563</v>
      </c>
      <c r="Y52" s="18">
        <f t="shared" si="48"/>
        <v>-4.5818182716984568</v>
      </c>
      <c r="Z52" s="18">
        <f t="shared" si="49"/>
        <v>-0.12160855992054964</v>
      </c>
      <c r="AA52" s="18">
        <f t="shared" si="50"/>
        <v>-0.17677783285304782</v>
      </c>
      <c r="AB52" s="18">
        <f t="shared" si="57"/>
        <v>-0.15839146198984855</v>
      </c>
      <c r="AD52" s="18">
        <f t="shared" ref="AD52:AF52" si="66">IF($F$6-$D$6 &lt;&gt; 0,(EXP(LN(1+(AD32/100))/($F$6-$D$6))-1)*100,0)</f>
        <v>-0.15839146198984855</v>
      </c>
      <c r="AE52" s="18">
        <f t="shared" si="66"/>
        <v>2.9512172396427339</v>
      </c>
      <c r="AF52" s="18">
        <f t="shared" si="66"/>
        <v>2.8462194900188864</v>
      </c>
    </row>
    <row r="53" spans="1:32" x14ac:dyDescent="0.2">
      <c r="A53" t="str">
        <f>$A$15</f>
        <v>Process, plant and machine operatives</v>
      </c>
      <c r="B53" s="18">
        <f t="shared" si="42"/>
        <v>1.089314403509456</v>
      </c>
      <c r="C53" s="18">
        <f t="shared" si="42"/>
        <v>-6.0147802923739562</v>
      </c>
      <c r="D53" s="18">
        <f t="shared" si="42"/>
        <v>2.2218706024219159</v>
      </c>
      <c r="E53" s="18">
        <f t="shared" si="42"/>
        <v>-0.1990810861270953</v>
      </c>
      <c r="F53" s="18">
        <f t="shared" si="54"/>
        <v>0.60146412973656194</v>
      </c>
      <c r="H53" s="18">
        <f t="shared" si="51"/>
        <v>0.60146412973656194</v>
      </c>
      <c r="I53" s="18">
        <f t="shared" si="51"/>
        <v>2.7886520931101666</v>
      </c>
      <c r="J53" s="18">
        <f t="shared" si="51"/>
        <v>3.2036428284654139</v>
      </c>
      <c r="L53" t="str">
        <f>$A$15</f>
        <v>Process, plant and machine operatives</v>
      </c>
      <c r="M53" s="18">
        <f t="shared" si="43"/>
        <v>0.85052316806375483</v>
      </c>
      <c r="N53" s="18">
        <f t="shared" si="44"/>
        <v>-4.1653692074730913</v>
      </c>
      <c r="O53" s="18">
        <f t="shared" si="45"/>
        <v>1.6766897071908149</v>
      </c>
      <c r="P53" s="18">
        <f t="shared" si="46"/>
        <v>-0.38831030796768751</v>
      </c>
      <c r="Q53" s="18">
        <f t="shared" si="55"/>
        <v>0.29532056716252697</v>
      </c>
      <c r="S53" s="18">
        <f t="shared" ref="S53:U53" si="67">IF($F$6-$D$6 &lt;&gt; 0,(EXP(LN(1+(S33/100))/($F$6-$D$6))-1)*100,0)</f>
        <v>0.29532056716252697</v>
      </c>
      <c r="T53" s="18">
        <f t="shared" si="67"/>
        <v>2.6765792060802651</v>
      </c>
      <c r="U53" s="18">
        <f t="shared" si="67"/>
        <v>2.8819801841041492</v>
      </c>
      <c r="W53" t="str">
        <f>$A$15</f>
        <v>Process, plant and machine operatives</v>
      </c>
      <c r="X53" s="18">
        <f t="shared" si="47"/>
        <v>2.4413361078342133</v>
      </c>
      <c r="Y53" s="18">
        <f t="shared" si="48"/>
        <v>-16.085312744335567</v>
      </c>
      <c r="Z53" s="18">
        <f t="shared" si="49"/>
        <v>5.3755581019338194</v>
      </c>
      <c r="AA53" s="18">
        <f t="shared" si="50"/>
        <v>0.73634256880916737</v>
      </c>
      <c r="AB53" s="18">
        <f t="shared" si="57"/>
        <v>2.2595981772819407</v>
      </c>
      <c r="AD53" s="18">
        <f t="shared" ref="AD53:AF53" si="68">IF($F$6-$D$6 &lt;&gt; 0,(EXP(LN(1+(AD33/100))/($F$6-$D$6))-1)*100,0)</f>
        <v>2.2595981772819407</v>
      </c>
      <c r="AE53" s="18">
        <f t="shared" si="68"/>
        <v>3.4497064738417071</v>
      </c>
      <c r="AF53" s="18">
        <f t="shared" si="68"/>
        <v>4.9405869159881322</v>
      </c>
    </row>
    <row r="54" spans="1:32" x14ac:dyDescent="0.2">
      <c r="A54" t="str">
        <f>$A$16</f>
        <v>Elementary occupations</v>
      </c>
      <c r="B54" s="18">
        <f t="shared" si="42"/>
        <v>-1.0628073997556498</v>
      </c>
      <c r="C54" s="18">
        <f t="shared" si="42"/>
        <v>-7.1009344594517572</v>
      </c>
      <c r="D54" s="18">
        <f t="shared" si="42"/>
        <v>-0.66219753884785293</v>
      </c>
      <c r="E54" s="18">
        <f t="shared" si="42"/>
        <v>-0.70855416568890162</v>
      </c>
      <c r="F54" s="18">
        <f t="shared" si="54"/>
        <v>-0.69310436086489347</v>
      </c>
      <c r="H54" s="18">
        <f t="shared" si="51"/>
        <v>-0.69310436086489347</v>
      </c>
      <c r="I54" s="18">
        <f t="shared" si="51"/>
        <v>2.436079065051544</v>
      </c>
      <c r="J54" s="18">
        <f t="shared" si="51"/>
        <v>1.9486431279549077</v>
      </c>
      <c r="L54" t="str">
        <f>$A$16</f>
        <v>Elementary occupations</v>
      </c>
      <c r="M54" s="18">
        <f t="shared" si="43"/>
        <v>-2.415626331117382</v>
      </c>
      <c r="N54" s="18">
        <f t="shared" si="44"/>
        <v>-3.4554804860211563</v>
      </c>
      <c r="O54" s="18">
        <f t="shared" si="45"/>
        <v>-0.17878479370658784</v>
      </c>
      <c r="P54" s="18">
        <f t="shared" si="46"/>
        <v>-0.7987807174258954</v>
      </c>
      <c r="Q54" s="18">
        <f t="shared" si="55"/>
        <v>-0.5925444654036105</v>
      </c>
      <c r="S54" s="18">
        <f t="shared" ref="S54:U54" si="69">IF($F$6-$D$6 &lt;&gt; 0,(EXP(LN(1+(S34/100))/($F$6-$D$6))-1)*100,0)</f>
        <v>-0.5925444654036105</v>
      </c>
      <c r="T54" s="18">
        <f t="shared" si="69"/>
        <v>2.1095862850524449</v>
      </c>
      <c r="U54" s="18">
        <f t="shared" si="69"/>
        <v>1.6722251277189626</v>
      </c>
      <c r="W54" t="str">
        <f>$A$16</f>
        <v>Elementary occupations</v>
      </c>
      <c r="X54" s="18">
        <f t="shared" si="47"/>
        <v>0.58032189565753178</v>
      </c>
      <c r="Y54" s="18">
        <f t="shared" si="48"/>
        <v>-11.206509737917813</v>
      </c>
      <c r="Z54" s="18">
        <f t="shared" si="49"/>
        <v>-1.2672658322406161</v>
      </c>
      <c r="AA54" s="18">
        <f t="shared" si="50"/>
        <v>-0.59292709739491301</v>
      </c>
      <c r="AB54" s="18">
        <f t="shared" si="57"/>
        <v>-0.8182168721663774</v>
      </c>
      <c r="AD54" s="18">
        <f t="shared" ref="AD54:AF54" si="70">IF($F$6-$D$6 &lt;&gt; 0,(EXP(LN(1+(AD34/100))/($F$6-$D$6))-1)*100,0)</f>
        <v>-0.8182168721663774</v>
      </c>
      <c r="AE54" s="18">
        <f t="shared" si="70"/>
        <v>2.8170036122215691</v>
      </c>
      <c r="AF54" s="18">
        <f t="shared" si="70"/>
        <v>2.2734315889689549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1.3967270708886703</v>
      </c>
      <c r="C56" s="26">
        <f>IF(D$6-C$6 &lt;&gt; 0,(EXP(LN(D18/C18)/(D$6-C$6))-1)*100,0)</f>
        <v>9.6033925935823383E-2</v>
      </c>
      <c r="D56" s="26">
        <f>IF(E$6-D$6 &lt;&gt; 0,(EXP(LN(E18/D18)/(E$6-D$6))-1)*100,0)</f>
        <v>0.26332903761461246</v>
      </c>
      <c r="E56" s="26">
        <f>IF(F$6-E$6 &lt;&gt; 0,(EXP(LN(F18/E18)/(F$6-E$6))-1)*100,0)</f>
        <v>0.25090954461179926</v>
      </c>
      <c r="F56" s="26">
        <f t="shared" si="54"/>
        <v>0.25504920467143144</v>
      </c>
      <c r="H56" s="26">
        <f t="shared" si="51"/>
        <v>0.25504920467143144</v>
      </c>
      <c r="I56" s="26">
        <f t="shared" ref="I56" si="71">IF($F$6-$D$6 &lt;&gt; 0,(EXP(LN(1+(I36/100))/($F$6-$D$6))-1)*100,0)</f>
        <v>2.6707523996706062</v>
      </c>
      <c r="J56" s="26">
        <f t="shared" ref="J56" si="72">IF($F$6-$D$6 &lt;&gt; 0,(EXP(LN(1+(J36/100))/($F$6-$D$6))-1)*100,0)</f>
        <v>2.8481224104720315</v>
      </c>
      <c r="L56" s="24" t="str">
        <f>$A$18</f>
        <v>All occupations</v>
      </c>
      <c r="M56" s="26">
        <f>IF(N$6-M$6 &lt;&gt; 0,(EXP(LN(N18/M18)/(N$6-M$6))-1)*100,0)</f>
        <v>0.84091290407615205</v>
      </c>
      <c r="N56" s="26">
        <f>IF(O$6-N$6 &lt;&gt; 0,(EXP(LN(O18/N18)/(O$6-N$6))-1)*100,0)</f>
        <v>0.6507863877600828</v>
      </c>
      <c r="O56" s="26">
        <f>IF(P$6-O$6 &lt;&gt; 0,(EXP(LN(P18/O18)/(P$6-O$6))-1)*100,0)</f>
        <v>0.17560833163696721</v>
      </c>
      <c r="P56" s="26">
        <f>IF(Q$6-P$6 &lt;&gt; 0,(EXP(LN(Q18/P18)/(Q$6-P$6))-1)*100,0)</f>
        <v>0.15150324145931648</v>
      </c>
      <c r="Q56" s="26">
        <f t="shared" ref="Q56" si="73">IF(Q$6-O$6 &lt;&gt; 0,(EXP(LN(Q18/O18)/(Q$6-O$6))-1)*100,0)</f>
        <v>0.15953762696427898</v>
      </c>
      <c r="S56" s="26">
        <f t="shared" ref="S56:U56" si="74">IF($F$6-$D$6 &lt;&gt; 0,(EXP(LN(1+(S36/100))/($F$6-$D$6))-1)*100,0)</f>
        <v>0.15953762696427898</v>
      </c>
      <c r="T56" s="26">
        <f t="shared" si="74"/>
        <v>2.2968248087306797</v>
      </c>
      <c r="U56" s="26">
        <f t="shared" si="74"/>
        <v>2.4132870496704761</v>
      </c>
      <c r="W56" s="24" t="str">
        <f>$A$18</f>
        <v>All occupations</v>
      </c>
      <c r="X56" s="26">
        <f>IF(Y$6-X$6 &lt;&gt; 0,(EXP(LN(Y18/X18)/(Y$6-X$6))-1)*100,0)</f>
        <v>2.0249974292788631</v>
      </c>
      <c r="Y56" s="26">
        <f>IF(Z$6-Y$6 &lt;&gt; 0,(EXP(LN(Z18/Y18)/(Z$6-Y$6))-1)*100,0)</f>
        <v>-0.51300323554330785</v>
      </c>
      <c r="Z56" s="26">
        <f>IF(AA$6-Z$6 &lt;&gt; 0,(EXP(LN(AA18/Z18)/(AA$6-Z$6))-1)*100,0)</f>
        <v>0.36040163400063996</v>
      </c>
      <c r="AA56" s="26">
        <f>IF(AB$6-AA$6 &lt;&gt; 0,(EXP(LN(AB18/AA18)/(AB$6-AA$6))-1)*100,0)</f>
        <v>0.35929137396788491</v>
      </c>
      <c r="AB56" s="26">
        <f t="shared" ref="AB56" si="75">IF(AB$6-Z$6 &lt;&gt; 0,(EXP(LN(AB18/Z18)/(AB$6-Z$6))-1)*100,0)</f>
        <v>0.35966145928074678</v>
      </c>
      <c r="AD56" s="26">
        <f t="shared" ref="AD56:AF56" si="76">IF($F$6-$D$6 &lt;&gt; 0,(EXP(LN(1+(AD36/100))/($F$6-$D$6))-1)*100,0)</f>
        <v>0.35966145928074678</v>
      </c>
      <c r="AE56" s="26">
        <f t="shared" si="76"/>
        <v>3.0648806107945736</v>
      </c>
      <c r="AF56" s="26">
        <f t="shared" si="76"/>
        <v>3.302718875777555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9.01066307280405</v>
      </c>
      <c r="C64" s="27">
        <f t="shared" si="77"/>
        <v>2.2973334675223924</v>
      </c>
      <c r="D64" s="27">
        <f t="shared" si="77"/>
        <v>0.8198849934022121</v>
      </c>
      <c r="E64" s="27">
        <f t="shared" si="77"/>
        <v>6.5770318891865855</v>
      </c>
      <c r="F64" s="27">
        <f>F8-D8</f>
        <v>7.3969168825887976</v>
      </c>
      <c r="L64" t="str">
        <f>$A$8</f>
        <v>Managers, directors and senior officials</v>
      </c>
      <c r="M64" s="27">
        <f t="shared" ref="M64:M72" si="78">N8-M8</f>
        <v>4.7279642825543391</v>
      </c>
      <c r="N64" s="27">
        <f t="shared" ref="N64:N72" si="79">O8-N8</f>
        <v>1.833809596552598</v>
      </c>
      <c r="O64" s="27">
        <f t="shared" ref="O64:O72" si="80">P8-O8</f>
        <v>6.2375824789654644E-2</v>
      </c>
      <c r="P64" s="27">
        <f t="shared" ref="P64:P72" si="81">Q8-P8</f>
        <v>3.2451233666546244</v>
      </c>
      <c r="Q64" s="27">
        <f>Q8-O8</f>
        <v>3.3074991914442791</v>
      </c>
      <c r="W64" t="str">
        <f>$A$8</f>
        <v>Managers, directors and senior officials</v>
      </c>
      <c r="X64" s="27">
        <f t="shared" ref="X64:X72" si="82">Y8-X8</f>
        <v>4.2826987902496203</v>
      </c>
      <c r="Y64" s="27">
        <f t="shared" ref="Y64:Y72" si="83">Z8-Y8</f>
        <v>0.46352387096988323</v>
      </c>
      <c r="Z64" s="27">
        <f t="shared" ref="Z64:Z72" si="84">AA8-Z8</f>
        <v>0.75750916861246864</v>
      </c>
      <c r="AA64" s="27">
        <f t="shared" ref="AA64:AA72" si="85">AB8-AA8</f>
        <v>3.3319085225320073</v>
      </c>
      <c r="AB64" s="27">
        <f>AB8-Z8</f>
        <v>4.089417691144476</v>
      </c>
    </row>
    <row r="65" spans="1:31" x14ac:dyDescent="0.2">
      <c r="A65" t="str">
        <f>$A$9</f>
        <v>Professional occupations</v>
      </c>
      <c r="B65" s="27">
        <f t="shared" si="77"/>
        <v>15.202845874469332</v>
      </c>
      <c r="C65" s="27">
        <f t="shared" si="77"/>
        <v>7.199575425418729</v>
      </c>
      <c r="D65" s="27">
        <f t="shared" si="77"/>
        <v>7.4804435572665113</v>
      </c>
      <c r="E65" s="27">
        <f t="shared" si="77"/>
        <v>12.343458632658525</v>
      </c>
      <c r="F65" s="27">
        <f t="shared" ref="F65:F72" si="86">F9-D9</f>
        <v>19.823902189925036</v>
      </c>
      <c r="L65" t="str">
        <f>$A$9</f>
        <v>Professional occupations</v>
      </c>
      <c r="M65" s="27">
        <f t="shared" si="78"/>
        <v>6.6938712768024331</v>
      </c>
      <c r="N65" s="27">
        <f t="shared" si="79"/>
        <v>3.1579359797191202</v>
      </c>
      <c r="O65" s="27">
        <f t="shared" si="80"/>
        <v>3.4226670193260418</v>
      </c>
      <c r="P65" s="27">
        <f t="shared" si="81"/>
        <v>5.2928433679554985</v>
      </c>
      <c r="Q65" s="27">
        <f t="shared" ref="Q65:Q72" si="87">Q9-O9</f>
        <v>8.7155103872815403</v>
      </c>
      <c r="W65" t="str">
        <f>$A$9</f>
        <v>Professional occupations</v>
      </c>
      <c r="X65" s="27">
        <f t="shared" si="82"/>
        <v>8.5089745976669349</v>
      </c>
      <c r="Y65" s="27">
        <f t="shared" si="83"/>
        <v>4.0416394456996585</v>
      </c>
      <c r="Z65" s="27">
        <f t="shared" si="84"/>
        <v>4.0577765379404127</v>
      </c>
      <c r="AA65" s="27">
        <f t="shared" si="85"/>
        <v>7.0506152647031328</v>
      </c>
      <c r="AB65" s="27">
        <f t="shared" ref="AB65:AB72" si="88">AB9-Z9</f>
        <v>11.108391802643546</v>
      </c>
    </row>
    <row r="66" spans="1:31" x14ac:dyDescent="0.2">
      <c r="A66" t="str">
        <f>$A$10</f>
        <v>Associate professional occupations</v>
      </c>
      <c r="B66" s="27">
        <f t="shared" si="77"/>
        <v>5.5527910591940284</v>
      </c>
      <c r="C66" s="27">
        <f t="shared" si="77"/>
        <v>3.8216345670595189</v>
      </c>
      <c r="D66" s="27">
        <f t="shared" si="77"/>
        <v>-2.3120380043522033</v>
      </c>
      <c r="E66" s="27">
        <f t="shared" si="77"/>
        <v>4.2625021761878088</v>
      </c>
      <c r="F66" s="27">
        <f t="shared" si="86"/>
        <v>1.9504641718356055</v>
      </c>
      <c r="L66" t="str">
        <f>$A$10</f>
        <v>Associate professional occupations</v>
      </c>
      <c r="M66" s="27">
        <f t="shared" si="78"/>
        <v>2.0553582167665638</v>
      </c>
      <c r="N66" s="27">
        <f t="shared" si="79"/>
        <v>2.0465842494689994</v>
      </c>
      <c r="O66" s="27">
        <f t="shared" si="80"/>
        <v>-2.9051555017474371</v>
      </c>
      <c r="P66" s="27">
        <f t="shared" si="81"/>
        <v>0.71310815887875378</v>
      </c>
      <c r="Q66" s="27">
        <f t="shared" si="87"/>
        <v>-2.1920473428686833</v>
      </c>
      <c r="W66" t="str">
        <f>$A$10</f>
        <v>Associate professional occupations</v>
      </c>
      <c r="X66" s="27">
        <f t="shared" si="82"/>
        <v>3.4974328424274468</v>
      </c>
      <c r="Y66" s="27">
        <f t="shared" si="83"/>
        <v>1.7750503175905372</v>
      </c>
      <c r="Z66" s="27">
        <f t="shared" si="84"/>
        <v>0.5931174973952551</v>
      </c>
      <c r="AA66" s="27">
        <f t="shared" si="85"/>
        <v>3.5493940173090586</v>
      </c>
      <c r="AB66" s="27">
        <f t="shared" si="88"/>
        <v>4.1425115147043137</v>
      </c>
    </row>
    <row r="67" spans="1:31" x14ac:dyDescent="0.2">
      <c r="A67" t="str">
        <f>$A$11</f>
        <v>Administrative and secretarial occupations</v>
      </c>
      <c r="B67" s="27">
        <f t="shared" si="77"/>
        <v>-1.3023497180384425E-2</v>
      </c>
      <c r="C67" s="27">
        <f t="shared" si="77"/>
        <v>2.399116452949535</v>
      </c>
      <c r="D67" s="27">
        <f t="shared" si="77"/>
        <v>-3.9238072898675043</v>
      </c>
      <c r="E67" s="27">
        <f t="shared" si="77"/>
        <v>-4.9606871664603887</v>
      </c>
      <c r="F67" s="27">
        <f t="shared" si="86"/>
        <v>-8.8844944563278929</v>
      </c>
      <c r="L67" t="str">
        <f>$A$11</f>
        <v>Administrative and secretarial occupations</v>
      </c>
      <c r="M67" s="27">
        <f t="shared" si="78"/>
        <v>-0.6015999053388903</v>
      </c>
      <c r="N67" s="27">
        <f t="shared" si="79"/>
        <v>2.2672065204752059</v>
      </c>
      <c r="O67" s="27">
        <f t="shared" si="80"/>
        <v>-0.81469523398150478</v>
      </c>
      <c r="P67" s="27">
        <f t="shared" si="81"/>
        <v>0.8659786246385206</v>
      </c>
      <c r="Q67" s="27">
        <f t="shared" si="87"/>
        <v>5.1283390657015815E-2</v>
      </c>
      <c r="W67" t="str">
        <f>$A$11</f>
        <v>Administrative and secretarial occupations</v>
      </c>
      <c r="X67" s="27">
        <f t="shared" si="82"/>
        <v>0.58857640815851653</v>
      </c>
      <c r="Y67" s="27">
        <f t="shared" si="83"/>
        <v>0.13190993247429361</v>
      </c>
      <c r="Z67" s="27">
        <f t="shared" si="84"/>
        <v>-3.1091120558860013</v>
      </c>
      <c r="AA67" s="27">
        <f t="shared" si="85"/>
        <v>-5.8266657910989466</v>
      </c>
      <c r="AB67" s="27">
        <f t="shared" si="88"/>
        <v>-8.9357778469849478</v>
      </c>
    </row>
    <row r="68" spans="1:31" x14ac:dyDescent="0.2">
      <c r="A68" t="str">
        <f>$A$12</f>
        <v>Skilled trades occupations</v>
      </c>
      <c r="B68" s="27">
        <f t="shared" si="77"/>
        <v>-0.63120075333655734</v>
      </c>
      <c r="C68" s="27">
        <f t="shared" si="77"/>
        <v>-5.4210544122440396</v>
      </c>
      <c r="D68" s="27">
        <f t="shared" si="77"/>
        <v>-1.192135865439262</v>
      </c>
      <c r="E68" s="27">
        <f t="shared" si="77"/>
        <v>-3.3375779861389958</v>
      </c>
      <c r="F68" s="27">
        <f t="shared" si="86"/>
        <v>-4.5297138515782578</v>
      </c>
      <c r="L68" t="str">
        <f>$A$12</f>
        <v>Skilled trades occupations</v>
      </c>
      <c r="M68" s="27">
        <f t="shared" si="78"/>
        <v>-1.2422179320637028</v>
      </c>
      <c r="N68" s="27">
        <f t="shared" si="79"/>
        <v>-5.1266852686912827</v>
      </c>
      <c r="O68" s="27">
        <f t="shared" si="80"/>
        <v>-1.6062516749647884</v>
      </c>
      <c r="P68" s="27">
        <f t="shared" si="81"/>
        <v>-3.6249680804726623</v>
      </c>
      <c r="Q68" s="27">
        <f t="shared" si="87"/>
        <v>-5.2312197554374507</v>
      </c>
      <c r="W68" t="str">
        <f>$A$12</f>
        <v>Skilled trades occupations</v>
      </c>
      <c r="X68" s="27">
        <f t="shared" si="82"/>
        <v>0.61101717872718453</v>
      </c>
      <c r="Y68" s="27">
        <f t="shared" si="83"/>
        <v>-0.29436914355279509</v>
      </c>
      <c r="Z68" s="27">
        <f t="shared" si="84"/>
        <v>0.41411580952551663</v>
      </c>
      <c r="AA68" s="27">
        <f t="shared" si="85"/>
        <v>0.28739009433363982</v>
      </c>
      <c r="AB68" s="27">
        <f t="shared" si="88"/>
        <v>0.70150590385915645</v>
      </c>
    </row>
    <row r="69" spans="1:31" x14ac:dyDescent="0.2">
      <c r="A69" t="str">
        <f>$A$13</f>
        <v>Caring, leisure and other service occupations</v>
      </c>
      <c r="B69" s="27">
        <f t="shared" si="77"/>
        <v>2.2761206697564589</v>
      </c>
      <c r="C69" s="27">
        <f t="shared" si="77"/>
        <v>-1.7883416218555865</v>
      </c>
      <c r="D69" s="27">
        <f t="shared" si="77"/>
        <v>3.2464708090339514</v>
      </c>
      <c r="E69" s="27">
        <f t="shared" si="77"/>
        <v>4.2246786041702364</v>
      </c>
      <c r="F69" s="27">
        <f t="shared" si="86"/>
        <v>7.4711494132041878</v>
      </c>
      <c r="L69" t="str">
        <f>$A$13</f>
        <v>Caring, leisure and other service occupations</v>
      </c>
      <c r="M69" s="27">
        <f t="shared" si="78"/>
        <v>0.27055103479303</v>
      </c>
      <c r="N69" s="27">
        <f t="shared" si="79"/>
        <v>8.9435856836001193E-2</v>
      </c>
      <c r="O69" s="27">
        <f t="shared" si="80"/>
        <v>1.2926632239763229</v>
      </c>
      <c r="P69" s="27">
        <f t="shared" si="81"/>
        <v>1.6657310619657402</v>
      </c>
      <c r="Q69" s="27">
        <f t="shared" si="87"/>
        <v>2.9583942859420631</v>
      </c>
      <c r="W69" t="str">
        <f>$A$13</f>
        <v>Caring, leisure and other service occupations</v>
      </c>
      <c r="X69" s="27">
        <f t="shared" si="82"/>
        <v>2.0055696349634218</v>
      </c>
      <c r="Y69" s="27">
        <f t="shared" si="83"/>
        <v>-1.87777747869157</v>
      </c>
      <c r="Z69" s="27">
        <f t="shared" si="84"/>
        <v>1.953807585057632</v>
      </c>
      <c r="AA69" s="27">
        <f t="shared" si="85"/>
        <v>2.5589475422044785</v>
      </c>
      <c r="AB69" s="27">
        <f t="shared" si="88"/>
        <v>4.5127551272621105</v>
      </c>
    </row>
    <row r="70" spans="1:31" x14ac:dyDescent="0.2">
      <c r="A70" t="str">
        <f>$A$14</f>
        <v>Sales and customer service occupations</v>
      </c>
      <c r="B70" s="27">
        <f t="shared" si="77"/>
        <v>-1.0144963549480934</v>
      </c>
      <c r="C70" s="27">
        <f t="shared" si="77"/>
        <v>-1.062739960950644</v>
      </c>
      <c r="D70" s="27">
        <f t="shared" si="77"/>
        <v>2.1580238166201582E-2</v>
      </c>
      <c r="E70" s="27">
        <f t="shared" si="77"/>
        <v>-0.35475323738709363</v>
      </c>
      <c r="F70" s="27">
        <f t="shared" si="86"/>
        <v>-0.33317299922089205</v>
      </c>
      <c r="L70" t="str">
        <f>$A$14</f>
        <v>Sales and customer service occupations</v>
      </c>
      <c r="M70" s="27">
        <f t="shared" si="78"/>
        <v>-0.47243941584860849</v>
      </c>
      <c r="N70" s="27">
        <f t="shared" si="79"/>
        <v>0.28304659306388658</v>
      </c>
      <c r="O70" s="27">
        <f t="shared" si="80"/>
        <v>0.19157961650090627</v>
      </c>
      <c r="P70" s="27">
        <f t="shared" si="81"/>
        <v>0.13378965703715195</v>
      </c>
      <c r="Q70" s="27">
        <f t="shared" si="87"/>
        <v>0.32536927353805822</v>
      </c>
      <c r="W70" t="str">
        <f>$A$14</f>
        <v>Sales and customer service occupations</v>
      </c>
      <c r="X70" s="27">
        <f t="shared" si="82"/>
        <v>-0.5420569390995098</v>
      </c>
      <c r="Y70" s="27">
        <f t="shared" si="83"/>
        <v>-1.34578655401452</v>
      </c>
      <c r="Z70" s="27">
        <f t="shared" si="84"/>
        <v>-0.16999937833470824</v>
      </c>
      <c r="AA70" s="27">
        <f t="shared" si="85"/>
        <v>-0.48854289442426335</v>
      </c>
      <c r="AB70" s="27">
        <f t="shared" si="88"/>
        <v>-0.65854227275897159</v>
      </c>
    </row>
    <row r="71" spans="1:31" x14ac:dyDescent="0.2">
      <c r="A71" t="str">
        <f>$A$15</f>
        <v>Process, plant and machine operatives</v>
      </c>
      <c r="B71" s="27">
        <f t="shared" si="77"/>
        <v>1.9227182838472103</v>
      </c>
      <c r="C71" s="27">
        <f t="shared" si="77"/>
        <v>-2.7268010591046874</v>
      </c>
      <c r="D71" s="27">
        <f t="shared" si="77"/>
        <v>4.9485660378923058</v>
      </c>
      <c r="E71" s="27">
        <f t="shared" si="77"/>
        <v>-0.93832851234674308</v>
      </c>
      <c r="F71" s="27">
        <f t="shared" si="86"/>
        <v>4.0102375255455627</v>
      </c>
      <c r="L71" t="str">
        <f>$A$15</f>
        <v>Process, plant and machine operatives</v>
      </c>
      <c r="M71" s="27">
        <f t="shared" si="78"/>
        <v>1.2757986585786227</v>
      </c>
      <c r="N71" s="27">
        <f t="shared" si="79"/>
        <v>-1.5953847015246581</v>
      </c>
      <c r="O71" s="27">
        <f t="shared" si="80"/>
        <v>3.1821449912778235</v>
      </c>
      <c r="P71" s="27">
        <f t="shared" si="81"/>
        <v>-1.5221021716976537</v>
      </c>
      <c r="Q71" s="27">
        <f t="shared" si="87"/>
        <v>1.6600428195801697</v>
      </c>
      <c r="W71" t="str">
        <f>$A$15</f>
        <v>Process, plant and machine operatives</v>
      </c>
      <c r="X71" s="27">
        <f t="shared" si="82"/>
        <v>0.64691962526857871</v>
      </c>
      <c r="Y71" s="27">
        <f t="shared" si="83"/>
        <v>-1.1314163575800258</v>
      </c>
      <c r="Z71" s="27">
        <f t="shared" si="84"/>
        <v>1.7664210466145267</v>
      </c>
      <c r="AA71" s="27">
        <f t="shared" si="85"/>
        <v>0.58377365935089998</v>
      </c>
      <c r="AB71" s="27">
        <f t="shared" si="88"/>
        <v>2.3501947059654267</v>
      </c>
    </row>
    <row r="72" spans="1:31" x14ac:dyDescent="0.2">
      <c r="A72" t="str">
        <f>$A$16</f>
        <v>Elementary occupations</v>
      </c>
      <c r="B72" s="27">
        <f t="shared" si="77"/>
        <v>-2.576418354606254</v>
      </c>
      <c r="C72" s="27">
        <f t="shared" si="77"/>
        <v>-4.1897228587955695</v>
      </c>
      <c r="D72" s="27">
        <f t="shared" si="77"/>
        <v>-1.7909644761017489</v>
      </c>
      <c r="E72" s="27">
        <f t="shared" si="77"/>
        <v>-3.6393243998701692</v>
      </c>
      <c r="F72" s="27">
        <f t="shared" si="86"/>
        <v>-5.4302888759719181</v>
      </c>
      <c r="L72" t="str">
        <f>$A$16</f>
        <v>Elementary occupations</v>
      </c>
      <c r="M72" s="27">
        <f t="shared" si="78"/>
        <v>-3.2113361784988328</v>
      </c>
      <c r="N72" s="27">
        <f t="shared" si="79"/>
        <v>-1.0799232231536244</v>
      </c>
      <c r="O72" s="27">
        <f t="shared" si="80"/>
        <v>-0.2687569718619045</v>
      </c>
      <c r="P72" s="27">
        <f t="shared" si="81"/>
        <v>-2.3046005446586157</v>
      </c>
      <c r="Q72" s="27">
        <f t="shared" si="87"/>
        <v>-2.5733575165205202</v>
      </c>
      <c r="W72" t="str">
        <f>$A$16</f>
        <v>Elementary occupations</v>
      </c>
      <c r="X72" s="27">
        <f t="shared" si="82"/>
        <v>0.63491782389262497</v>
      </c>
      <c r="Y72" s="27">
        <f t="shared" si="83"/>
        <v>-3.1097996356420019</v>
      </c>
      <c r="Z72" s="27">
        <f t="shared" si="84"/>
        <v>-1.522207504239784</v>
      </c>
      <c r="AA72" s="27">
        <f t="shared" si="85"/>
        <v>-1.3347238552114966</v>
      </c>
      <c r="AB72" s="27">
        <f t="shared" si="88"/>
        <v>-2.8569313594512806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29.729999999999677</v>
      </c>
      <c r="C74" s="29">
        <f t="shared" ref="C74" si="89">D18-C18</f>
        <v>0.5289999999996553</v>
      </c>
      <c r="D74" s="29">
        <f>E18-D18</f>
        <v>7.2980000000004566</v>
      </c>
      <c r="E74" s="29">
        <f>F18-E18</f>
        <v>14.176999999999907</v>
      </c>
      <c r="F74" s="29">
        <f>F18-D18</f>
        <v>21.475000000000364</v>
      </c>
      <c r="L74" s="24" t="str">
        <f>$A$18</f>
        <v>All occupations</v>
      </c>
      <c r="M74" s="29">
        <f>N18-M18</f>
        <v>9.4959500377449331</v>
      </c>
      <c r="N74" s="29">
        <f t="shared" ref="N74" si="90">O18-N18</f>
        <v>1.8760256027462674</v>
      </c>
      <c r="O74" s="29">
        <f>P18-O18</f>
        <v>2.5565712933151872</v>
      </c>
      <c r="P74" s="29">
        <f>Q18-P18</f>
        <v>4.4649034403012706</v>
      </c>
      <c r="Q74" s="29">
        <f>Q18-O18</f>
        <v>7.0214747336164578</v>
      </c>
      <c r="W74" s="24" t="str">
        <f>$A$18</f>
        <v>All occupations</v>
      </c>
      <c r="X74" s="29">
        <f>Y18-X18</f>
        <v>20.234049962254858</v>
      </c>
      <c r="Y74" s="29">
        <f t="shared" ref="Y74" si="91">Z18-Y18</f>
        <v>-1.3470256027465553</v>
      </c>
      <c r="Z74" s="29">
        <f>AA18-Z18</f>
        <v>4.7414287066852694</v>
      </c>
      <c r="AA74" s="29">
        <f>AB18-AA18</f>
        <v>9.7120965596985798</v>
      </c>
      <c r="AB74" s="29">
        <f>AB18-Z18</f>
        <v>14.453525266383849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48.980127605559531</v>
      </c>
      <c r="C80" s="11">
        <f t="shared" si="92"/>
        <v>57.990790678363581</v>
      </c>
      <c r="D80" s="11">
        <f t="shared" si="92"/>
        <v>60.288124145885973</v>
      </c>
      <c r="E80" s="11">
        <f t="shared" si="92"/>
        <v>61.108009139288185</v>
      </c>
      <c r="F80" s="11">
        <f t="shared" si="92"/>
        <v>67.685041028474771</v>
      </c>
      <c r="H80" s="40">
        <f>IF(D$6-B$6 &lt;&gt; 0,(EXP(LN(D8/B8)/(D$6-B$6))-1)*100,0)</f>
        <v>4.2419127640933585</v>
      </c>
      <c r="I80" s="40">
        <f t="shared" ref="I80:I88" si="93">F46</f>
        <v>0.7745177082137511</v>
      </c>
      <c r="L80" t="str">
        <f t="shared" ref="L80:Q88" si="94">L8</f>
        <v>Managers, directors and senior officials</v>
      </c>
      <c r="M80" s="11">
        <f t="shared" si="94"/>
        <v>34.218555411012844</v>
      </c>
      <c r="N80" s="11">
        <f t="shared" si="94"/>
        <v>38.946519693567183</v>
      </c>
      <c r="O80" s="11">
        <f t="shared" si="94"/>
        <v>40.780329290119781</v>
      </c>
      <c r="P80" s="11">
        <f t="shared" si="94"/>
        <v>40.842705114909435</v>
      </c>
      <c r="Q80" s="11">
        <f t="shared" si="94"/>
        <v>44.08782848156406</v>
      </c>
      <c r="S80" s="40">
        <f t="shared" ref="S80:S88" si="95">IF(O$6-M$6 &lt;&gt; 0,(EXP(LN(O8/M8)/(O$6-M$6))-1)*100,0)</f>
        <v>3.5709146105914691</v>
      </c>
      <c r="T80" s="40">
        <f t="shared" ref="T80:T88" si="96">Q46</f>
        <v>0.5212464958702645</v>
      </c>
      <c r="W80" t="str">
        <f t="shared" ref="W80:AB88" si="97">W8</f>
        <v>Managers, directors and senior officials</v>
      </c>
      <c r="X80" s="11">
        <f t="shared" si="97"/>
        <v>14.761572194546718</v>
      </c>
      <c r="Y80" s="11">
        <f t="shared" si="97"/>
        <v>19.044270984796338</v>
      </c>
      <c r="Z80" s="11">
        <f t="shared" si="97"/>
        <v>19.507794855766221</v>
      </c>
      <c r="AA80" s="11">
        <f t="shared" si="97"/>
        <v>20.26530402437869</v>
      </c>
      <c r="AB80" s="11">
        <f t="shared" si="97"/>
        <v>23.597212546910697</v>
      </c>
      <c r="AD80" s="40">
        <f t="shared" ref="AD80:AD88" si="98">IF(Z$6-X$6 &lt;&gt; 0,(EXP(LN(Z8/X8)/(Z$6-X$6))-1)*100,0)</f>
        <v>5.7341097491969917</v>
      </c>
      <c r="AE80" s="40">
        <f t="shared" ref="AE80:AE88" si="99">AB46</f>
        <v>1.2768460861332542</v>
      </c>
    </row>
    <row r="81" spans="1:31" x14ac:dyDescent="0.2">
      <c r="A81" t="str">
        <f t="shared" si="92"/>
        <v>Professional occupations</v>
      </c>
      <c r="B81" s="11">
        <f t="shared" si="92"/>
        <v>95.321265828110711</v>
      </c>
      <c r="C81" s="11">
        <f t="shared" si="92"/>
        <v>110.52411170258004</v>
      </c>
      <c r="D81" s="11">
        <f t="shared" si="92"/>
        <v>117.72368712799877</v>
      </c>
      <c r="E81" s="11">
        <f t="shared" si="92"/>
        <v>125.20413068526528</v>
      </c>
      <c r="F81" s="11">
        <f t="shared" si="92"/>
        <v>137.54758931792381</v>
      </c>
      <c r="H81" s="40">
        <f t="shared" ref="H81:H88" si="100">IF(D$6-B$6 &lt;&gt; 0,(EXP(LN(D9/B9)/(D$6-B$6))-1)*100,0)</f>
        <v>4.3121293774468272</v>
      </c>
      <c r="I81" s="40">
        <f t="shared" si="93"/>
        <v>1.0429324692239561</v>
      </c>
      <c r="L81" t="str">
        <f t="shared" si="94"/>
        <v>Professional occupations</v>
      </c>
      <c r="M81" s="11">
        <f t="shared" si="94"/>
        <v>53.617361761424505</v>
      </c>
      <c r="N81" s="11">
        <f t="shared" si="94"/>
        <v>60.311233038226938</v>
      </c>
      <c r="O81" s="11">
        <f t="shared" si="94"/>
        <v>63.469169017946058</v>
      </c>
      <c r="P81" s="11">
        <f t="shared" si="94"/>
        <v>66.8918360372721</v>
      </c>
      <c r="Q81" s="11">
        <f t="shared" si="94"/>
        <v>72.184679405227598</v>
      </c>
      <c r="S81" s="40">
        <f t="shared" si="95"/>
        <v>3.4311787905673796</v>
      </c>
      <c r="T81" s="40">
        <f t="shared" si="96"/>
        <v>0.86151362514650387</v>
      </c>
      <c r="W81" t="str">
        <f t="shared" si="97"/>
        <v>Professional occupations</v>
      </c>
      <c r="X81" s="11">
        <f t="shared" si="97"/>
        <v>41.703904066686157</v>
      </c>
      <c r="Y81" s="11">
        <f t="shared" si="97"/>
        <v>50.212878664353092</v>
      </c>
      <c r="Z81" s="11">
        <f t="shared" si="97"/>
        <v>54.25451811005275</v>
      </c>
      <c r="AA81" s="11">
        <f t="shared" si="97"/>
        <v>58.312294647993163</v>
      </c>
      <c r="AB81" s="11">
        <f t="shared" si="97"/>
        <v>65.362909912696296</v>
      </c>
      <c r="AD81" s="40">
        <f t="shared" si="98"/>
        <v>5.4027251388800268</v>
      </c>
      <c r="AE81" s="40">
        <f t="shared" si="99"/>
        <v>1.2495335679952646</v>
      </c>
    </row>
    <row r="82" spans="1:31" x14ac:dyDescent="0.2">
      <c r="A82" t="str">
        <f t="shared" si="92"/>
        <v>Associate professional occupations</v>
      </c>
      <c r="B82" s="11">
        <f t="shared" si="92"/>
        <v>59.776397696438259</v>
      </c>
      <c r="C82" s="11">
        <f t="shared" si="92"/>
        <v>65.329188755632288</v>
      </c>
      <c r="D82" s="11">
        <f t="shared" si="92"/>
        <v>69.150823322691807</v>
      </c>
      <c r="E82" s="11">
        <f t="shared" si="92"/>
        <v>66.838785318339603</v>
      </c>
      <c r="F82" s="11">
        <f t="shared" si="92"/>
        <v>71.101287494527412</v>
      </c>
      <c r="H82" s="40">
        <f t="shared" si="100"/>
        <v>2.9564413968281356</v>
      </c>
      <c r="I82" s="40">
        <f t="shared" si="93"/>
        <v>0.1856085765171489</v>
      </c>
      <c r="L82" t="str">
        <f t="shared" si="94"/>
        <v>Associate professional occupations</v>
      </c>
      <c r="M82" s="11">
        <f t="shared" si="94"/>
        <v>34.21056232333747</v>
      </c>
      <c r="N82" s="11">
        <f t="shared" si="94"/>
        <v>36.265920540104034</v>
      </c>
      <c r="O82" s="11">
        <f t="shared" si="94"/>
        <v>38.312504789573033</v>
      </c>
      <c r="P82" s="11">
        <f t="shared" si="94"/>
        <v>35.407349287825596</v>
      </c>
      <c r="Q82" s="11">
        <f t="shared" si="94"/>
        <v>36.12045744670435</v>
      </c>
      <c r="S82" s="40">
        <f t="shared" si="95"/>
        <v>2.2906802318789943</v>
      </c>
      <c r="T82" s="40">
        <f t="shared" si="96"/>
        <v>-0.39200926708974349</v>
      </c>
      <c r="W82" t="str">
        <f t="shared" si="97"/>
        <v>Associate professional occupations</v>
      </c>
      <c r="X82" s="11">
        <f t="shared" si="97"/>
        <v>25.565835373100786</v>
      </c>
      <c r="Y82" s="11">
        <f t="shared" si="97"/>
        <v>29.063268215528232</v>
      </c>
      <c r="Z82" s="11">
        <f t="shared" si="97"/>
        <v>30.83831853311877</v>
      </c>
      <c r="AA82" s="11">
        <f t="shared" si="97"/>
        <v>31.431436030514025</v>
      </c>
      <c r="AB82" s="11">
        <f t="shared" si="97"/>
        <v>34.980830047823083</v>
      </c>
      <c r="AD82" s="40">
        <f t="shared" si="98"/>
        <v>3.8212229745503867</v>
      </c>
      <c r="AE82" s="40">
        <f t="shared" si="99"/>
        <v>0.84382142847414521</v>
      </c>
    </row>
    <row r="83" spans="1:31" x14ac:dyDescent="0.2">
      <c r="A83" t="str">
        <f t="shared" si="92"/>
        <v>Administrative and secretarial occupations</v>
      </c>
      <c r="B83" s="11">
        <f t="shared" si="92"/>
        <v>56.97933325163109</v>
      </c>
      <c r="C83" s="11">
        <f t="shared" si="92"/>
        <v>56.966309754450705</v>
      </c>
      <c r="D83" s="11">
        <f t="shared" si="92"/>
        <v>59.36542620740024</v>
      </c>
      <c r="E83" s="11">
        <f t="shared" si="92"/>
        <v>55.441618917532736</v>
      </c>
      <c r="F83" s="11">
        <f t="shared" si="92"/>
        <v>50.480931751072347</v>
      </c>
      <c r="H83" s="40">
        <f t="shared" si="100"/>
        <v>0.82384263885972864</v>
      </c>
      <c r="I83" s="40">
        <f t="shared" si="93"/>
        <v>-1.0749561425350884</v>
      </c>
      <c r="L83" t="str">
        <f t="shared" si="94"/>
        <v>Administrative and secretarial occupations</v>
      </c>
      <c r="M83" s="11">
        <f t="shared" si="94"/>
        <v>11.424944938960742</v>
      </c>
      <c r="N83" s="11">
        <f t="shared" si="94"/>
        <v>10.823345033621852</v>
      </c>
      <c r="O83" s="11">
        <f t="shared" si="94"/>
        <v>13.090551554097058</v>
      </c>
      <c r="P83" s="11">
        <f t="shared" si="94"/>
        <v>12.275856320115553</v>
      </c>
      <c r="Q83" s="11">
        <f t="shared" si="94"/>
        <v>13.141834944754073</v>
      </c>
      <c r="S83" s="40">
        <f t="shared" si="95"/>
        <v>2.759212160087543</v>
      </c>
      <c r="T83" s="40">
        <f t="shared" si="96"/>
        <v>2.6069627280533858E-2</v>
      </c>
      <c r="W83" t="str">
        <f t="shared" si="97"/>
        <v>Administrative and secretarial occupations</v>
      </c>
      <c r="X83" s="11">
        <f t="shared" si="97"/>
        <v>45.554388312670383</v>
      </c>
      <c r="Y83" s="11">
        <f t="shared" si="97"/>
        <v>46.1429647208289</v>
      </c>
      <c r="Z83" s="11">
        <f t="shared" si="97"/>
        <v>46.274874653303193</v>
      </c>
      <c r="AA83" s="11">
        <f t="shared" si="97"/>
        <v>43.165762597417192</v>
      </c>
      <c r="AB83" s="11">
        <f t="shared" si="97"/>
        <v>37.339096806318246</v>
      </c>
      <c r="AD83" s="40">
        <f t="shared" si="98"/>
        <v>0.31433680712327217</v>
      </c>
      <c r="AE83" s="40">
        <f t="shared" si="99"/>
        <v>-1.4202065551532361</v>
      </c>
    </row>
    <row r="84" spans="1:31" x14ac:dyDescent="0.2">
      <c r="A84" t="str">
        <f t="shared" si="92"/>
        <v>Skilled trades occupations</v>
      </c>
      <c r="B84" s="11">
        <f t="shared" si="92"/>
        <v>52.291775978351765</v>
      </c>
      <c r="C84" s="11">
        <f t="shared" si="92"/>
        <v>51.660575225015208</v>
      </c>
      <c r="D84" s="11">
        <f t="shared" si="92"/>
        <v>46.239520812771168</v>
      </c>
      <c r="E84" s="11">
        <f t="shared" si="92"/>
        <v>45.047384947331906</v>
      </c>
      <c r="F84" s="11">
        <f t="shared" si="92"/>
        <v>41.709806961192911</v>
      </c>
      <c r="H84" s="40">
        <f t="shared" si="100"/>
        <v>-2.4300715389307004</v>
      </c>
      <c r="I84" s="40">
        <f t="shared" si="93"/>
        <v>-0.68496720642801101</v>
      </c>
      <c r="L84" t="str">
        <f t="shared" si="94"/>
        <v>Skilled trades occupations</v>
      </c>
      <c r="M84" s="11">
        <f t="shared" si="94"/>
        <v>46.691238409242821</v>
      </c>
      <c r="N84" s="11">
        <f t="shared" si="94"/>
        <v>45.449020477179118</v>
      </c>
      <c r="O84" s="11">
        <f t="shared" si="94"/>
        <v>40.322335208487836</v>
      </c>
      <c r="P84" s="11">
        <f t="shared" si="94"/>
        <v>38.716083533523047</v>
      </c>
      <c r="Q84" s="11">
        <f t="shared" si="94"/>
        <v>35.091115453050385</v>
      </c>
      <c r="S84" s="40">
        <f t="shared" si="95"/>
        <v>-2.890424308353845</v>
      </c>
      <c r="T84" s="40">
        <f t="shared" si="96"/>
        <v>-0.92210602885823834</v>
      </c>
      <c r="W84" t="str">
        <f t="shared" si="97"/>
        <v>Skilled trades occupations</v>
      </c>
      <c r="X84" s="11">
        <f t="shared" si="97"/>
        <v>5.6005375691089316</v>
      </c>
      <c r="Y84" s="11">
        <f t="shared" si="97"/>
        <v>6.2115547478361162</v>
      </c>
      <c r="Z84" s="11">
        <f t="shared" si="97"/>
        <v>5.9171856042833211</v>
      </c>
      <c r="AA84" s="11">
        <f t="shared" si="97"/>
        <v>6.3313014138088377</v>
      </c>
      <c r="AB84" s="11">
        <f t="shared" si="97"/>
        <v>6.6186915081424775</v>
      </c>
      <c r="AD84" s="40">
        <f t="shared" si="98"/>
        <v>1.1060387491629742</v>
      </c>
      <c r="AE84" s="40">
        <f t="shared" si="99"/>
        <v>0.74970808923950916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56.093072219085855</v>
      </c>
      <c r="C85" s="11">
        <f t="shared" si="92"/>
        <v>58.369192888842313</v>
      </c>
      <c r="D85" s="11">
        <f t="shared" si="92"/>
        <v>56.580851266986727</v>
      </c>
      <c r="E85" s="11">
        <f t="shared" si="92"/>
        <v>59.827322076020678</v>
      </c>
      <c r="F85" s="11">
        <f t="shared" si="92"/>
        <v>64.052000680190915</v>
      </c>
      <c r="H85" s="40">
        <f t="shared" si="100"/>
        <v>0.17331594040561615</v>
      </c>
      <c r="I85" s="40">
        <f t="shared" si="93"/>
        <v>0.83025870789368295</v>
      </c>
      <c r="L85" t="str">
        <f t="shared" si="94"/>
        <v>Caring, leisure and other service occupations</v>
      </c>
      <c r="M85" s="11">
        <f t="shared" si="94"/>
        <v>10.353256692914485</v>
      </c>
      <c r="N85" s="11">
        <f t="shared" si="94"/>
        <v>10.623807727707515</v>
      </c>
      <c r="O85" s="11">
        <f t="shared" si="94"/>
        <v>10.713243584543516</v>
      </c>
      <c r="P85" s="11">
        <f t="shared" si="94"/>
        <v>12.005906808519839</v>
      </c>
      <c r="Q85" s="11">
        <f t="shared" si="94"/>
        <v>13.671637870485579</v>
      </c>
      <c r="S85" s="40">
        <f t="shared" si="95"/>
        <v>0.68593317422376288</v>
      </c>
      <c r="T85" s="40">
        <f t="shared" si="96"/>
        <v>1.6389034949704673</v>
      </c>
      <c r="W85" t="str">
        <f t="shared" si="97"/>
        <v>Caring, leisure and other service occupations</v>
      </c>
      <c r="X85" s="11">
        <f t="shared" si="97"/>
        <v>45.739815526171377</v>
      </c>
      <c r="Y85" s="11">
        <f t="shared" si="97"/>
        <v>47.745385161134799</v>
      </c>
      <c r="Z85" s="11">
        <f t="shared" si="97"/>
        <v>45.867607682443229</v>
      </c>
      <c r="AA85" s="11">
        <f t="shared" si="97"/>
        <v>47.821415267500861</v>
      </c>
      <c r="AB85" s="11">
        <f t="shared" si="97"/>
        <v>50.380362809705339</v>
      </c>
      <c r="AD85" s="40">
        <f>IF(Z$6-X$6 &lt;&gt; 0,(EXP(LN(Z13/X13)/(Z$6-X$6))-1)*100,0)</f>
        <v>5.5815520325697143E-2</v>
      </c>
      <c r="AE85" s="40">
        <f t="shared" si="99"/>
        <v>0.6275765236932962</v>
      </c>
    </row>
    <row r="86" spans="1:31" x14ac:dyDescent="0.2">
      <c r="A86" t="str">
        <f t="shared" si="92"/>
        <v>Sales and customer service occupations</v>
      </c>
      <c r="B86" s="11">
        <f t="shared" si="92"/>
        <v>46.683904908941123</v>
      </c>
      <c r="C86" s="11">
        <f t="shared" si="92"/>
        <v>45.66940855399303</v>
      </c>
      <c r="D86" s="11">
        <f t="shared" si="92"/>
        <v>44.606668593042386</v>
      </c>
      <c r="E86" s="11">
        <f t="shared" si="92"/>
        <v>44.628248831208587</v>
      </c>
      <c r="F86" s="11">
        <f t="shared" si="92"/>
        <v>44.273495593821494</v>
      </c>
      <c r="H86" s="40">
        <f t="shared" si="100"/>
        <v>-0.90619089094324812</v>
      </c>
      <c r="I86" s="40">
        <f t="shared" si="93"/>
        <v>-4.9968601290850678E-2</v>
      </c>
      <c r="L86" t="str">
        <f t="shared" si="94"/>
        <v>Sales and customer service occupations</v>
      </c>
      <c r="M86" s="11">
        <f t="shared" si="94"/>
        <v>16.769522962380254</v>
      </c>
      <c r="N86" s="11">
        <f t="shared" si="94"/>
        <v>16.297083546531645</v>
      </c>
      <c r="O86" s="11">
        <f t="shared" si="94"/>
        <v>16.580130139595532</v>
      </c>
      <c r="P86" s="11">
        <f t="shared" si="94"/>
        <v>16.771709756096438</v>
      </c>
      <c r="Q86" s="11">
        <f t="shared" si="94"/>
        <v>16.90549941313359</v>
      </c>
      <c r="S86" s="40">
        <f t="shared" si="95"/>
        <v>-0.22690479439517741</v>
      </c>
      <c r="T86" s="40">
        <f t="shared" si="96"/>
        <v>0.12964382630111793</v>
      </c>
      <c r="W86" t="str">
        <f t="shared" si="97"/>
        <v>Sales and customer service occupations</v>
      </c>
      <c r="X86" s="11">
        <f t="shared" si="97"/>
        <v>29.914381946560887</v>
      </c>
      <c r="Y86" s="11">
        <f t="shared" si="97"/>
        <v>29.372325007461377</v>
      </c>
      <c r="Z86" s="11">
        <f t="shared" si="97"/>
        <v>28.026538453446857</v>
      </c>
      <c r="AA86" s="11">
        <f t="shared" si="97"/>
        <v>27.856539075112149</v>
      </c>
      <c r="AB86" s="11">
        <f t="shared" si="97"/>
        <v>27.367996180687886</v>
      </c>
      <c r="AD86" s="40">
        <f t="shared" si="98"/>
        <v>-1.2952880553952162</v>
      </c>
      <c r="AE86" s="40">
        <f t="shared" si="99"/>
        <v>-0.15839146198984855</v>
      </c>
    </row>
    <row r="87" spans="1:31" x14ac:dyDescent="0.2">
      <c r="A87" t="str">
        <f t="shared" si="92"/>
        <v>Process, plant and machine operatives</v>
      </c>
      <c r="B87" s="11">
        <f t="shared" si="92"/>
        <v>43.412288591831249</v>
      </c>
      <c r="C87" s="11">
        <f t="shared" si="92"/>
        <v>45.335006875678459</v>
      </c>
      <c r="D87" s="11">
        <f t="shared" si="92"/>
        <v>42.608205816573772</v>
      </c>
      <c r="E87" s="11">
        <f t="shared" si="92"/>
        <v>47.556771854466078</v>
      </c>
      <c r="F87" s="11">
        <f t="shared" si="92"/>
        <v>46.618443342119335</v>
      </c>
      <c r="H87" s="40">
        <f t="shared" si="100"/>
        <v>-0.37321558846329372</v>
      </c>
      <c r="I87" s="40">
        <f t="shared" si="93"/>
        <v>0.60146412973656194</v>
      </c>
      <c r="L87" t="str">
        <f t="shared" si="94"/>
        <v>Process, plant and machine operatives</v>
      </c>
      <c r="M87" s="11">
        <f t="shared" si="94"/>
        <v>37.02536078395957</v>
      </c>
      <c r="N87" s="11">
        <f t="shared" si="94"/>
        <v>38.301159442538193</v>
      </c>
      <c r="O87" s="11">
        <f t="shared" si="94"/>
        <v>36.705774741013535</v>
      </c>
      <c r="P87" s="11">
        <f t="shared" si="94"/>
        <v>39.887919732291358</v>
      </c>
      <c r="Q87" s="11">
        <f t="shared" si="94"/>
        <v>38.365817560593705</v>
      </c>
      <c r="S87" s="40">
        <f t="shared" si="95"/>
        <v>-0.17323002062437087</v>
      </c>
      <c r="T87" s="40">
        <f t="shared" si="96"/>
        <v>0.29532056716252697</v>
      </c>
      <c r="W87" t="str">
        <f t="shared" si="97"/>
        <v>Process, plant and machine operatives</v>
      </c>
      <c r="X87" s="11">
        <f t="shared" si="97"/>
        <v>6.386927807871654</v>
      </c>
      <c r="Y87" s="11">
        <f t="shared" si="97"/>
        <v>7.0338474331402328</v>
      </c>
      <c r="Z87" s="11">
        <f t="shared" si="97"/>
        <v>5.902431075560207</v>
      </c>
      <c r="AA87" s="11">
        <f t="shared" si="97"/>
        <v>7.6688521221747337</v>
      </c>
      <c r="AB87" s="11">
        <f t="shared" si="97"/>
        <v>8.2526257815256336</v>
      </c>
      <c r="AD87" s="40">
        <f t="shared" si="98"/>
        <v>-1.5653994131263005</v>
      </c>
      <c r="AE87" s="40">
        <f t="shared" si="99"/>
        <v>2.2595981772819407</v>
      </c>
    </row>
    <row r="88" spans="1:31" x14ac:dyDescent="0.2">
      <c r="A88" t="str">
        <f t="shared" si="92"/>
        <v>Elementary occupations</v>
      </c>
      <c r="B88" s="11">
        <f t="shared" si="92"/>
        <v>61.578833920050627</v>
      </c>
      <c r="C88" s="11">
        <f t="shared" si="92"/>
        <v>59.002415565444373</v>
      </c>
      <c r="D88" s="11">
        <f t="shared" si="92"/>
        <v>54.812692706648804</v>
      </c>
      <c r="E88" s="11">
        <f t="shared" si="92"/>
        <v>53.021728230547055</v>
      </c>
      <c r="F88" s="11">
        <f t="shared" si="92"/>
        <v>49.382403830676886</v>
      </c>
      <c r="H88" s="40">
        <f t="shared" si="100"/>
        <v>-2.301041197693654</v>
      </c>
      <c r="I88" s="40">
        <f t="shared" si="93"/>
        <v>-0.69310436086489347</v>
      </c>
      <c r="L88" t="str">
        <f t="shared" si="94"/>
        <v>Elementary occupations</v>
      </c>
      <c r="M88" s="11">
        <f t="shared" si="94"/>
        <v>34.463812571358261</v>
      </c>
      <c r="N88" s="11">
        <f t="shared" si="94"/>
        <v>31.252476392859428</v>
      </c>
      <c r="O88" s="11">
        <f t="shared" si="94"/>
        <v>30.172553169705804</v>
      </c>
      <c r="P88" s="11">
        <f t="shared" si="94"/>
        <v>29.903796197843899</v>
      </c>
      <c r="Q88" s="11">
        <f t="shared" si="94"/>
        <v>27.599195653185284</v>
      </c>
      <c r="S88" s="40">
        <f t="shared" si="95"/>
        <v>-2.6244893229694921</v>
      </c>
      <c r="T88" s="40">
        <f t="shared" si="96"/>
        <v>-0.5925444654036105</v>
      </c>
      <c r="W88" t="str">
        <f t="shared" si="97"/>
        <v>Elementary occupations</v>
      </c>
      <c r="X88" s="11">
        <f t="shared" si="97"/>
        <v>27.115021348692309</v>
      </c>
      <c r="Y88" s="11">
        <f t="shared" si="97"/>
        <v>27.749939172584934</v>
      </c>
      <c r="Z88" s="11">
        <f t="shared" si="97"/>
        <v>24.640139536942932</v>
      </c>
      <c r="AA88" s="11">
        <f t="shared" si="97"/>
        <v>23.117932032703148</v>
      </c>
      <c r="AB88" s="11">
        <f t="shared" si="97"/>
        <v>21.783208177491652</v>
      </c>
      <c r="AD88" s="40">
        <f t="shared" si="98"/>
        <v>-1.8960164484123965</v>
      </c>
      <c r="AE88" s="40">
        <f t="shared" si="99"/>
        <v>-0.8182168721663774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521.1170000000003</v>
      </c>
      <c r="C90" s="34">
        <f t="shared" si="101"/>
        <v>550.84699999999998</v>
      </c>
      <c r="D90" s="34">
        <f t="shared" si="101"/>
        <v>551.37599999999964</v>
      </c>
      <c r="E90" s="34">
        <f t="shared" si="101"/>
        <v>558.67400000000009</v>
      </c>
      <c r="F90" s="34">
        <f t="shared" si="101"/>
        <v>572.851</v>
      </c>
      <c r="H90" s="43">
        <f>IF(D$6-B$6 &lt;&gt; 0,(EXP(LN(D18/B18)/(D$6-B$6))-1)*100,0)</f>
        <v>1.1352432766192688</v>
      </c>
      <c r="I90" s="43">
        <f>F56</f>
        <v>0.25504920467143144</v>
      </c>
      <c r="L90" s="24" t="str">
        <f t="shared" ref="L90:Q90" si="102">L18</f>
        <v>All occupations</v>
      </c>
      <c r="M90" s="34">
        <f t="shared" si="102"/>
        <v>278.77461585459093</v>
      </c>
      <c r="N90" s="34">
        <f t="shared" si="102"/>
        <v>288.27056589233587</v>
      </c>
      <c r="O90" s="34">
        <f t="shared" si="102"/>
        <v>290.14659149508213</v>
      </c>
      <c r="P90" s="34">
        <f t="shared" si="102"/>
        <v>292.70316278839732</v>
      </c>
      <c r="Q90" s="34">
        <f t="shared" si="102"/>
        <v>297.16806622869859</v>
      </c>
      <c r="S90" s="43">
        <f>IF(O$6-M$6 &lt;&gt; 0,(EXP(LN(O18/M18)/(O$6-M$6))-1)*100,0)</f>
        <v>0.802858891006486</v>
      </c>
      <c r="T90" s="43">
        <f>Q56</f>
        <v>0.15953762696427898</v>
      </c>
      <c r="W90" s="24" t="str">
        <f t="shared" ref="W90:AB90" si="103">W18</f>
        <v>All occupations</v>
      </c>
      <c r="X90" s="34">
        <f t="shared" si="103"/>
        <v>242.3423841454092</v>
      </c>
      <c r="Y90" s="34">
        <f t="shared" si="103"/>
        <v>262.57643410766406</v>
      </c>
      <c r="Z90" s="34">
        <f t="shared" si="103"/>
        <v>261.2294085049175</v>
      </c>
      <c r="AA90" s="34">
        <f t="shared" si="103"/>
        <v>265.97083721160277</v>
      </c>
      <c r="AB90" s="34">
        <f t="shared" si="103"/>
        <v>275.68293377130135</v>
      </c>
      <c r="AD90" s="43">
        <f>IF(Z$6-X$6 &lt;&gt; 0,(EXP(LN(Z18/X18)/(Z$6-X$6))-1)*100,0)</f>
        <v>1.5122696922948098</v>
      </c>
      <c r="AE90" s="43">
        <f>AB56</f>
        <v>0.35966145928074678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Leicester and Leicestershire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Leicester and Leicestershire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Leicester and Leicestershire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33.481948363405941</v>
      </c>
      <c r="C8" s="11">
        <v>40.782180715643833</v>
      </c>
      <c r="D8" s="11">
        <v>42.449842038933753</v>
      </c>
      <c r="E8" s="11">
        <v>39.192294559885589</v>
      </c>
      <c r="F8" s="11">
        <v>42.586393451271221</v>
      </c>
      <c r="G8" s="10"/>
      <c r="H8" s="11">
        <f>F8-D8</f>
        <v>0.13655141233746804</v>
      </c>
      <c r="I8" s="11">
        <f>'RD T1'!E7</f>
        <v>20.508172607902775</v>
      </c>
      <c r="J8" s="11">
        <f>SUM(H8:I8)</f>
        <v>20.644724020240243</v>
      </c>
      <c r="L8" s="10" t="str">
        <f>name!D4</f>
        <v>11 Corporate managers and directors</v>
      </c>
      <c r="M8" s="11">
        <v>24.247683301754726</v>
      </c>
      <c r="N8" s="11">
        <v>28.177702775165987</v>
      </c>
      <c r="O8" s="11">
        <v>29.398505316163813</v>
      </c>
      <c r="P8" s="11">
        <v>26.401384104045508</v>
      </c>
      <c r="Q8" s="11">
        <v>27.557236072572561</v>
      </c>
      <c r="R8" s="10"/>
      <c r="S8" s="11">
        <f>Q8-O8</f>
        <v>-1.8412692435912525</v>
      </c>
      <c r="T8" s="11">
        <f>'RD T1'!T7</f>
        <v>12.597364483182114</v>
      </c>
      <c r="U8" s="11">
        <f>SUM(S8:T8)</f>
        <v>10.756095239590861</v>
      </c>
      <c r="W8" s="10" t="str">
        <f>name!D4</f>
        <v>11 Corporate managers and directors</v>
      </c>
      <c r="X8" s="11">
        <v>9.2342650616512376</v>
      </c>
      <c r="Y8" s="11">
        <v>12.604477940477791</v>
      </c>
      <c r="Z8" s="11">
        <v>13.051336722769957</v>
      </c>
      <c r="AA8" s="11">
        <v>12.790910455840029</v>
      </c>
      <c r="AB8" s="11">
        <v>15.029157378698665</v>
      </c>
      <c r="AC8" s="10"/>
      <c r="AD8" s="11">
        <f>AB8-Z8</f>
        <v>1.9778206559287081</v>
      </c>
      <c r="AE8" s="11">
        <f>'RD T1'!T36</f>
        <v>7.910808124720659</v>
      </c>
      <c r="AF8" s="11">
        <f>SUM(AD8:AE8)</f>
        <v>9.8886287806493662</v>
      </c>
    </row>
    <row r="9" spans="1:32" x14ac:dyDescent="0.2">
      <c r="A9" s="10" t="str">
        <f>name!D5</f>
        <v>12 Other managers and proprietors</v>
      </c>
      <c r="B9" s="11">
        <v>15.498179242153594</v>
      </c>
      <c r="C9" s="11">
        <v>17.208609962719752</v>
      </c>
      <c r="D9" s="11">
        <v>17.838282106952217</v>
      </c>
      <c r="E9" s="11">
        <v>21.915714579402593</v>
      </c>
      <c r="F9" s="11">
        <v>25.09864757720355</v>
      </c>
      <c r="H9" s="11">
        <f t="shared" ref="H9:H32" si="2">F9-D9</f>
        <v>7.2603654702513332</v>
      </c>
      <c r="I9" s="11">
        <f>'RD T1'!E8</f>
        <v>12.105984601679397</v>
      </c>
      <c r="J9" s="11">
        <f>SUM(H9:I9)</f>
        <v>19.366350071930732</v>
      </c>
      <c r="L9" s="10" t="str">
        <f>name!D5</f>
        <v>12 Other managers and proprietors</v>
      </c>
      <c r="M9" s="11">
        <v>9.970872109258119</v>
      </c>
      <c r="N9" s="11">
        <v>10.768816918401196</v>
      </c>
      <c r="O9" s="11">
        <v>11.381823973955964</v>
      </c>
      <c r="P9" s="11">
        <v>14.441321010863927</v>
      </c>
      <c r="Q9" s="11">
        <v>16.530592408991502</v>
      </c>
      <c r="S9" s="11">
        <f t="shared" ref="S9:S32" si="3">Q9-O9</f>
        <v>5.1487684350355387</v>
      </c>
      <c r="T9" s="11">
        <f>'RD T1'!T8</f>
        <v>7.2490791421630894</v>
      </c>
      <c r="U9" s="11">
        <f>SUM(S9:T9)</f>
        <v>12.397847577198629</v>
      </c>
      <c r="W9" s="10" t="str">
        <f>name!D5</f>
        <v>12 Other managers and proprietors</v>
      </c>
      <c r="X9" s="11">
        <v>5.5273071328954799</v>
      </c>
      <c r="Y9" s="11">
        <v>6.4397930443185469</v>
      </c>
      <c r="Z9" s="11">
        <v>6.456458132996266</v>
      </c>
      <c r="AA9" s="11">
        <v>7.4743935685386615</v>
      </c>
      <c r="AB9" s="11">
        <v>8.5680551682120303</v>
      </c>
      <c r="AD9" s="11">
        <f t="shared" ref="AD9:AD32" si="4">AB9-Z9</f>
        <v>2.1115970352157643</v>
      </c>
      <c r="AE9" s="11">
        <f>'RD T1'!T37</f>
        <v>4.856905459516307</v>
      </c>
      <c r="AF9" s="11">
        <f>SUM(AD9:AE9)</f>
        <v>6.9685024947320713</v>
      </c>
    </row>
    <row r="10" spans="1:32" x14ac:dyDescent="0.2">
      <c r="A10" s="10" t="str">
        <f>name!D6</f>
        <v>21 Science, research, engineering and technology professionals</v>
      </c>
      <c r="B10" s="11">
        <v>28.371226527661943</v>
      </c>
      <c r="C10" s="11">
        <v>33.665633987127791</v>
      </c>
      <c r="D10" s="11">
        <v>35.214284453988789</v>
      </c>
      <c r="E10" s="11">
        <v>37.035821151480398</v>
      </c>
      <c r="F10" s="11">
        <v>41.079708462882131</v>
      </c>
      <c r="G10" s="11"/>
      <c r="H10" s="11">
        <f t="shared" si="2"/>
        <v>5.865424008893342</v>
      </c>
      <c r="I10" s="11">
        <f>'RD T1'!E9</f>
        <v>13.934180551152723</v>
      </c>
      <c r="J10" s="11">
        <f t="shared" ref="J10:J32" si="5">SUM(H10:I10)</f>
        <v>19.799604560046063</v>
      </c>
      <c r="L10" s="10" t="str">
        <f>name!D6</f>
        <v>21 Science, research, engineering and technology professionals</v>
      </c>
      <c r="M10" s="11">
        <v>23.800119705476959</v>
      </c>
      <c r="N10" s="11">
        <v>28.288704850205768</v>
      </c>
      <c r="O10" s="11">
        <v>28.521501015031131</v>
      </c>
      <c r="P10" s="11">
        <v>29.127391822085752</v>
      </c>
      <c r="Q10" s="11">
        <v>31.598549528291787</v>
      </c>
      <c r="R10" s="11"/>
      <c r="S10" s="11">
        <f t="shared" si="3"/>
        <v>3.0770485132606566</v>
      </c>
      <c r="T10" s="11">
        <f>'RD T1'!T9</f>
        <v>9.7571954260692735</v>
      </c>
      <c r="U10" s="11">
        <f t="shared" ref="U10:U32" si="6">SUM(S10:T10)</f>
        <v>12.83424393932993</v>
      </c>
      <c r="W10" s="10" t="str">
        <f>name!D6</f>
        <v>21 Science, research, engineering and technology professionals</v>
      </c>
      <c r="X10" s="11">
        <v>4.571106822184964</v>
      </c>
      <c r="Y10" s="11">
        <v>5.3769291369220147</v>
      </c>
      <c r="Z10" s="11">
        <v>6.6927834389576315</v>
      </c>
      <c r="AA10" s="11">
        <v>7.9084293293946848</v>
      </c>
      <c r="AB10" s="11">
        <v>9.4811589345903435</v>
      </c>
      <c r="AC10" s="11"/>
      <c r="AD10" s="11">
        <f t="shared" si="4"/>
        <v>2.788375495632712</v>
      </c>
      <c r="AE10" s="11">
        <f>'RD T1'!T38</f>
        <v>4.1769851250834495</v>
      </c>
      <c r="AF10" s="11">
        <f t="shared" ref="AF10:AF32" si="7">SUM(AD10:AE10)</f>
        <v>6.9653606207161616</v>
      </c>
    </row>
    <row r="11" spans="1:32" x14ac:dyDescent="0.2">
      <c r="A11" s="10" t="str">
        <f>name!D7</f>
        <v>22 Health professionals</v>
      </c>
      <c r="B11" s="11">
        <v>18.637219133478691</v>
      </c>
      <c r="C11" s="11">
        <v>20.445891500766891</v>
      </c>
      <c r="D11" s="11">
        <v>20.577485038123374</v>
      </c>
      <c r="E11" s="11">
        <v>22.054422455417413</v>
      </c>
      <c r="F11" s="11">
        <v>23.978136471241069</v>
      </c>
      <c r="G11" s="11"/>
      <c r="H11" s="11">
        <f t="shared" si="2"/>
        <v>3.4006514331176945</v>
      </c>
      <c r="I11" s="11">
        <f>'RD T1'!E10</f>
        <v>11.767683863929701</v>
      </c>
      <c r="J11" s="11">
        <f t="shared" si="5"/>
        <v>15.168335297047395</v>
      </c>
      <c r="L11" s="10" t="str">
        <f>name!D7</f>
        <v>22 Health professionals</v>
      </c>
      <c r="M11" s="11">
        <v>4.9493202217518526</v>
      </c>
      <c r="N11" s="11">
        <v>5.1073843280978286</v>
      </c>
      <c r="O11" s="11">
        <v>5.6586419848330873</v>
      </c>
      <c r="P11" s="11">
        <v>5.9220124173768589</v>
      </c>
      <c r="Q11" s="11">
        <v>6.346206088627012</v>
      </c>
      <c r="R11" s="11"/>
      <c r="S11" s="11">
        <f t="shared" si="3"/>
        <v>0.68756410379392463</v>
      </c>
      <c r="T11" s="11">
        <f>'RD T1'!T10</f>
        <v>2.2828365109271664</v>
      </c>
      <c r="U11" s="11">
        <f t="shared" si="6"/>
        <v>2.9704006147210911</v>
      </c>
      <c r="W11" s="10" t="str">
        <f>name!D7</f>
        <v>22 Health professionals</v>
      </c>
      <c r="X11" s="11">
        <v>13.687898911726819</v>
      </c>
      <c r="Y11" s="11">
        <v>15.338507172669091</v>
      </c>
      <c r="Z11" s="11">
        <v>14.918843053290297</v>
      </c>
      <c r="AA11" s="11">
        <v>16.132410038040568</v>
      </c>
      <c r="AB11" s="11">
        <v>17.631930382614062</v>
      </c>
      <c r="AC11" s="11"/>
      <c r="AD11" s="11">
        <f t="shared" si="4"/>
        <v>2.7130873293237645</v>
      </c>
      <c r="AE11" s="11">
        <f>'RD T1'!T39</f>
        <v>9.4848473530025341</v>
      </c>
      <c r="AF11" s="11">
        <f t="shared" si="7"/>
        <v>12.197934682326299</v>
      </c>
    </row>
    <row r="12" spans="1:32" x14ac:dyDescent="0.2">
      <c r="A12" s="10" t="str">
        <f>name!D8</f>
        <v>23 Teaching and other educational professionals</v>
      </c>
      <c r="B12" s="11">
        <v>20.024745465039871</v>
      </c>
      <c r="C12" s="11">
        <v>22.683560280638559</v>
      </c>
      <c r="D12" s="11">
        <v>23.655232143514564</v>
      </c>
      <c r="E12" s="11">
        <v>23.70659584146167</v>
      </c>
      <c r="F12" s="11">
        <v>24.821937961092111</v>
      </c>
      <c r="G12" s="11"/>
      <c r="H12" s="11">
        <f t="shared" si="2"/>
        <v>1.1667058175775473</v>
      </c>
      <c r="I12" s="11">
        <f>'RD T1'!E11</f>
        <v>11.658636529310918</v>
      </c>
      <c r="J12" s="11">
        <f t="shared" si="5"/>
        <v>12.825342346888466</v>
      </c>
      <c r="L12" s="10" t="str">
        <f>name!D8</f>
        <v>23 Teaching and other educational professionals</v>
      </c>
      <c r="M12" s="11">
        <v>8.1566632684113376</v>
      </c>
      <c r="N12" s="11">
        <v>8.4964975106877016</v>
      </c>
      <c r="O12" s="11">
        <v>8.909749087302238</v>
      </c>
      <c r="P12" s="11">
        <v>9.2104224892465609</v>
      </c>
      <c r="Q12" s="11">
        <v>9.587912231233144</v>
      </c>
      <c r="R12" s="11"/>
      <c r="S12" s="11">
        <f t="shared" si="3"/>
        <v>0.67816314393090593</v>
      </c>
      <c r="T12" s="11">
        <f>'RD T1'!T11</f>
        <v>3.9049520123528421</v>
      </c>
      <c r="U12" s="11">
        <f t="shared" si="6"/>
        <v>4.583115156283748</v>
      </c>
      <c r="W12" s="10" t="str">
        <f>name!D8</f>
        <v>23 Teaching and other educational professionals</v>
      </c>
      <c r="X12" s="11">
        <v>11.868082196628515</v>
      </c>
      <c r="Y12" s="11">
        <v>14.187062769950829</v>
      </c>
      <c r="Z12" s="11">
        <v>14.745483056212358</v>
      </c>
      <c r="AA12" s="11">
        <v>14.496173352215084</v>
      </c>
      <c r="AB12" s="11">
        <v>15.234025729858962</v>
      </c>
      <c r="AC12" s="11"/>
      <c r="AD12" s="11">
        <f t="shared" si="4"/>
        <v>0.48854267364660409</v>
      </c>
      <c r="AE12" s="11">
        <f>'RD T1'!T40</f>
        <v>7.7536845169580761</v>
      </c>
      <c r="AF12" s="11">
        <f t="shared" si="7"/>
        <v>8.2422271906046802</v>
      </c>
    </row>
    <row r="13" spans="1:32" x14ac:dyDescent="0.2">
      <c r="A13" s="10" t="str">
        <f>name!D9</f>
        <v>24 Business, media and public service professionals</v>
      </c>
      <c r="B13" s="11">
        <v>28.288074701930213</v>
      </c>
      <c r="C13" s="11">
        <v>33.729025934046803</v>
      </c>
      <c r="D13" s="11">
        <v>38.276685492372032</v>
      </c>
      <c r="E13" s="11">
        <v>42.407291236905792</v>
      </c>
      <c r="F13" s="11">
        <v>47.667806422708516</v>
      </c>
      <c r="G13" s="11"/>
      <c r="H13" s="11">
        <f t="shared" si="2"/>
        <v>9.3911209303364842</v>
      </c>
      <c r="I13" s="11">
        <f>'RD T1'!E12</f>
        <v>20.979245008385966</v>
      </c>
      <c r="J13" s="11">
        <f t="shared" si="5"/>
        <v>30.37036593872245</v>
      </c>
      <c r="L13" s="10" t="str">
        <f>name!D9</f>
        <v>24 Business, media and public service professionals</v>
      </c>
      <c r="M13" s="11">
        <v>16.711258565784352</v>
      </c>
      <c r="N13" s="11">
        <v>18.418646349235637</v>
      </c>
      <c r="O13" s="11">
        <v>20.379276930779604</v>
      </c>
      <c r="P13" s="11">
        <v>22.632009308562925</v>
      </c>
      <c r="Q13" s="11">
        <v>24.65201155707565</v>
      </c>
      <c r="R13" s="11"/>
      <c r="S13" s="11">
        <f t="shared" si="3"/>
        <v>4.2727346262960459</v>
      </c>
      <c r="T13" s="11">
        <f>'RD T1'!T12</f>
        <v>9.7000232873431624</v>
      </c>
      <c r="U13" s="11">
        <f t="shared" si="6"/>
        <v>13.972757913639208</v>
      </c>
      <c r="W13" s="10" t="str">
        <f>name!D9</f>
        <v>24 Business, media and public service professionals</v>
      </c>
      <c r="X13" s="11">
        <v>11.57681613614586</v>
      </c>
      <c r="Y13" s="11">
        <v>15.310379584811157</v>
      </c>
      <c r="Z13" s="11">
        <v>17.897408561592464</v>
      </c>
      <c r="AA13" s="11">
        <v>19.775281928342828</v>
      </c>
      <c r="AB13" s="11">
        <v>23.015794865632923</v>
      </c>
      <c r="AC13" s="11"/>
      <c r="AD13" s="11">
        <f t="shared" si="4"/>
        <v>5.1183863040404596</v>
      </c>
      <c r="AE13" s="11">
        <f>'RD T1'!T41</f>
        <v>11.279221721042806</v>
      </c>
      <c r="AF13" s="11">
        <f t="shared" si="7"/>
        <v>16.397608025083265</v>
      </c>
    </row>
    <row r="14" spans="1:32" x14ac:dyDescent="0.2">
      <c r="A14" s="10" t="str">
        <f>name!D10</f>
        <v>31 Science, engineering and technology associate professionals</v>
      </c>
      <c r="B14" s="11">
        <v>9.0097315731295673</v>
      </c>
      <c r="C14" s="11">
        <v>10.789695099341651</v>
      </c>
      <c r="D14" s="11">
        <v>11.917251725435243</v>
      </c>
      <c r="E14" s="11">
        <v>10.325614350748472</v>
      </c>
      <c r="F14" s="11">
        <v>10.939313591799085</v>
      </c>
      <c r="G14" s="11"/>
      <c r="H14" s="11">
        <f t="shared" si="2"/>
        <v>-0.97793813363615811</v>
      </c>
      <c r="I14" s="11">
        <f>'RD T1'!E13</f>
        <v>4.2992221556552348</v>
      </c>
      <c r="J14" s="11">
        <f t="shared" si="5"/>
        <v>3.3212840220190767</v>
      </c>
      <c r="L14" s="10" t="str">
        <f>name!D10</f>
        <v>31 Science, engineering and technology associate professionals</v>
      </c>
      <c r="M14" s="11">
        <v>6.8006873670934329</v>
      </c>
      <c r="N14" s="11">
        <v>8.3315340518364707</v>
      </c>
      <c r="O14" s="11">
        <v>8.8419341323499641</v>
      </c>
      <c r="P14" s="11">
        <v>7.1547024001749255</v>
      </c>
      <c r="Q14" s="11">
        <v>7.2280002083575789</v>
      </c>
      <c r="R14" s="11"/>
      <c r="S14" s="11">
        <f t="shared" si="3"/>
        <v>-1.6139339239923851</v>
      </c>
      <c r="T14" s="11">
        <f>'RD T1'!T13</f>
        <v>2.6424758754976319</v>
      </c>
      <c r="U14" s="11">
        <f t="shared" si="6"/>
        <v>1.0285419515052467</v>
      </c>
      <c r="W14" s="10" t="str">
        <f>name!D10</f>
        <v>31 Science, engineering and technology associate professionals</v>
      </c>
      <c r="X14" s="11">
        <v>2.2090442060361251</v>
      </c>
      <c r="Y14" s="11">
        <v>2.4581610475051607</v>
      </c>
      <c r="Z14" s="11">
        <v>3.0753175930852885</v>
      </c>
      <c r="AA14" s="11">
        <v>3.1709119505735517</v>
      </c>
      <c r="AB14" s="11">
        <v>3.7113133834415044</v>
      </c>
      <c r="AC14" s="11"/>
      <c r="AD14" s="11">
        <f t="shared" si="4"/>
        <v>0.6359957903562159</v>
      </c>
      <c r="AE14" s="11">
        <f>'RD T1'!T42</f>
        <v>1.6567462801576032</v>
      </c>
      <c r="AF14" s="11">
        <f t="shared" si="7"/>
        <v>2.2927420705138193</v>
      </c>
    </row>
    <row r="15" spans="1:32" x14ac:dyDescent="0.2">
      <c r="A15" s="10" t="str">
        <f>name!D11</f>
        <v>32 Health and social care associate professionals</v>
      </c>
      <c r="B15" s="11">
        <v>8.3614550585434984</v>
      </c>
      <c r="C15" s="11">
        <v>9.148215754063866</v>
      </c>
      <c r="D15" s="11">
        <v>9.3810980660129673</v>
      </c>
      <c r="E15" s="11">
        <v>9.4614837439577979</v>
      </c>
      <c r="F15" s="11">
        <v>10.335786032089388</v>
      </c>
      <c r="G15" s="11"/>
      <c r="H15" s="11">
        <f t="shared" si="2"/>
        <v>0.95468796607642048</v>
      </c>
      <c r="I15" s="11">
        <f>'RD T1'!E14</f>
        <v>5.5380271161407686</v>
      </c>
      <c r="J15" s="11">
        <f t="shared" si="5"/>
        <v>6.4927150822171891</v>
      </c>
      <c r="L15" s="10" t="str">
        <f>name!D11</f>
        <v>32 Health and social care associate professionals</v>
      </c>
      <c r="M15" s="11">
        <v>1.7995254782162464</v>
      </c>
      <c r="N15" s="11">
        <v>1.7392076915684131</v>
      </c>
      <c r="O15" s="11">
        <v>1.9507378309436469</v>
      </c>
      <c r="P15" s="11">
        <v>1.7443944233114557</v>
      </c>
      <c r="Q15" s="11">
        <v>1.8617025016761584</v>
      </c>
      <c r="R15" s="11"/>
      <c r="S15" s="11">
        <f t="shared" si="3"/>
        <v>-8.9035329267488583E-2</v>
      </c>
      <c r="T15" s="11">
        <f>'RD T1'!T14</f>
        <v>0.84455315146048637</v>
      </c>
      <c r="U15" s="11">
        <f t="shared" si="6"/>
        <v>0.75551782219299779</v>
      </c>
      <c r="W15" s="10" t="str">
        <f>name!D11</f>
        <v>32 Health and social care associate professionals</v>
      </c>
      <c r="X15" s="11">
        <v>6.5619295803272557</v>
      </c>
      <c r="Y15" s="11">
        <v>7.4090080624954506</v>
      </c>
      <c r="Z15" s="11">
        <v>7.4303602350693234</v>
      </c>
      <c r="AA15" s="11">
        <v>7.7170893206463589</v>
      </c>
      <c r="AB15" s="11">
        <v>8.4740835304132318</v>
      </c>
      <c r="AC15" s="11"/>
      <c r="AD15" s="11">
        <f t="shared" si="4"/>
        <v>1.0437232953439084</v>
      </c>
      <c r="AE15" s="11">
        <f>'RD T1'!T43</f>
        <v>4.6934739646802814</v>
      </c>
      <c r="AF15" s="11">
        <f t="shared" si="7"/>
        <v>5.7371972600241898</v>
      </c>
    </row>
    <row r="16" spans="1:32" x14ac:dyDescent="0.2">
      <c r="A16" s="10" t="str">
        <f>name!D12</f>
        <v>33 Protective service occupations</v>
      </c>
      <c r="B16" s="11">
        <v>6.253134533853614</v>
      </c>
      <c r="C16" s="11">
        <v>6.6038585803001659</v>
      </c>
      <c r="D16" s="11">
        <v>6.9180747895188999</v>
      </c>
      <c r="E16" s="11">
        <v>8.1673612578819466</v>
      </c>
      <c r="F16" s="11">
        <v>9.2442888244066577</v>
      </c>
      <c r="G16" s="11"/>
      <c r="H16" s="11">
        <f t="shared" si="2"/>
        <v>2.3262140348877578</v>
      </c>
      <c r="I16" s="11">
        <f>'RD T1'!E15</f>
        <v>2.7455004623727524</v>
      </c>
      <c r="J16" s="11">
        <f t="shared" si="5"/>
        <v>5.0717144972605102</v>
      </c>
      <c r="L16" s="10" t="str">
        <f>name!D12</f>
        <v>33 Protective service occupations</v>
      </c>
      <c r="M16" s="11">
        <v>5.195423263867772</v>
      </c>
      <c r="N16" s="11">
        <v>5.3888872102575354</v>
      </c>
      <c r="O16" s="11">
        <v>5.5426878862261004</v>
      </c>
      <c r="P16" s="11">
        <v>6.3248458375096241</v>
      </c>
      <c r="Q16" s="11">
        <v>6.8105205464361145</v>
      </c>
      <c r="R16" s="11"/>
      <c r="S16" s="11">
        <f t="shared" si="3"/>
        <v>1.2678326602100141</v>
      </c>
      <c r="T16" s="11">
        <f>'RD T1'!T15</f>
        <v>1.7878100792452387</v>
      </c>
      <c r="U16" s="11">
        <f t="shared" si="6"/>
        <v>3.0556427394552528</v>
      </c>
      <c r="W16" s="10" t="str">
        <f>name!D12</f>
        <v>33 Protective service occupations</v>
      </c>
      <c r="X16" s="11">
        <v>1.0577112699858418</v>
      </c>
      <c r="Y16" s="11">
        <v>1.2149713700426308</v>
      </c>
      <c r="Z16" s="11">
        <v>1.3753869032928046</v>
      </c>
      <c r="AA16" s="11">
        <v>1.8425154203723231</v>
      </c>
      <c r="AB16" s="11">
        <v>2.4337682779705445</v>
      </c>
      <c r="AC16" s="11"/>
      <c r="AD16" s="11">
        <f t="shared" si="4"/>
        <v>1.05838137467774</v>
      </c>
      <c r="AE16" s="11">
        <f>'RD T1'!T44</f>
        <v>0.95769038312751331</v>
      </c>
      <c r="AF16" s="11">
        <f t="shared" si="7"/>
        <v>2.0160717578052534</v>
      </c>
    </row>
    <row r="17" spans="1:32" x14ac:dyDescent="0.2">
      <c r="A17" s="10" t="str">
        <f>name!D13</f>
        <v>34 Culture, media and sports occupations</v>
      </c>
      <c r="B17" s="11">
        <v>7.3572798357239657</v>
      </c>
      <c r="C17" s="11">
        <v>7.1754656504994125</v>
      </c>
      <c r="D17" s="11">
        <v>7.4623217461008169</v>
      </c>
      <c r="E17" s="11">
        <v>6.9116533699998568</v>
      </c>
      <c r="F17" s="11">
        <v>7.4555065763760675</v>
      </c>
      <c r="G17" s="11"/>
      <c r="H17" s="11">
        <f t="shared" si="2"/>
        <v>-6.8151697247493814E-3</v>
      </c>
      <c r="I17" s="11">
        <f>'RD T1'!E16</f>
        <v>3.234953912409261</v>
      </c>
      <c r="J17" s="11">
        <f t="shared" si="5"/>
        <v>3.2281387426845116</v>
      </c>
      <c r="L17" s="10" t="str">
        <f>name!D13</f>
        <v>34 Culture, media and sports occupations</v>
      </c>
      <c r="M17" s="11">
        <v>4.3474989263476216</v>
      </c>
      <c r="N17" s="11">
        <v>3.7536493330445935</v>
      </c>
      <c r="O17" s="11">
        <v>3.7277925815027335</v>
      </c>
      <c r="P17" s="11">
        <v>3.4357807505004336</v>
      </c>
      <c r="Q17" s="11">
        <v>3.6969911351701858</v>
      </c>
      <c r="R17" s="11"/>
      <c r="S17" s="11">
        <f t="shared" si="3"/>
        <v>-3.0801446332547666E-2</v>
      </c>
      <c r="T17" s="11">
        <f>'RD T1'!T16</f>
        <v>1.3948152205293329</v>
      </c>
      <c r="U17" s="11">
        <f t="shared" si="6"/>
        <v>1.3640137741967853</v>
      </c>
      <c r="W17" s="10" t="str">
        <f>name!D13</f>
        <v>34 Culture, media and sports occupations</v>
      </c>
      <c r="X17" s="11">
        <v>3.0097809093763499</v>
      </c>
      <c r="Y17" s="11">
        <v>3.4218163174548089</v>
      </c>
      <c r="Z17" s="11">
        <v>3.7345291645980874</v>
      </c>
      <c r="AA17" s="11">
        <v>3.4758726194994289</v>
      </c>
      <c r="AB17" s="11">
        <v>3.7585154412058839</v>
      </c>
      <c r="AC17" s="11"/>
      <c r="AD17" s="11">
        <f t="shared" si="4"/>
        <v>2.3986276607796508E-2</v>
      </c>
      <c r="AE17" s="11">
        <f>'RD T1'!T45</f>
        <v>1.8401386918799283</v>
      </c>
      <c r="AF17" s="11">
        <f t="shared" si="7"/>
        <v>1.8641249684877248</v>
      </c>
    </row>
    <row r="18" spans="1:32" x14ac:dyDescent="0.2">
      <c r="A18" s="10" t="str">
        <f>name!D14</f>
        <v>35 Business and public service associate professionals</v>
      </c>
      <c r="B18" s="11">
        <v>28.794796695187614</v>
      </c>
      <c r="C18" s="11">
        <v>31.611953671427191</v>
      </c>
      <c r="D18" s="11">
        <v>33.47207699562388</v>
      </c>
      <c r="E18" s="11">
        <v>31.972672595751526</v>
      </c>
      <c r="F18" s="11">
        <v>33.126392469856221</v>
      </c>
      <c r="G18" s="11"/>
      <c r="H18" s="11">
        <f t="shared" si="2"/>
        <v>-0.34568452576765907</v>
      </c>
      <c r="I18" s="11">
        <f>'RD T1'!E17</f>
        <v>14.805192186595045</v>
      </c>
      <c r="J18" s="11">
        <f t="shared" si="5"/>
        <v>14.459507660827386</v>
      </c>
      <c r="L18" s="10" t="str">
        <f>name!D14</f>
        <v>35 Business and public service associate professionals</v>
      </c>
      <c r="M18" s="11">
        <v>16.067427287812396</v>
      </c>
      <c r="N18" s="11">
        <v>17.052642253397021</v>
      </c>
      <c r="O18" s="11">
        <v>18.249352358550588</v>
      </c>
      <c r="P18" s="11">
        <v>16.74762587632916</v>
      </c>
      <c r="Q18" s="11">
        <v>16.523243055064309</v>
      </c>
      <c r="R18" s="11"/>
      <c r="S18" s="11">
        <f t="shared" si="3"/>
        <v>-1.7261093034862789</v>
      </c>
      <c r="T18" s="11">
        <f>'RD T1'!T17</f>
        <v>6.4262498670351125</v>
      </c>
      <c r="U18" s="11">
        <f t="shared" si="6"/>
        <v>4.7001405635488336</v>
      </c>
      <c r="W18" s="10" t="str">
        <f>name!D14</f>
        <v>35 Business and public service associate professionals</v>
      </c>
      <c r="X18" s="11">
        <v>12.727369407375214</v>
      </c>
      <c r="Y18" s="11">
        <v>14.55931141803018</v>
      </c>
      <c r="Z18" s="11">
        <v>15.222724637073267</v>
      </c>
      <c r="AA18" s="11">
        <v>15.225046719422362</v>
      </c>
      <c r="AB18" s="11">
        <v>16.603149414791918</v>
      </c>
      <c r="AC18" s="11"/>
      <c r="AD18" s="11">
        <f t="shared" si="4"/>
        <v>1.3804247777186518</v>
      </c>
      <c r="AE18" s="11">
        <f>'RD T1'!T46</f>
        <v>8.3789423195599291</v>
      </c>
      <c r="AF18" s="11">
        <f t="shared" si="7"/>
        <v>9.7593670972785809</v>
      </c>
    </row>
    <row r="19" spans="1:32" x14ac:dyDescent="0.2">
      <c r="A19" s="10" t="str">
        <f>name!D15</f>
        <v>41 Administrative occupations</v>
      </c>
      <c r="B19" s="11">
        <v>45.938492659319486</v>
      </c>
      <c r="C19" s="11">
        <v>46.376225621830045</v>
      </c>
      <c r="D19" s="11">
        <v>48.826546306896113</v>
      </c>
      <c r="E19" s="11">
        <v>44.442534502930528</v>
      </c>
      <c r="F19" s="11">
        <v>41.736705183423673</v>
      </c>
      <c r="G19" s="11"/>
      <c r="H19" s="11">
        <f t="shared" si="2"/>
        <v>-7.0898411234724392</v>
      </c>
      <c r="I19" s="11">
        <f>'RD T1'!E18</f>
        <v>22.283424750975449</v>
      </c>
      <c r="J19" s="11">
        <f t="shared" si="5"/>
        <v>15.19358362750301</v>
      </c>
      <c r="L19" s="10" t="str">
        <f>name!D15</f>
        <v>41 Administrative occupations</v>
      </c>
      <c r="M19" s="11">
        <v>10.544030826645852</v>
      </c>
      <c r="N19" s="11">
        <v>10.150508002920207</v>
      </c>
      <c r="O19" s="11">
        <v>12.413709268528763</v>
      </c>
      <c r="P19" s="11">
        <v>11.439069307924692</v>
      </c>
      <c r="Q19" s="11">
        <v>12.138968480839265</v>
      </c>
      <c r="R19" s="11"/>
      <c r="S19" s="11">
        <f t="shared" si="3"/>
        <v>-0.27474078768949717</v>
      </c>
      <c r="T19" s="11">
        <f>'RD T1'!T18</f>
        <v>4.3040145579677258</v>
      </c>
      <c r="U19" s="11">
        <f t="shared" si="6"/>
        <v>4.0292737702782286</v>
      </c>
      <c r="W19" s="10" t="str">
        <f>name!D15</f>
        <v>41 Administrative occupations</v>
      </c>
      <c r="X19" s="11">
        <v>35.39446183267367</v>
      </c>
      <c r="Y19" s="11">
        <v>36.225717618909883</v>
      </c>
      <c r="Z19" s="11">
        <v>36.412837038367364</v>
      </c>
      <c r="AA19" s="11">
        <v>33.003465195005845</v>
      </c>
      <c r="AB19" s="11">
        <v>29.597736702584381</v>
      </c>
      <c r="AC19" s="11"/>
      <c r="AD19" s="11">
        <f t="shared" si="4"/>
        <v>-6.8151003357829829</v>
      </c>
      <c r="AE19" s="11">
        <f>'RD T1'!T47</f>
        <v>17.979410193007723</v>
      </c>
      <c r="AF19" s="11">
        <f t="shared" si="7"/>
        <v>11.16430985722474</v>
      </c>
    </row>
    <row r="20" spans="1:32" x14ac:dyDescent="0.2">
      <c r="A20" s="10" t="str">
        <f>name!D16</f>
        <v>42 Secretarial and related occupations</v>
      </c>
      <c r="B20" s="11">
        <v>11.040840592311604</v>
      </c>
      <c r="C20" s="11">
        <v>10.590084132620662</v>
      </c>
      <c r="D20" s="11">
        <v>10.538879900504128</v>
      </c>
      <c r="E20" s="11">
        <v>10.99908441460221</v>
      </c>
      <c r="F20" s="11">
        <v>8.7442265676486777</v>
      </c>
      <c r="G20" s="11"/>
      <c r="H20" s="11">
        <f t="shared" si="2"/>
        <v>-1.7946533328554501</v>
      </c>
      <c r="I20" s="11">
        <f>'RD T1'!E19</f>
        <v>5.375410835488136</v>
      </c>
      <c r="J20" s="11">
        <f t="shared" si="5"/>
        <v>3.5807575026326859</v>
      </c>
      <c r="L20" s="10" t="str">
        <f>name!D16</f>
        <v>42 Secretarial and related occupations</v>
      </c>
      <c r="M20" s="11">
        <v>0.88091411231488981</v>
      </c>
      <c r="N20" s="11">
        <v>0.6728370307016458</v>
      </c>
      <c r="O20" s="11">
        <v>0.67684228556829529</v>
      </c>
      <c r="P20" s="11">
        <v>0.83678701219086027</v>
      </c>
      <c r="Q20" s="11">
        <v>1.0028664639148079</v>
      </c>
      <c r="R20" s="11"/>
      <c r="S20" s="11">
        <f t="shared" si="3"/>
        <v>0.32602417834651265</v>
      </c>
      <c r="T20" s="11">
        <f>'RD T1'!T19</f>
        <v>0.28279987044966298</v>
      </c>
      <c r="U20" s="11">
        <f t="shared" si="6"/>
        <v>0.60882404879617558</v>
      </c>
      <c r="W20" s="10" t="str">
        <f>name!D16</f>
        <v>42 Secretarial and related occupations</v>
      </c>
      <c r="X20" s="11">
        <v>10.159926479996711</v>
      </c>
      <c r="Y20" s="11">
        <v>9.9172471019190169</v>
      </c>
      <c r="Z20" s="11">
        <v>9.8620376149358293</v>
      </c>
      <c r="AA20" s="11">
        <v>10.162297402411347</v>
      </c>
      <c r="AB20" s="11">
        <v>7.7413601037338671</v>
      </c>
      <c r="AC20" s="11"/>
      <c r="AD20" s="11">
        <f t="shared" si="4"/>
        <v>-2.1206775112019622</v>
      </c>
      <c r="AE20" s="11">
        <f>'RD T1'!T48</f>
        <v>5.0926109650384737</v>
      </c>
      <c r="AF20" s="11">
        <f t="shared" si="7"/>
        <v>2.9719334538365114</v>
      </c>
    </row>
    <row r="21" spans="1:32" x14ac:dyDescent="0.2">
      <c r="A21" s="10" t="str">
        <f>name!D17</f>
        <v>51 Skilled agricultural and related trades</v>
      </c>
      <c r="B21" s="11">
        <v>5.4149004581913234</v>
      </c>
      <c r="C21" s="11">
        <v>5.6201506384839615</v>
      </c>
      <c r="D21" s="11">
        <v>6.4779738829942639</v>
      </c>
      <c r="E21" s="11">
        <v>6.2368527697606702</v>
      </c>
      <c r="F21" s="11">
        <v>6.4645302164588943</v>
      </c>
      <c r="G21" s="11"/>
      <c r="H21" s="11">
        <f t="shared" si="2"/>
        <v>-1.3443666535369658E-2</v>
      </c>
      <c r="I21" s="11">
        <f>'RD T1'!E20</f>
        <v>3.4872737463741039</v>
      </c>
      <c r="J21" s="11">
        <f t="shared" si="5"/>
        <v>3.4738300798387343</v>
      </c>
      <c r="L21" s="10" t="str">
        <f>name!D17</f>
        <v>51 Skilled agricultural and related trades</v>
      </c>
      <c r="M21" s="11">
        <v>4.3794643472587005</v>
      </c>
      <c r="N21" s="11">
        <v>4.04463577688656</v>
      </c>
      <c r="O21" s="11">
        <v>5.005089165081217</v>
      </c>
      <c r="P21" s="11">
        <v>4.6550891646653065</v>
      </c>
      <c r="Q21" s="11">
        <v>4.6692142685023263</v>
      </c>
      <c r="R21" s="11"/>
      <c r="S21" s="11">
        <f t="shared" si="3"/>
        <v>-0.33587489657889069</v>
      </c>
      <c r="T21" s="11">
        <f>'RD T1'!T20</f>
        <v>2.3414912035255431</v>
      </c>
      <c r="U21" s="11">
        <f t="shared" si="6"/>
        <v>2.0056163069466524</v>
      </c>
      <c r="W21" s="10" t="str">
        <f>name!D17</f>
        <v>51 Skilled agricultural and related trades</v>
      </c>
      <c r="X21" s="11">
        <v>1.0354361109326136</v>
      </c>
      <c r="Y21" s="11">
        <v>1.575514861597396</v>
      </c>
      <c r="Z21" s="11">
        <v>1.4728847179130484</v>
      </c>
      <c r="AA21" s="11">
        <v>1.5817636050953723</v>
      </c>
      <c r="AB21" s="11">
        <v>1.7953159479565612</v>
      </c>
      <c r="AC21" s="11"/>
      <c r="AD21" s="11">
        <f t="shared" si="4"/>
        <v>0.32243123004351282</v>
      </c>
      <c r="AE21" s="11">
        <f>'RD T1'!T49</f>
        <v>1.1457825428485615</v>
      </c>
      <c r="AF21" s="11">
        <f t="shared" si="7"/>
        <v>1.4682137728920743</v>
      </c>
    </row>
    <row r="22" spans="1:32" x14ac:dyDescent="0.2">
      <c r="A22" s="10" t="str">
        <f>name!D18</f>
        <v>52 Skilled metal, electrical and electronic trades</v>
      </c>
      <c r="B22" s="11">
        <v>22.8245925997537</v>
      </c>
      <c r="C22" s="11">
        <v>23.212075452767436</v>
      </c>
      <c r="D22" s="11">
        <v>20.224350482311831</v>
      </c>
      <c r="E22" s="11">
        <v>19.586758827214911</v>
      </c>
      <c r="F22" s="11">
        <v>18.063140898427875</v>
      </c>
      <c r="G22" s="11"/>
      <c r="H22" s="11">
        <f t="shared" si="2"/>
        <v>-2.1612095838839558</v>
      </c>
      <c r="I22" s="11">
        <f>'RD T1'!E21</f>
        <v>7.2601249835366177</v>
      </c>
      <c r="J22" s="11">
        <f t="shared" si="5"/>
        <v>5.0989153996526619</v>
      </c>
      <c r="L22" s="10" t="str">
        <f>name!D18</f>
        <v>52 Skilled metal, electrical and electronic trades</v>
      </c>
      <c r="M22" s="11">
        <v>22.479213685167824</v>
      </c>
      <c r="N22" s="11">
        <v>22.656164892119865</v>
      </c>
      <c r="O22" s="11">
        <v>19.800596417302899</v>
      </c>
      <c r="P22" s="11">
        <v>18.640755497971906</v>
      </c>
      <c r="Q22" s="11">
        <v>16.861062516441365</v>
      </c>
      <c r="R22" s="11"/>
      <c r="S22" s="11">
        <f t="shared" si="3"/>
        <v>-2.9395339008615338</v>
      </c>
      <c r="T22" s="11">
        <f>'RD T1'!T21</f>
        <v>6.7200053560773148</v>
      </c>
      <c r="U22" s="11">
        <f t="shared" si="6"/>
        <v>3.780471455215781</v>
      </c>
      <c r="W22" s="10" t="str">
        <f>name!D18</f>
        <v>52 Skilled metal, electrical and electronic trades</v>
      </c>
      <c r="X22" s="11">
        <v>0.34537891458588482</v>
      </c>
      <c r="Y22" s="11">
        <v>0.55591056064759103</v>
      </c>
      <c r="Z22" s="11">
        <v>0.42375406500893226</v>
      </c>
      <c r="AA22" s="11">
        <v>0.94600332924297625</v>
      </c>
      <c r="AB22" s="11">
        <v>1.2020783819864795</v>
      </c>
      <c r="AC22" s="11"/>
      <c r="AD22" s="11">
        <f t="shared" si="4"/>
        <v>0.77832431697754734</v>
      </c>
      <c r="AE22" s="11">
        <f>'RD T1'!T50</f>
        <v>0.54011962745930109</v>
      </c>
      <c r="AF22" s="11">
        <f t="shared" si="7"/>
        <v>1.3184439444368485</v>
      </c>
    </row>
    <row r="23" spans="1:32" x14ac:dyDescent="0.2">
      <c r="A23" s="10" t="str">
        <f>name!D19</f>
        <v>53 Skilled construction and building trades</v>
      </c>
      <c r="B23" s="11">
        <v>14.092409447801456</v>
      </c>
      <c r="C23" s="11">
        <v>14.062379813526601</v>
      </c>
      <c r="D23" s="11">
        <v>11.101517946537571</v>
      </c>
      <c r="E23" s="11">
        <v>11.222615988270576</v>
      </c>
      <c r="F23" s="11">
        <v>9.8294384814852833</v>
      </c>
      <c r="G23" s="11"/>
      <c r="H23" s="11">
        <f t="shared" si="2"/>
        <v>-1.272079465052288</v>
      </c>
      <c r="I23" s="11">
        <f>'RD T1'!E22</f>
        <v>4.4213964448503296</v>
      </c>
      <c r="J23" s="11">
        <f t="shared" si="5"/>
        <v>3.1493169797980416</v>
      </c>
      <c r="L23" s="10" t="str">
        <f>name!D19</f>
        <v>53 Skilled construction and building trades</v>
      </c>
      <c r="M23" s="11">
        <v>13.970108813882172</v>
      </c>
      <c r="N23" s="11">
        <v>13.899204026343021</v>
      </c>
      <c r="O23" s="11">
        <v>10.945136336279829</v>
      </c>
      <c r="P23" s="11">
        <v>11.057361965891308</v>
      </c>
      <c r="Q23" s="11">
        <v>9.6540648945342316</v>
      </c>
      <c r="R23" s="11"/>
      <c r="S23" s="11">
        <f t="shared" si="3"/>
        <v>-1.2910714417455971</v>
      </c>
      <c r="T23" s="11">
        <f>'RD T1'!T22</f>
        <v>4.3364310708005638</v>
      </c>
      <c r="U23" s="11">
        <f t="shared" si="6"/>
        <v>3.0453596290549667</v>
      </c>
      <c r="W23" s="10" t="str">
        <f>name!D19</f>
        <v>53 Skilled construction and building trades</v>
      </c>
      <c r="X23" s="11">
        <v>0.12230063391926939</v>
      </c>
      <c r="Y23" s="11">
        <v>0.1631757871835762</v>
      </c>
      <c r="Z23" s="11">
        <v>0.15638161025774153</v>
      </c>
      <c r="AA23" s="11">
        <v>0.16525402237926784</v>
      </c>
      <c r="AB23" s="11">
        <v>0.17537358695104713</v>
      </c>
      <c r="AC23" s="11"/>
      <c r="AD23" s="11">
        <f t="shared" si="4"/>
        <v>1.8991976693305601E-2</v>
      </c>
      <c r="AE23" s="11">
        <f>'RD T1'!T51</f>
        <v>8.4965374049766229E-2</v>
      </c>
      <c r="AF23" s="11">
        <f t="shared" si="7"/>
        <v>0.10395735074307183</v>
      </c>
    </row>
    <row r="24" spans="1:32" x14ac:dyDescent="0.2">
      <c r="A24" s="10" t="str">
        <f>name!D20</f>
        <v>54 Textiles, printing and other skilled trades</v>
      </c>
      <c r="B24" s="11">
        <v>9.9598734726052864</v>
      </c>
      <c r="C24" s="11">
        <v>8.765969320237204</v>
      </c>
      <c r="D24" s="11">
        <v>8.4356785009274997</v>
      </c>
      <c r="E24" s="11">
        <v>8.0011573620857508</v>
      </c>
      <c r="F24" s="11">
        <v>7.3526973648208527</v>
      </c>
      <c r="G24" s="11"/>
      <c r="H24" s="11">
        <f t="shared" si="2"/>
        <v>-1.082981136106647</v>
      </c>
      <c r="I24" s="11">
        <f>'RD T1'!E23</f>
        <v>3.3286224672684579</v>
      </c>
      <c r="J24" s="11">
        <f t="shared" si="5"/>
        <v>2.2456413311618109</v>
      </c>
      <c r="L24" s="10" t="str">
        <f>name!D20</f>
        <v>54 Textiles, printing and other skilled trades</v>
      </c>
      <c r="M24" s="11">
        <v>5.8624515629341243</v>
      </c>
      <c r="N24" s="11">
        <v>4.8490157818296673</v>
      </c>
      <c r="O24" s="11">
        <v>4.5715132898238888</v>
      </c>
      <c r="P24" s="11">
        <v>4.3628769049945255</v>
      </c>
      <c r="Q24" s="11">
        <v>3.9067737735724588</v>
      </c>
      <c r="R24" s="11"/>
      <c r="S24" s="11">
        <f t="shared" si="3"/>
        <v>-0.66473951625143002</v>
      </c>
      <c r="T24" s="11">
        <f>'RD T1'!T23</f>
        <v>1.3194453689267274</v>
      </c>
      <c r="U24" s="11">
        <f t="shared" si="6"/>
        <v>0.65470585267529735</v>
      </c>
      <c r="W24" s="10" t="str">
        <f>name!D20</f>
        <v>54 Textiles, printing and other skilled trades</v>
      </c>
      <c r="X24" s="11">
        <v>4.0974219096711639</v>
      </c>
      <c r="Y24" s="11">
        <v>3.9169535384075527</v>
      </c>
      <c r="Z24" s="11">
        <v>3.8641652111035989</v>
      </c>
      <c r="AA24" s="11">
        <v>3.6382804570912217</v>
      </c>
      <c r="AB24" s="11">
        <v>3.4459235912483899</v>
      </c>
      <c r="AC24" s="11"/>
      <c r="AD24" s="11">
        <f t="shared" si="4"/>
        <v>-0.41824161985520902</v>
      </c>
      <c r="AE24" s="11">
        <f>'RD T1'!T52</f>
        <v>2.009177098341731</v>
      </c>
      <c r="AF24" s="11">
        <f t="shared" si="7"/>
        <v>1.5909354784865219</v>
      </c>
    </row>
    <row r="25" spans="1:32" x14ac:dyDescent="0.2">
      <c r="A25" s="10" t="str">
        <f>name!D21</f>
        <v>61 Caring personal service occupations</v>
      </c>
      <c r="B25" s="11">
        <v>44.098159635917973</v>
      </c>
      <c r="C25" s="11">
        <v>44.061248901658942</v>
      </c>
      <c r="D25" s="11">
        <v>42.776863693498946</v>
      </c>
      <c r="E25" s="11">
        <v>46.146410161158393</v>
      </c>
      <c r="F25" s="11">
        <v>49.995429887791154</v>
      </c>
      <c r="G25" s="11"/>
      <c r="H25" s="11">
        <f t="shared" si="2"/>
        <v>7.2185661942922081</v>
      </c>
      <c r="I25" s="11">
        <f>'RD T1'!E24</f>
        <v>26.225519175505418</v>
      </c>
      <c r="J25" s="11">
        <f t="shared" si="5"/>
        <v>33.444085369797627</v>
      </c>
      <c r="L25" s="10" t="str">
        <f>name!D21</f>
        <v>61 Caring personal service occupations</v>
      </c>
      <c r="M25" s="11">
        <v>6.3044603660718099</v>
      </c>
      <c r="N25" s="11">
        <v>6.3030960031046002</v>
      </c>
      <c r="O25" s="11">
        <v>6.3552983095772868</v>
      </c>
      <c r="P25" s="11">
        <v>7.7716023760388167</v>
      </c>
      <c r="Q25" s="11">
        <v>9.0492188365947737</v>
      </c>
      <c r="R25" s="11"/>
      <c r="S25" s="11">
        <f t="shared" si="3"/>
        <v>2.6939205270174869</v>
      </c>
      <c r="T25" s="11">
        <f>'RD T1'!T24</f>
        <v>3.5048806840560873</v>
      </c>
      <c r="U25" s="11">
        <f t="shared" si="6"/>
        <v>6.1988012110735742</v>
      </c>
      <c r="W25" s="10" t="str">
        <f>name!D21</f>
        <v>61 Caring personal service occupations</v>
      </c>
      <c r="X25" s="11">
        <v>37.793699269846172</v>
      </c>
      <c r="Y25" s="11">
        <v>37.758152898554343</v>
      </c>
      <c r="Z25" s="11">
        <v>36.421565383921681</v>
      </c>
      <c r="AA25" s="11">
        <v>38.374807785119572</v>
      </c>
      <c r="AB25" s="11">
        <v>40.946211051196379</v>
      </c>
      <c r="AC25" s="11"/>
      <c r="AD25" s="11">
        <f t="shared" si="4"/>
        <v>4.5246456672746973</v>
      </c>
      <c r="AE25" s="11">
        <f>'RD T1'!T53</f>
        <v>22.720638491449325</v>
      </c>
      <c r="AF25" s="11">
        <f t="shared" si="7"/>
        <v>27.245284158724022</v>
      </c>
    </row>
    <row r="26" spans="1:32" x14ac:dyDescent="0.2">
      <c r="A26" s="10" t="str">
        <f>name!D22</f>
        <v>62 Leisure, travel and related personal service occupations</v>
      </c>
      <c r="B26" s="11">
        <v>11.432240262177608</v>
      </c>
      <c r="C26" s="11">
        <v>13.831711381179305</v>
      </c>
      <c r="D26" s="11">
        <v>13.19541308738496</v>
      </c>
      <c r="E26" s="11">
        <v>13.177176795574237</v>
      </c>
      <c r="F26" s="11">
        <v>13.505595445364989</v>
      </c>
      <c r="G26" s="11"/>
      <c r="H26" s="11">
        <f t="shared" si="2"/>
        <v>0.31018235798002891</v>
      </c>
      <c r="I26" s="11">
        <f>'RD T1'!E25</f>
        <v>6.6949736945587519</v>
      </c>
      <c r="J26" s="11">
        <f t="shared" si="5"/>
        <v>7.0051560525387808</v>
      </c>
      <c r="L26" s="10" t="str">
        <f>name!D22</f>
        <v>62 Leisure, travel and related personal service occupations</v>
      </c>
      <c r="M26" s="11">
        <v>3.5943328358447002</v>
      </c>
      <c r="N26" s="11">
        <v>3.9793037137212752</v>
      </c>
      <c r="O26" s="11">
        <v>3.8679176964893673</v>
      </c>
      <c r="P26" s="11">
        <v>3.8886164618295185</v>
      </c>
      <c r="Q26" s="11">
        <v>4.2253906517053252</v>
      </c>
      <c r="R26" s="11"/>
      <c r="S26" s="11">
        <f t="shared" si="3"/>
        <v>0.3574729552159579</v>
      </c>
      <c r="T26" s="11">
        <f>'RD T1'!T25</f>
        <v>1.7084929286517325</v>
      </c>
      <c r="U26" s="11">
        <f t="shared" si="6"/>
        <v>2.0659658838676904</v>
      </c>
      <c r="W26" s="10" t="str">
        <f>name!D22</f>
        <v>62 Leisure, travel and related personal service occupations</v>
      </c>
      <c r="X26" s="11">
        <v>7.8379074263329018</v>
      </c>
      <c r="Y26" s="11">
        <v>9.8524076674580332</v>
      </c>
      <c r="Z26" s="11">
        <v>9.3274953908955851</v>
      </c>
      <c r="AA26" s="11">
        <v>9.2885603337447318</v>
      </c>
      <c r="AB26" s="11">
        <v>9.2802047936596672</v>
      </c>
      <c r="AC26" s="11"/>
      <c r="AD26" s="11">
        <f t="shared" si="4"/>
        <v>-4.7290597235917886E-2</v>
      </c>
      <c r="AE26" s="11">
        <f>'RD T1'!T54</f>
        <v>4.9864807659070207</v>
      </c>
      <c r="AF26" s="11">
        <f t="shared" si="7"/>
        <v>4.9391901686711028</v>
      </c>
    </row>
    <row r="27" spans="1:32" x14ac:dyDescent="0.2">
      <c r="A27" s="10" t="str">
        <f>name!D23</f>
        <v>63 Community and civil enforcement occupations</v>
      </c>
      <c r="B27" s="11">
        <v>0.56267232099027575</v>
      </c>
      <c r="C27" s="11">
        <v>0.47623260600406531</v>
      </c>
      <c r="D27" s="11">
        <v>0.6085744861028265</v>
      </c>
      <c r="E27" s="11">
        <v>0.50373511928805459</v>
      </c>
      <c r="F27" s="11">
        <v>0.5509753470347678</v>
      </c>
      <c r="G27" s="11"/>
      <c r="H27" s="11">
        <f t="shared" si="2"/>
        <v>-5.7599139068058691E-2</v>
      </c>
      <c r="I27" s="11">
        <f>'RD T1'!E26</f>
        <v>0.23970610266686151</v>
      </c>
      <c r="J27" s="11">
        <f t="shared" si="5"/>
        <v>0.18210696359880282</v>
      </c>
      <c r="L27" s="10" t="str">
        <f>name!D23</f>
        <v>63 Community and civil enforcement occupations</v>
      </c>
      <c r="M27" s="11">
        <v>0.45446349099797451</v>
      </c>
      <c r="N27" s="11">
        <v>0.34140801088163969</v>
      </c>
      <c r="O27" s="11">
        <v>0.49002757847686229</v>
      </c>
      <c r="P27" s="11">
        <v>0.34568797065150308</v>
      </c>
      <c r="Q27" s="11">
        <v>0.39702838218548009</v>
      </c>
      <c r="R27" s="11"/>
      <c r="S27" s="11">
        <f t="shared" si="3"/>
        <v>-9.2999196291382202E-2</v>
      </c>
      <c r="T27" s="11">
        <f>'RD T1'!T26</f>
        <v>0.14941686611875521</v>
      </c>
      <c r="U27" s="11">
        <f t="shared" si="6"/>
        <v>5.6417669827373007E-2</v>
      </c>
      <c r="W27" s="10" t="str">
        <f>name!D23</f>
        <v>63 Community and civil enforcement occupations</v>
      </c>
      <c r="X27" s="11">
        <v>0.10820882999230223</v>
      </c>
      <c r="Y27" s="11">
        <v>0.13482459512242548</v>
      </c>
      <c r="Z27" s="11">
        <v>0.11854690762596418</v>
      </c>
      <c r="AA27" s="11">
        <v>0.15804714863655192</v>
      </c>
      <c r="AB27" s="11">
        <v>0.15394696484928724</v>
      </c>
      <c r="AC27" s="11"/>
      <c r="AD27" s="11">
        <f t="shared" si="4"/>
        <v>3.5400057223323067E-2</v>
      </c>
      <c r="AE27" s="11">
        <f>'RD T1'!T55</f>
        <v>9.0289236548106305E-2</v>
      </c>
      <c r="AF27" s="11">
        <f t="shared" si="7"/>
        <v>0.12568929377142937</v>
      </c>
    </row>
    <row r="28" spans="1:32" x14ac:dyDescent="0.2">
      <c r="A28" s="10" t="str">
        <f>name!D24</f>
        <v>71 Sales occupations</v>
      </c>
      <c r="B28" s="11">
        <v>38.257094105171426</v>
      </c>
      <c r="C28" s="11">
        <v>36.561342175708234</v>
      </c>
      <c r="D28" s="11">
        <v>35.282306603114456</v>
      </c>
      <c r="E28" s="11">
        <v>32.78401326700839</v>
      </c>
      <c r="F28" s="11">
        <v>30.905527884738216</v>
      </c>
      <c r="G28" s="11"/>
      <c r="H28" s="11">
        <f t="shared" si="2"/>
        <v>-4.3767787183762401</v>
      </c>
      <c r="I28" s="11">
        <f>'RD T1'!E27</f>
        <v>15.181579577811192</v>
      </c>
      <c r="J28" s="11">
        <f t="shared" si="5"/>
        <v>10.804800859434952</v>
      </c>
      <c r="L28" s="10" t="str">
        <f>name!D24</f>
        <v>71 Sales occupations</v>
      </c>
      <c r="M28" s="11">
        <v>14.017744773164244</v>
      </c>
      <c r="N28" s="11">
        <v>13.766091684162159</v>
      </c>
      <c r="O28" s="11">
        <v>13.556478068932421</v>
      </c>
      <c r="P28" s="11">
        <v>12.659297773597331</v>
      </c>
      <c r="Q28" s="11">
        <v>12.217810177494883</v>
      </c>
      <c r="R28" s="11"/>
      <c r="S28" s="11">
        <f t="shared" si="3"/>
        <v>-1.3386678914375381</v>
      </c>
      <c r="T28" s="11">
        <f>'RD T1'!T27</f>
        <v>4.1529696595637713</v>
      </c>
      <c r="U28" s="11">
        <f t="shared" si="6"/>
        <v>2.8143017681262332</v>
      </c>
      <c r="W28" s="10" t="str">
        <f>name!D24</f>
        <v>71 Sales occupations</v>
      </c>
      <c r="X28" s="11">
        <v>24.239349332007194</v>
      </c>
      <c r="Y28" s="11">
        <v>22.795250491546067</v>
      </c>
      <c r="Z28" s="11">
        <v>21.725828534182057</v>
      </c>
      <c r="AA28" s="11">
        <v>20.124715493411067</v>
      </c>
      <c r="AB28" s="11">
        <v>18.687717707243319</v>
      </c>
      <c r="AC28" s="11"/>
      <c r="AD28" s="11">
        <f t="shared" si="4"/>
        <v>-3.0381108269387376</v>
      </c>
      <c r="AE28" s="11">
        <f>'RD T1'!T56</f>
        <v>11.028609918247414</v>
      </c>
      <c r="AF28" s="11">
        <f t="shared" si="7"/>
        <v>7.990499091308676</v>
      </c>
    </row>
    <row r="29" spans="1:32" x14ac:dyDescent="0.2">
      <c r="A29" s="10" t="str">
        <f>name!D25</f>
        <v>72 Customer service occupations</v>
      </c>
      <c r="B29" s="11">
        <v>8.4268108037696994</v>
      </c>
      <c r="C29" s="11">
        <v>9.1080663782847946</v>
      </c>
      <c r="D29" s="11">
        <v>9.324361989927926</v>
      </c>
      <c r="E29" s="11">
        <v>11.844235564200195</v>
      </c>
      <c r="F29" s="11">
        <v>13.367967709083279</v>
      </c>
      <c r="G29" s="11"/>
      <c r="H29" s="11">
        <f t="shared" si="2"/>
        <v>4.0436057191553534</v>
      </c>
      <c r="I29" s="11">
        <f>'RD T1'!E28</f>
        <v>5.7018782482493258</v>
      </c>
      <c r="J29" s="11">
        <f t="shared" si="5"/>
        <v>9.7454839674046791</v>
      </c>
      <c r="L29" s="10" t="str">
        <f>name!D25</f>
        <v>72 Customer service occupations</v>
      </c>
      <c r="M29" s="11">
        <v>2.7517781892160103</v>
      </c>
      <c r="N29" s="11">
        <v>2.5309918623694867</v>
      </c>
      <c r="O29" s="11">
        <v>3.0236520706631125</v>
      </c>
      <c r="P29" s="11">
        <v>4.1124119824991077</v>
      </c>
      <c r="Q29" s="11">
        <v>4.6876892356387057</v>
      </c>
      <c r="R29" s="11"/>
      <c r="S29" s="11">
        <f t="shared" si="3"/>
        <v>1.6640371649755932</v>
      </c>
      <c r="T29" s="11">
        <f>'RD T1'!T28</f>
        <v>1.4017711882348611</v>
      </c>
      <c r="U29" s="11">
        <f t="shared" si="6"/>
        <v>3.0658083532104543</v>
      </c>
      <c r="W29" s="10" t="str">
        <f>name!D25</f>
        <v>72 Customer service occupations</v>
      </c>
      <c r="X29" s="11">
        <v>5.675032614553694</v>
      </c>
      <c r="Y29" s="11">
        <v>6.5770745159153119</v>
      </c>
      <c r="Z29" s="11">
        <v>6.3007099192648015</v>
      </c>
      <c r="AA29" s="11">
        <v>7.7318235817010823</v>
      </c>
      <c r="AB29" s="11">
        <v>8.6802784734445666</v>
      </c>
      <c r="AC29" s="11"/>
      <c r="AD29" s="11">
        <f t="shared" si="4"/>
        <v>2.3795685541797651</v>
      </c>
      <c r="AE29" s="11">
        <f>'RD T1'!T57</f>
        <v>4.3001070600144624</v>
      </c>
      <c r="AF29" s="11">
        <f t="shared" si="7"/>
        <v>6.6796756141942275</v>
      </c>
    </row>
    <row r="30" spans="1:32" x14ac:dyDescent="0.2">
      <c r="A30" s="10" t="str">
        <f>name!D26</f>
        <v>81 Process, plant and machine operatives</v>
      </c>
      <c r="B30" s="11">
        <v>21.813657446272121</v>
      </c>
      <c r="C30" s="11">
        <v>21.8604325583803</v>
      </c>
      <c r="D30" s="11">
        <v>19.032631623658482</v>
      </c>
      <c r="E30" s="11">
        <v>22.812548080496882</v>
      </c>
      <c r="F30" s="11">
        <v>22.281863863429194</v>
      </c>
      <c r="G30" s="11"/>
      <c r="H30" s="11">
        <f t="shared" si="2"/>
        <v>3.2492322397707127</v>
      </c>
      <c r="I30" s="11">
        <f>'RD T1'!E29</f>
        <v>8.82560374815945</v>
      </c>
      <c r="J30" s="11">
        <f t="shared" si="5"/>
        <v>12.074835987930163</v>
      </c>
      <c r="L30" s="10" t="str">
        <f>name!D26</f>
        <v>81 Process, plant and machine operatives</v>
      </c>
      <c r="M30" s="11">
        <v>16.526806656114065</v>
      </c>
      <c r="N30" s="11">
        <v>16.084616644889028</v>
      </c>
      <c r="O30" s="11">
        <v>14.358034602515765</v>
      </c>
      <c r="P30" s="11">
        <v>16.879746871926663</v>
      </c>
      <c r="Q30" s="11">
        <v>15.953127294124359</v>
      </c>
      <c r="R30" s="11"/>
      <c r="S30" s="11">
        <f t="shared" si="3"/>
        <v>1.5950926916085937</v>
      </c>
      <c r="T30" s="11">
        <f>'RD T1'!T29</f>
        <v>5.9813554233885702</v>
      </c>
      <c r="U30" s="11">
        <f t="shared" si="6"/>
        <v>7.5764481149971639</v>
      </c>
      <c r="W30" s="10" t="str">
        <f>name!D26</f>
        <v>81 Process, plant and machine operatives</v>
      </c>
      <c r="X30" s="11">
        <v>5.2868507901580131</v>
      </c>
      <c r="Y30" s="11">
        <v>5.7758159134912477</v>
      </c>
      <c r="Z30" s="11">
        <v>4.6745970211426915</v>
      </c>
      <c r="AA30" s="11">
        <v>5.9328012085702584</v>
      </c>
      <c r="AB30" s="11">
        <v>6.328736569304839</v>
      </c>
      <c r="AC30" s="11"/>
      <c r="AD30" s="11">
        <f t="shared" si="4"/>
        <v>1.6541395481621475</v>
      </c>
      <c r="AE30" s="11">
        <f>'RD T1'!T58</f>
        <v>2.8442483247708803</v>
      </c>
      <c r="AF30" s="11">
        <f t="shared" si="7"/>
        <v>4.4983878729330282</v>
      </c>
    </row>
    <row r="31" spans="1:32" x14ac:dyDescent="0.2">
      <c r="A31" s="10" t="str">
        <f>name!D27</f>
        <v>82 Transport and mobile machine drivers and operatives</v>
      </c>
      <c r="B31" s="11">
        <v>21.598631145559128</v>
      </c>
      <c r="C31" s="11">
        <v>23.47457431729816</v>
      </c>
      <c r="D31" s="11">
        <v>23.575574192915287</v>
      </c>
      <c r="E31" s="11">
        <v>24.744223773969196</v>
      </c>
      <c r="F31" s="11">
        <v>24.33657947869014</v>
      </c>
      <c r="G31" s="11"/>
      <c r="H31" s="11">
        <f t="shared" si="2"/>
        <v>0.76100528577485349</v>
      </c>
      <c r="I31" s="11">
        <f>'RD T1'!E30</f>
        <v>12.934308578125572</v>
      </c>
      <c r="J31" s="11">
        <f t="shared" si="5"/>
        <v>13.695313863900425</v>
      </c>
      <c r="L31" s="10" t="str">
        <f>name!D27</f>
        <v>82 Transport and mobile machine drivers and operatives</v>
      </c>
      <c r="M31" s="11">
        <v>20.498554127845509</v>
      </c>
      <c r="N31" s="11">
        <v>22.216542797649169</v>
      </c>
      <c r="O31" s="11">
        <v>22.34774013849777</v>
      </c>
      <c r="P31" s="11">
        <v>23.008172860364695</v>
      </c>
      <c r="Q31" s="11">
        <v>22.412690266469344</v>
      </c>
      <c r="R31" s="11"/>
      <c r="S31" s="11">
        <f t="shared" si="3"/>
        <v>6.495012797157429E-2</v>
      </c>
      <c r="T31" s="11">
        <f>'RD T1'!T30</f>
        <v>11.86418973098518</v>
      </c>
      <c r="U31" s="11">
        <f t="shared" si="6"/>
        <v>11.929139858956754</v>
      </c>
      <c r="W31" s="10" t="str">
        <f>name!D27</f>
        <v>82 Transport and mobile machine drivers and operatives</v>
      </c>
      <c r="X31" s="11">
        <v>1.1000770177136407</v>
      </c>
      <c r="Y31" s="11">
        <v>1.2580315196489846</v>
      </c>
      <c r="Z31" s="11">
        <v>1.2278340544175159</v>
      </c>
      <c r="AA31" s="11">
        <v>1.7360509136044751</v>
      </c>
      <c r="AB31" s="11">
        <v>1.9238892122207942</v>
      </c>
      <c r="AC31" s="11"/>
      <c r="AD31" s="11">
        <f t="shared" si="4"/>
        <v>0.69605515780327831</v>
      </c>
      <c r="AE31" s="11">
        <f>'RD T1'!T59</f>
        <v>1.0701188471403906</v>
      </c>
      <c r="AF31" s="11">
        <f t="shared" si="7"/>
        <v>1.7661740049436689</v>
      </c>
    </row>
    <row r="32" spans="1:32" x14ac:dyDescent="0.2">
      <c r="A32" s="10" t="str">
        <f>name!D28</f>
        <v>91 Elementary trades and related occupations</v>
      </c>
      <c r="B32" s="11">
        <v>11.572484411643071</v>
      </c>
      <c r="C32" s="11">
        <v>10.671960006916578</v>
      </c>
      <c r="D32" s="11">
        <v>9.8299841502821454</v>
      </c>
      <c r="E32" s="11">
        <v>8.2115523739843006</v>
      </c>
      <c r="F32" s="11">
        <v>7.5972990396491245</v>
      </c>
      <c r="G32" s="11"/>
      <c r="H32" s="11">
        <f t="shared" si="2"/>
        <v>-2.232685110633021</v>
      </c>
      <c r="I32" s="11">
        <f>'RD T1'!E31</f>
        <v>3.334267535879873</v>
      </c>
      <c r="J32" s="11">
        <f t="shared" si="5"/>
        <v>1.101582425246852</v>
      </c>
      <c r="L32" s="10" t="str">
        <f>name!D28</f>
        <v>91 Elementary trades and related occupations</v>
      </c>
      <c r="M32" s="11">
        <v>8.5112249608119335</v>
      </c>
      <c r="N32" s="11">
        <v>7.6844151947575643</v>
      </c>
      <c r="O32" s="11">
        <v>7.50254683678964</v>
      </c>
      <c r="P32" s="11">
        <v>6.1771209403860077</v>
      </c>
      <c r="Q32" s="11">
        <v>5.6291465683311142</v>
      </c>
      <c r="R32" s="11"/>
      <c r="S32" s="11">
        <f t="shared" si="3"/>
        <v>-1.8734002684585258</v>
      </c>
      <c r="T32" s="11">
        <f>'RD T1'!T31</f>
        <v>2.0421126984327032</v>
      </c>
      <c r="U32" s="11">
        <f t="shared" si="6"/>
        <v>0.16871242997417735</v>
      </c>
      <c r="W32" s="10" t="str">
        <f>name!D28</f>
        <v>91 Elementary trades and related occupations</v>
      </c>
      <c r="X32" s="11">
        <v>3.061259450831129</v>
      </c>
      <c r="Y32" s="11">
        <v>2.9875448121590069</v>
      </c>
      <c r="Z32" s="11">
        <v>2.3274373134925108</v>
      </c>
      <c r="AA32" s="11">
        <v>2.0344314335982916</v>
      </c>
      <c r="AB32" s="11">
        <v>1.9681524713180123</v>
      </c>
      <c r="AC32" s="11"/>
      <c r="AD32" s="11">
        <f t="shared" si="4"/>
        <v>-0.35928484217449852</v>
      </c>
      <c r="AE32" s="11">
        <f>'RD T1'!T60</f>
        <v>1.2921548374471696</v>
      </c>
      <c r="AF32" s="11">
        <f t="shared" si="7"/>
        <v>0.93286999527267112</v>
      </c>
    </row>
    <row r="33" spans="1:32" x14ac:dyDescent="0.2">
      <c r="A33" s="10" t="str">
        <f>name!D29</f>
        <v>92 Elementary administration and service occupations</v>
      </c>
      <c r="B33" s="11">
        <v>50.006349508407553</v>
      </c>
      <c r="C33" s="11">
        <v>48.330455558527795</v>
      </c>
      <c r="D33" s="11">
        <v>44.98270855636666</v>
      </c>
      <c r="E33" s="11">
        <v>44.810175856562751</v>
      </c>
      <c r="F33" s="11">
        <v>41.785104791027763</v>
      </c>
      <c r="G33" s="11"/>
      <c r="H33" s="11">
        <f t="shared" ref="H33" si="8">F33-D33</f>
        <v>-3.1976037653388971</v>
      </c>
      <c r="I33" s="11">
        <f>'RD T1'!E32</f>
        <v>20.498804104214383</v>
      </c>
      <c r="J33" s="11">
        <f>SUM(H33:I33)</f>
        <v>17.301200338875486</v>
      </c>
      <c r="L33" s="10" t="str">
        <f>name!D29</f>
        <v>92 Elementary administration and service occupations</v>
      </c>
      <c r="M33" s="11">
        <v>25.952587610546331</v>
      </c>
      <c r="N33" s="11">
        <v>23.568061198101866</v>
      </c>
      <c r="O33" s="11">
        <v>22.670006332916163</v>
      </c>
      <c r="P33" s="11">
        <v>23.726675257457892</v>
      </c>
      <c r="Q33" s="11">
        <v>21.970049084854171</v>
      </c>
      <c r="R33" s="11"/>
      <c r="S33" s="11">
        <f t="shared" ref="S33" si="9">Q33-O33</f>
        <v>-0.69995724806199178</v>
      </c>
      <c r="T33" s="11">
        <f>'RD T1'!T32</f>
        <v>9.0529909129641322</v>
      </c>
      <c r="U33" s="11">
        <f t="shared" ref="U33" si="10">SUM(S33:T33)</f>
        <v>8.3530336649021404</v>
      </c>
      <c r="W33" s="10" t="str">
        <f>name!D29</f>
        <v>92 Elementary administration and service occupations</v>
      </c>
      <c r="X33" s="11">
        <v>24.053761897861179</v>
      </c>
      <c r="Y33" s="11">
        <v>24.762394360425926</v>
      </c>
      <c r="Z33" s="11">
        <v>22.312702223450422</v>
      </c>
      <c r="AA33" s="11">
        <v>21.083500599104855</v>
      </c>
      <c r="AB33" s="11">
        <v>19.815055706173638</v>
      </c>
      <c r="AC33" s="11"/>
      <c r="AD33" s="11">
        <f t="shared" ref="AD33" si="11">AB33-Z33</f>
        <v>-2.4976465172767846</v>
      </c>
      <c r="AE33" s="11">
        <f>'RD T1'!T61</f>
        <v>11.445813191250251</v>
      </c>
      <c r="AF33" s="11">
        <f t="shared" ref="AF33" si="12">SUM(AD33:AE33)</f>
        <v>8.948166673973466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521.11700000000019</v>
      </c>
      <c r="C35" s="34">
        <f>SUM(C8:C33)</f>
        <v>550.84699999999998</v>
      </c>
      <c r="D35" s="34">
        <f>SUM(D8:D33)</f>
        <v>551.37599999999964</v>
      </c>
      <c r="E35" s="34">
        <f>SUM(E8:E33)</f>
        <v>558.67400000000009</v>
      </c>
      <c r="F35" s="34">
        <f>SUM(F8:F33)</f>
        <v>572.85099999999989</v>
      </c>
      <c r="G35" s="11"/>
      <c r="H35" s="34">
        <f>F35-D35</f>
        <v>21.47500000000025</v>
      </c>
      <c r="I35" s="34">
        <f>SUM(I8:I33)</f>
        <v>267.36969298919848</v>
      </c>
      <c r="J35" s="34">
        <f>SUM(J8:J33)</f>
        <v>288.84469298919879</v>
      </c>
      <c r="L35" s="231" t="str">
        <f>name!D3</f>
        <v>All occupations</v>
      </c>
      <c r="M35" s="34">
        <f>SUM(M8:M33)</f>
        <v>278.77461585459099</v>
      </c>
      <c r="N35" s="34">
        <f>SUM(N8:N33)</f>
        <v>288.27056589233592</v>
      </c>
      <c r="O35" s="34">
        <f>SUM(O8:O33)</f>
        <v>290.14659149508213</v>
      </c>
      <c r="P35" s="34">
        <f>SUM(P8:P33)</f>
        <v>292.70316278839726</v>
      </c>
      <c r="Q35" s="34">
        <f>SUM(Q8:Q33)</f>
        <v>297.16806622869865</v>
      </c>
      <c r="R35" s="11"/>
      <c r="S35" s="34">
        <f>Q35-O35</f>
        <v>7.0214747336165146</v>
      </c>
      <c r="T35" s="34">
        <f>SUM(T8:T33)</f>
        <v>117.74972257594875</v>
      </c>
      <c r="U35" s="34">
        <f>SUM(U8:U33)</f>
        <v>124.77119730956522</v>
      </c>
      <c r="W35" s="231" t="str">
        <f>name!D3</f>
        <v>All occupations</v>
      </c>
      <c r="X35" s="34">
        <f>SUM(X8:X33)</f>
        <v>242.3423841454092</v>
      </c>
      <c r="Y35" s="34">
        <f>SUM(Y8:Y33)</f>
        <v>262.576434107664</v>
      </c>
      <c r="Z35" s="34">
        <f>SUM(Z8:Z33)</f>
        <v>261.2294085049175</v>
      </c>
      <c r="AA35" s="34">
        <f>SUM(AA8:AA33)</f>
        <v>265.97083721160277</v>
      </c>
      <c r="AB35" s="34">
        <f>SUM(AB8:AB33)</f>
        <v>275.68293377130124</v>
      </c>
      <c r="AC35" s="11"/>
      <c r="AD35" s="34">
        <f t="shared" ref="AD35" si="13">AB35-Z35</f>
        <v>14.453525266383735</v>
      </c>
      <c r="AE35" s="34">
        <f>SUM(AE8:AE33)</f>
        <v>149.61997041324963</v>
      </c>
      <c r="AF35" s="34">
        <f>SUM(AF8:AF33)</f>
        <v>164.07349567963348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Leicester and Leicestershire (Continued)</v>
      </c>
      <c r="L38" s="19" t="str">
        <f>CONCATENATE(L$1," (Continued)")</f>
        <v>Occupation Table 2.1  Males: Employment Change by Occupation (SOC 2020) and Replacement Demand, 2015-2035, Leicester and Leicestershire (Continued)</v>
      </c>
      <c r="W38" s="19" t="str">
        <f>CONCATENATE(W$1," (Continued)")</f>
        <v>Occupation Table 2.2  Females: Employment Change by Occupation (SOC 2020) and Replacement Demand, 2015-2035, Leicester and Leicestershire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6.4250347548450586</v>
      </c>
      <c r="C45" s="173">
        <f t="shared" si="20"/>
        <v>7.4035404959351387</v>
      </c>
      <c r="D45" s="173">
        <f t="shared" si="20"/>
        <v>7.698891870326924</v>
      </c>
      <c r="E45" s="173">
        <f t="shared" si="20"/>
        <v>7.015235103098691</v>
      </c>
      <c r="F45" s="173">
        <f t="shared" si="20"/>
        <v>7.4341134869750123</v>
      </c>
      <c r="H45" s="68">
        <f t="shared" ref="H45:H70" si="21">IF(D8&gt;0,(H8/D8)*100,0)</f>
        <v>0.32167708000474315</v>
      </c>
      <c r="I45" s="69">
        <f t="shared" ref="I45:I70" si="22">IF(D8&gt;0,I8/D8*100,0)</f>
        <v>48.311540450711874</v>
      </c>
      <c r="J45" s="69">
        <f t="shared" ref="J45:J70" si="23">IF(D8&gt;0,(J8/D8)*100,0)</f>
        <v>48.633217530716621</v>
      </c>
      <c r="L45" t="str">
        <f t="shared" ref="L45:L70" si="24">L8</f>
        <v>11 Corporate managers and directors</v>
      </c>
      <c r="M45" s="173">
        <f t="shared" ref="M45:Q45" si="25">M8/M$35*100</f>
        <v>8.6979523682322402</v>
      </c>
      <c r="N45" s="173">
        <f t="shared" si="25"/>
        <v>9.7747415480808648</v>
      </c>
      <c r="O45" s="173">
        <f t="shared" si="25"/>
        <v>10.132293874168122</v>
      </c>
      <c r="P45" s="173">
        <f t="shared" si="25"/>
        <v>9.0198492741029099</v>
      </c>
      <c r="Q45" s="173">
        <f t="shared" si="25"/>
        <v>9.2732831028232656</v>
      </c>
      <c r="S45" s="68">
        <f t="shared" ref="S45:S70" si="26">IF(O8&gt;0,(S8/O8)*100,0)</f>
        <v>-6.2631389718268791</v>
      </c>
      <c r="T45" s="69">
        <f t="shared" ref="T45:T70" si="27">IF(O8&gt;0,T8/O8*100,0)</f>
        <v>42.850357008646498</v>
      </c>
      <c r="U45" s="69">
        <f t="shared" ref="U45:U70" si="28">IF(O8&gt;0,(U8/O8)*100,0)</f>
        <v>36.587218036819621</v>
      </c>
      <c r="W45" t="str">
        <f t="shared" ref="W45:W70" si="29">W8</f>
        <v>11 Corporate managers and directors</v>
      </c>
      <c r="X45" s="173">
        <f t="shared" ref="X45:AB45" si="30">X8/X$35*100</f>
        <v>3.8104209852580042</v>
      </c>
      <c r="Y45" s="173">
        <f t="shared" si="30"/>
        <v>4.800308140108867</v>
      </c>
      <c r="Z45" s="173">
        <f t="shared" si="30"/>
        <v>4.996120765064731</v>
      </c>
      <c r="AA45" s="173">
        <f t="shared" si="30"/>
        <v>4.8091402012107647</v>
      </c>
      <c r="AB45" s="173">
        <f t="shared" si="30"/>
        <v>5.4516096346995599</v>
      </c>
      <c r="AD45" s="68">
        <f t="shared" ref="AD45:AD70" si="31">IF(Z8&gt;0,(AD8/Z8)*100,0)</f>
        <v>15.154161584675938</v>
      </c>
      <c r="AE45" s="69">
        <f t="shared" ref="AE45:AE70" si="32">IF(Z8&gt;0,AE8/Z8*100,0)</f>
        <v>60.613010703486815</v>
      </c>
      <c r="AF45" s="69">
        <f t="shared" ref="AF45:AF70" si="33">IF(Z8&gt;0,(AF8/Z8)*100,0)</f>
        <v>75.76717228816274</v>
      </c>
    </row>
    <row r="46" spans="1:32" x14ac:dyDescent="0.2">
      <c r="A46" t="str">
        <f t="shared" si="19"/>
        <v>12 Other managers and proprietors</v>
      </c>
      <c r="B46" s="173">
        <f t="shared" si="20"/>
        <v>2.9740306384465653</v>
      </c>
      <c r="C46" s="173">
        <f t="shared" si="20"/>
        <v>3.1240271731932374</v>
      </c>
      <c r="D46" s="173">
        <f t="shared" si="20"/>
        <v>3.235230062054248</v>
      </c>
      <c r="E46" s="173">
        <f t="shared" si="20"/>
        <v>3.922809112183955</v>
      </c>
      <c r="F46" s="173">
        <f t="shared" si="20"/>
        <v>4.3813570330161866</v>
      </c>
      <c r="H46" s="68">
        <f t="shared" si="21"/>
        <v>40.701035148567968</v>
      </c>
      <c r="I46" s="69">
        <f t="shared" si="22"/>
        <v>67.865193122835862</v>
      </c>
      <c r="J46" s="69">
        <f t="shared" si="23"/>
        <v>108.56622827140386</v>
      </c>
      <c r="L46" t="str">
        <f t="shared" si="24"/>
        <v>12 Other managers and proprietors</v>
      </c>
      <c r="M46" s="173">
        <f t="shared" ref="M46:Q46" si="34">M9/M$35*100</f>
        <v>3.5766786293264707</v>
      </c>
      <c r="N46" s="173">
        <f t="shared" si="34"/>
        <v>3.7356630168142675</v>
      </c>
      <c r="O46" s="173">
        <f t="shared" si="34"/>
        <v>3.9227839676858243</v>
      </c>
      <c r="P46" s="173">
        <f t="shared" si="34"/>
        <v>4.9337768930443486</v>
      </c>
      <c r="Q46" s="173">
        <f t="shared" si="34"/>
        <v>5.5627082071024629</v>
      </c>
      <c r="S46" s="68">
        <f t="shared" si="26"/>
        <v>45.236760354201728</v>
      </c>
      <c r="T46" s="69">
        <f t="shared" si="27"/>
        <v>63.689960051662418</v>
      </c>
      <c r="U46" s="69">
        <f t="shared" si="28"/>
        <v>108.92672040586416</v>
      </c>
      <c r="W46" t="str">
        <f t="shared" si="29"/>
        <v>12 Other managers and proprietors</v>
      </c>
      <c r="X46" s="173">
        <f t="shared" ref="X46:AB46" si="35">X9/X$35*100</f>
        <v>2.2807843342743586</v>
      </c>
      <c r="Y46" s="173">
        <f t="shared" si="35"/>
        <v>2.4525403683706219</v>
      </c>
      <c r="Z46" s="173">
        <f t="shared" si="35"/>
        <v>2.4715663408450919</v>
      </c>
      <c r="AA46" s="173">
        <f t="shared" si="35"/>
        <v>2.8102304925228081</v>
      </c>
      <c r="AB46" s="173">
        <f t="shared" si="35"/>
        <v>3.1079381850019945</v>
      </c>
      <c r="AD46" s="68">
        <f t="shared" si="31"/>
        <v>32.705192099430988</v>
      </c>
      <c r="AE46" s="69">
        <f t="shared" si="32"/>
        <v>75.225539443904822</v>
      </c>
      <c r="AF46" s="69">
        <f t="shared" si="33"/>
        <v>107.93073154333581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5.4443103041470406</v>
      </c>
      <c r="C47" s="173">
        <f t="shared" si="20"/>
        <v>6.111612478079719</v>
      </c>
      <c r="D47" s="173">
        <f t="shared" si="20"/>
        <v>6.3866190138832319</v>
      </c>
      <c r="E47" s="173">
        <f t="shared" si="20"/>
        <v>6.6292365765151757</v>
      </c>
      <c r="F47" s="173">
        <f t="shared" si="20"/>
        <v>7.1710983245001119</v>
      </c>
      <c r="H47" s="68">
        <f t="shared" si="21"/>
        <v>16.656377091964323</v>
      </c>
      <c r="I47" s="69">
        <f t="shared" si="22"/>
        <v>39.569682494497968</v>
      </c>
      <c r="J47" s="69">
        <f t="shared" si="23"/>
        <v>56.226059586462284</v>
      </c>
      <c r="L47" t="str">
        <f t="shared" si="24"/>
        <v>21 Science, research, engineering and technology professionals</v>
      </c>
      <c r="M47" s="173">
        <f t="shared" ref="M47:Q47" si="36">M10/M$35*100</f>
        <v>8.5374056143946468</v>
      </c>
      <c r="N47" s="173">
        <f t="shared" si="36"/>
        <v>9.8132477600127626</v>
      </c>
      <c r="O47" s="173">
        <f t="shared" si="36"/>
        <v>9.8300313879491359</v>
      </c>
      <c r="P47" s="173">
        <f t="shared" si="36"/>
        <v>9.9511708532998338</v>
      </c>
      <c r="Q47" s="173">
        <f t="shared" si="36"/>
        <v>10.63322514067637</v>
      </c>
      <c r="S47" s="68">
        <f t="shared" si="26"/>
        <v>10.788522355955319</v>
      </c>
      <c r="T47" s="69">
        <f t="shared" si="27"/>
        <v>34.209964689190549</v>
      </c>
      <c r="U47" s="69">
        <f t="shared" si="28"/>
        <v>44.998487045145872</v>
      </c>
      <c r="W47" t="str">
        <f t="shared" si="29"/>
        <v>21 Science, research, engineering and technology professionals</v>
      </c>
      <c r="X47" s="173">
        <f t="shared" ref="X47:AB47" si="37">X10/X$35*100</f>
        <v>1.886218474867454</v>
      </c>
      <c r="Y47" s="173">
        <f t="shared" si="37"/>
        <v>2.0477576958476464</v>
      </c>
      <c r="Z47" s="173">
        <f t="shared" si="37"/>
        <v>2.5620329185990722</v>
      </c>
      <c r="AA47" s="173">
        <f t="shared" si="37"/>
        <v>2.973419722367098</v>
      </c>
      <c r="AB47" s="173">
        <f t="shared" si="37"/>
        <v>3.439153379895342</v>
      </c>
      <c r="AD47" s="68">
        <f t="shared" si="31"/>
        <v>41.662419247005964</v>
      </c>
      <c r="AE47" s="69">
        <f t="shared" si="32"/>
        <v>62.410283601436753</v>
      </c>
      <c r="AF47" s="69">
        <f t="shared" si="33"/>
        <v>104.07270284844272</v>
      </c>
    </row>
    <row r="48" spans="1:32" x14ac:dyDescent="0.2">
      <c r="A48" t="str">
        <f t="shared" si="19"/>
        <v>22 Health professionals</v>
      </c>
      <c r="B48" s="173">
        <f t="shared" si="20"/>
        <v>3.5763982240991337</v>
      </c>
      <c r="C48" s="173">
        <f t="shared" si="20"/>
        <v>3.7117187714132762</v>
      </c>
      <c r="D48" s="173">
        <f t="shared" si="20"/>
        <v>3.7320240703482539</v>
      </c>
      <c r="E48" s="173">
        <f t="shared" si="20"/>
        <v>3.9476371650403288</v>
      </c>
      <c r="F48" s="173">
        <f t="shared" si="20"/>
        <v>4.185754493095251</v>
      </c>
      <c r="H48" s="68">
        <f t="shared" si="21"/>
        <v>16.526078997590794</v>
      </c>
      <c r="I48" s="69">
        <f t="shared" si="22"/>
        <v>57.187182214580737</v>
      </c>
      <c r="J48" s="69">
        <f t="shared" si="23"/>
        <v>73.713261212171517</v>
      </c>
      <c r="L48" t="str">
        <f t="shared" si="24"/>
        <v>22 Health professionals</v>
      </c>
      <c r="M48" s="173">
        <f t="shared" ref="M48:Q48" si="38">M11/M$35*100</f>
        <v>1.7753841061100846</v>
      </c>
      <c r="N48" s="173">
        <f t="shared" si="38"/>
        <v>1.7717328553083525</v>
      </c>
      <c r="O48" s="173">
        <f t="shared" si="38"/>
        <v>1.9502700189152486</v>
      </c>
      <c r="P48" s="173">
        <f t="shared" si="38"/>
        <v>2.0232143585199438</v>
      </c>
      <c r="Q48" s="173">
        <f t="shared" si="38"/>
        <v>2.1355612563508131</v>
      </c>
      <c r="S48" s="68">
        <f t="shared" si="26"/>
        <v>12.150691025104775</v>
      </c>
      <c r="T48" s="69">
        <f t="shared" si="27"/>
        <v>40.342479998661787</v>
      </c>
      <c r="U48" s="69">
        <f t="shared" si="28"/>
        <v>52.493171023766564</v>
      </c>
      <c r="W48" t="str">
        <f t="shared" si="29"/>
        <v>22 Health professionals</v>
      </c>
      <c r="X48" s="173">
        <f t="shared" ref="X48:AB48" si="39">X11/X$35*100</f>
        <v>5.6481654911482044</v>
      </c>
      <c r="Y48" s="173">
        <f t="shared" si="39"/>
        <v>5.8415399023889005</v>
      </c>
      <c r="Z48" s="173">
        <f t="shared" si="39"/>
        <v>5.7110120712191783</v>
      </c>
      <c r="AA48" s="173">
        <f t="shared" si="39"/>
        <v>6.0654807899882055</v>
      </c>
      <c r="AB48" s="173">
        <f t="shared" si="39"/>
        <v>6.3957279260677815</v>
      </c>
      <c r="AD48" s="68">
        <f t="shared" si="31"/>
        <v>18.185641605267794</v>
      </c>
      <c r="AE48" s="69">
        <f t="shared" si="32"/>
        <v>63.576292874203034</v>
      </c>
      <c r="AF48" s="69">
        <f t="shared" si="33"/>
        <v>81.761934479470838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3.842658263890808</v>
      </c>
      <c r="C49" s="173">
        <f t="shared" si="20"/>
        <v>4.117942056621632</v>
      </c>
      <c r="D49" s="173">
        <f t="shared" si="20"/>
        <v>4.2902179535407017</v>
      </c>
      <c r="E49" s="173">
        <f t="shared" si="20"/>
        <v>4.2433683760944074</v>
      </c>
      <c r="F49" s="173">
        <f t="shared" si="20"/>
        <v>4.3330530907848841</v>
      </c>
      <c r="H49" s="68">
        <f t="shared" si="21"/>
        <v>4.9321258421782908</v>
      </c>
      <c r="I49" s="69">
        <f t="shared" si="22"/>
        <v>49.285656799218131</v>
      </c>
      <c r="J49" s="69">
        <f t="shared" si="23"/>
        <v>54.217782641396418</v>
      </c>
      <c r="L49" t="str">
        <f t="shared" si="24"/>
        <v>23 Teaching and other educational professionals</v>
      </c>
      <c r="M49" s="173">
        <f t="shared" ref="M49:Q49" si="40">M12/M$35*100</f>
        <v>2.9258988460649009</v>
      </c>
      <c r="N49" s="173">
        <f t="shared" si="40"/>
        <v>2.9474037643721824</v>
      </c>
      <c r="O49" s="173">
        <f t="shared" si="40"/>
        <v>3.0707750318180991</v>
      </c>
      <c r="P49" s="173">
        <f t="shared" si="40"/>
        <v>3.1466767907475655</v>
      </c>
      <c r="Q49" s="173">
        <f t="shared" si="40"/>
        <v>3.2264275071381148</v>
      </c>
      <c r="S49" s="68">
        <f t="shared" si="26"/>
        <v>7.6114729751188239</v>
      </c>
      <c r="T49" s="69">
        <f t="shared" si="27"/>
        <v>43.82785613927107</v>
      </c>
      <c r="U49" s="69">
        <f t="shared" si="28"/>
        <v>51.439329114389899</v>
      </c>
      <c r="W49" t="str">
        <f t="shared" si="29"/>
        <v>23 Teaching and other educational professionals</v>
      </c>
      <c r="X49" s="173">
        <f t="shared" ref="X49:AB49" si="41">X12/X$35*100</f>
        <v>4.8972375337809178</v>
      </c>
      <c r="Y49" s="173">
        <f t="shared" si="41"/>
        <v>5.4030221021791007</v>
      </c>
      <c r="Z49" s="173">
        <f t="shared" si="41"/>
        <v>5.6446489469177745</v>
      </c>
      <c r="AA49" s="173">
        <f t="shared" si="41"/>
        <v>5.4502867698544435</v>
      </c>
      <c r="AB49" s="173">
        <f t="shared" si="41"/>
        <v>5.5259226682840943</v>
      </c>
      <c r="AD49" s="68">
        <f t="shared" si="31"/>
        <v>3.3131683226937638</v>
      </c>
      <c r="AE49" s="69">
        <f t="shared" si="32"/>
        <v>52.583455471751428</v>
      </c>
      <c r="AF49" s="69">
        <f t="shared" si="33"/>
        <v>55.89662379444519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5.4283538441329302</v>
      </c>
      <c r="C50" s="173">
        <f t="shared" si="20"/>
        <v>6.1231205641578885</v>
      </c>
      <c r="D50" s="173">
        <f t="shared" si="20"/>
        <v>6.9420296662118144</v>
      </c>
      <c r="E50" s="173">
        <f t="shared" si="20"/>
        <v>7.5907042813708498</v>
      </c>
      <c r="F50" s="173">
        <f t="shared" si="20"/>
        <v>8.3211526946288874</v>
      </c>
      <c r="H50" s="68">
        <f t="shared" si="21"/>
        <v>24.534833174643591</v>
      </c>
      <c r="I50" s="69">
        <f t="shared" si="22"/>
        <v>54.80946100353129</v>
      </c>
      <c r="J50" s="69">
        <f t="shared" si="23"/>
        <v>79.344294178174877</v>
      </c>
      <c r="L50" t="str">
        <f t="shared" si="24"/>
        <v>24 Business, media and public service professionals</v>
      </c>
      <c r="M50" s="173">
        <f t="shared" ref="M50:Q50" si="42">M13/M$35*100</f>
        <v>5.9945409715857902</v>
      </c>
      <c r="N50" s="173">
        <f t="shared" si="42"/>
        <v>6.3893607355371422</v>
      </c>
      <c r="O50" s="173">
        <f t="shared" si="42"/>
        <v>7.0237864335294189</v>
      </c>
      <c r="P50" s="173">
        <f t="shared" si="42"/>
        <v>7.732068588860515</v>
      </c>
      <c r="Q50" s="173">
        <f t="shared" si="42"/>
        <v>8.2956462549726382</v>
      </c>
      <c r="S50" s="68">
        <f t="shared" si="26"/>
        <v>20.966075689578425</v>
      </c>
      <c r="T50" s="69">
        <f t="shared" si="27"/>
        <v>47.597485034873074</v>
      </c>
      <c r="U50" s="69">
        <f t="shared" si="28"/>
        <v>68.563560724451506</v>
      </c>
      <c r="W50" t="str">
        <f t="shared" si="29"/>
        <v>24 Business, media and public service professionals</v>
      </c>
      <c r="X50" s="173">
        <f t="shared" ref="X50:AB50" si="43">X13/X$35*100</f>
        <v>4.7770497005590196</v>
      </c>
      <c r="Y50" s="173">
        <f t="shared" si="43"/>
        <v>5.830827749962304</v>
      </c>
      <c r="Z50" s="173">
        <f t="shared" si="43"/>
        <v>6.8512227103463941</v>
      </c>
      <c r="AA50" s="173">
        <f t="shared" si="43"/>
        <v>7.4351316616753298</v>
      </c>
      <c r="AB50" s="173">
        <f t="shared" si="43"/>
        <v>8.3486469585840144</v>
      </c>
      <c r="AD50" s="68">
        <f t="shared" si="31"/>
        <v>28.598477184146258</v>
      </c>
      <c r="AE50" s="69">
        <f t="shared" si="32"/>
        <v>63.02153567219684</v>
      </c>
      <c r="AF50" s="69">
        <f t="shared" si="33"/>
        <v>91.620012856343095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1.7289268193379921</v>
      </c>
      <c r="C51" s="173">
        <f t="shared" si="20"/>
        <v>1.9587462760696985</v>
      </c>
      <c r="D51" s="173">
        <f t="shared" si="20"/>
        <v>2.16136569698994</v>
      </c>
      <c r="E51" s="173">
        <f t="shared" si="20"/>
        <v>1.8482360644577107</v>
      </c>
      <c r="F51" s="173">
        <f t="shared" si="20"/>
        <v>1.9096263411950205</v>
      </c>
      <c r="H51" s="68">
        <f t="shared" si="21"/>
        <v>-8.2060709647420147</v>
      </c>
      <c r="I51" s="69">
        <f t="shared" si="22"/>
        <v>36.075617556011792</v>
      </c>
      <c r="J51" s="69">
        <f t="shared" si="23"/>
        <v>27.869546591269778</v>
      </c>
      <c r="L51" t="str">
        <f t="shared" si="24"/>
        <v>31 Science, engineering and technology associate professionals</v>
      </c>
      <c r="M51" s="173">
        <f t="shared" ref="M51:Q51" si="44">M14/M$35*100</f>
        <v>2.4394930457515818</v>
      </c>
      <c r="N51" s="173">
        <f t="shared" si="44"/>
        <v>2.8901785466880288</v>
      </c>
      <c r="O51" s="173">
        <f t="shared" si="44"/>
        <v>3.0474023791866021</v>
      </c>
      <c r="P51" s="173">
        <f t="shared" si="44"/>
        <v>2.4443543185583021</v>
      </c>
      <c r="Q51" s="173">
        <f t="shared" si="44"/>
        <v>2.4322937185299565</v>
      </c>
      <c r="S51" s="68">
        <f t="shared" si="26"/>
        <v>-18.253177413836287</v>
      </c>
      <c r="T51" s="69">
        <f t="shared" si="27"/>
        <v>29.885722240675953</v>
      </c>
      <c r="U51" s="69">
        <f t="shared" si="28"/>
        <v>11.63254482683967</v>
      </c>
      <c r="W51" t="str">
        <f t="shared" si="29"/>
        <v>31 Science, engineering and technology associate professionals</v>
      </c>
      <c r="X51" s="173">
        <f t="shared" ref="X51:AB51" si="45">X14/X$35*100</f>
        <v>0.91153853001242413</v>
      </c>
      <c r="Y51" s="173">
        <f t="shared" si="45"/>
        <v>0.93616971220549172</v>
      </c>
      <c r="Z51" s="173">
        <f t="shared" si="45"/>
        <v>1.177247849193594</v>
      </c>
      <c r="AA51" s="173">
        <f t="shared" si="45"/>
        <v>1.1922028684862231</v>
      </c>
      <c r="AB51" s="173">
        <f t="shared" si="45"/>
        <v>1.3462252931914549</v>
      </c>
      <c r="AD51" s="68">
        <f t="shared" si="31"/>
        <v>20.680653984688394</v>
      </c>
      <c r="AE51" s="69">
        <f t="shared" si="32"/>
        <v>53.872363748144956</v>
      </c>
      <c r="AF51" s="69">
        <f t="shared" si="33"/>
        <v>74.553017732833354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1.6045254824815725</v>
      </c>
      <c r="C52" s="173">
        <f t="shared" si="20"/>
        <v>1.6607543935183211</v>
      </c>
      <c r="D52" s="173">
        <f t="shared" si="20"/>
        <v>1.7013976063544611</v>
      </c>
      <c r="E52" s="173">
        <f t="shared" si="20"/>
        <v>1.6935607785502449</v>
      </c>
      <c r="F52" s="173">
        <f t="shared" si="20"/>
        <v>1.8042712733484605</v>
      </c>
      <c r="H52" s="68">
        <f t="shared" si="21"/>
        <v>10.176718752522001</v>
      </c>
      <c r="I52" s="69">
        <f t="shared" si="22"/>
        <v>59.033890032603288</v>
      </c>
      <c r="J52" s="69">
        <f t="shared" si="23"/>
        <v>69.210608785125288</v>
      </c>
      <c r="L52" t="str">
        <f t="shared" si="24"/>
        <v>32 Health and social care associate professionals</v>
      </c>
      <c r="M52" s="173">
        <f t="shared" ref="M52:Q52" si="46">M15/M$35*100</f>
        <v>0.64551267435155579</v>
      </c>
      <c r="N52" s="173">
        <f t="shared" si="46"/>
        <v>0.60332475713735456</v>
      </c>
      <c r="O52" s="173">
        <f t="shared" si="46"/>
        <v>0.67232836370463145</v>
      </c>
      <c r="P52" s="173">
        <f t="shared" si="46"/>
        <v>0.59596022355676548</v>
      </c>
      <c r="Q52" s="173">
        <f t="shared" si="46"/>
        <v>0.62648134616301732</v>
      </c>
      <c r="S52" s="68">
        <f t="shared" si="26"/>
        <v>-4.5641873477390229</v>
      </c>
      <c r="T52" s="69">
        <f t="shared" si="27"/>
        <v>43.29403664929918</v>
      </c>
      <c r="U52" s="69">
        <f t="shared" si="28"/>
        <v>38.729849301560151</v>
      </c>
      <c r="W52" t="str">
        <f t="shared" si="29"/>
        <v>32 Health and social care associate professionals</v>
      </c>
      <c r="X52" s="173">
        <f t="shared" ref="X52:AB52" si="47">X15/X$35*100</f>
        <v>2.7077102519508083</v>
      </c>
      <c r="Y52" s="173">
        <f t="shared" si="47"/>
        <v>2.8216576585305981</v>
      </c>
      <c r="Z52" s="173">
        <f t="shared" si="47"/>
        <v>2.8443812194021989</v>
      </c>
      <c r="AA52" s="173">
        <f t="shared" si="47"/>
        <v>2.9014795011179166</v>
      </c>
      <c r="AB52" s="173">
        <f t="shared" si="47"/>
        <v>3.0738513314876039</v>
      </c>
      <c r="AD52" s="68">
        <f t="shared" si="31"/>
        <v>14.046738816481765</v>
      </c>
      <c r="AE52" s="69">
        <f t="shared" si="32"/>
        <v>63.166169824826703</v>
      </c>
      <c r="AF52" s="69">
        <f t="shared" si="33"/>
        <v>77.212908641308459</v>
      </c>
    </row>
    <row r="53" spans="1:32" x14ac:dyDescent="0.2">
      <c r="A53" t="str">
        <f t="shared" si="19"/>
        <v>33 Protective service occupations</v>
      </c>
      <c r="B53" s="173">
        <f t="shared" si="20"/>
        <v>1.1999482906628669</v>
      </c>
      <c r="C53" s="173">
        <f t="shared" si="20"/>
        <v>1.1988553228573753</v>
      </c>
      <c r="D53" s="173">
        <f t="shared" si="20"/>
        <v>1.2546927667361119</v>
      </c>
      <c r="E53" s="173">
        <f t="shared" si="20"/>
        <v>1.4619189827845835</v>
      </c>
      <c r="F53" s="173">
        <f t="shared" si="20"/>
        <v>1.6137335580118846</v>
      </c>
      <c r="H53" s="68">
        <f t="shared" si="21"/>
        <v>33.625164596544188</v>
      </c>
      <c r="I53" s="69">
        <f t="shared" si="22"/>
        <v>39.685903172545508</v>
      </c>
      <c r="J53" s="69">
        <f t="shared" si="23"/>
        <v>73.311067769089703</v>
      </c>
      <c r="L53" t="str">
        <f t="shared" si="24"/>
        <v>33 Protective service occupations</v>
      </c>
      <c r="M53" s="173">
        <f t="shared" ref="M53:Q53" si="48">M16/M$35*100</f>
        <v>1.8636643971120055</v>
      </c>
      <c r="N53" s="173">
        <f t="shared" si="48"/>
        <v>1.8693851706907156</v>
      </c>
      <c r="O53" s="173">
        <f t="shared" si="48"/>
        <v>1.9103060482859564</v>
      </c>
      <c r="P53" s="173">
        <f t="shared" si="48"/>
        <v>2.160839595054878</v>
      </c>
      <c r="Q53" s="173">
        <f t="shared" si="48"/>
        <v>2.2918076739762414</v>
      </c>
      <c r="S53" s="68">
        <f t="shared" si="26"/>
        <v>22.873968122229137</v>
      </c>
      <c r="T53" s="69">
        <f t="shared" si="27"/>
        <v>32.25529050062606</v>
      </c>
      <c r="U53" s="69">
        <f t="shared" si="28"/>
        <v>55.12925862285519</v>
      </c>
      <c r="W53" t="str">
        <f t="shared" si="29"/>
        <v>33 Protective service occupations</v>
      </c>
      <c r="X53" s="173">
        <f t="shared" ref="X53:AB53" si="49">X16/X$35*100</f>
        <v>0.43645327403860096</v>
      </c>
      <c r="Y53" s="173">
        <f t="shared" si="49"/>
        <v>0.46271150500294217</v>
      </c>
      <c r="Z53" s="173">
        <f t="shared" si="49"/>
        <v>0.52650538511896283</v>
      </c>
      <c r="AA53" s="173">
        <f t="shared" si="49"/>
        <v>0.69275091949514866</v>
      </c>
      <c r="AB53" s="173">
        <f t="shared" si="49"/>
        <v>0.88281426952222219</v>
      </c>
      <c r="AD53" s="68">
        <f t="shared" si="31"/>
        <v>76.951537937716026</v>
      </c>
      <c r="AE53" s="69">
        <f t="shared" si="32"/>
        <v>69.630616725716465</v>
      </c>
      <c r="AF53" s="69">
        <f t="shared" si="33"/>
        <v>146.5821546634325</v>
      </c>
    </row>
    <row r="54" spans="1:32" x14ac:dyDescent="0.2">
      <c r="A54" t="str">
        <f t="shared" si="19"/>
        <v>34 Culture, media and sports occupations</v>
      </c>
      <c r="B54" s="173">
        <f t="shared" si="20"/>
        <v>1.4118287900268007</v>
      </c>
      <c r="C54" s="173">
        <f t="shared" si="20"/>
        <v>1.3026240771937421</v>
      </c>
      <c r="D54" s="173">
        <f t="shared" si="20"/>
        <v>1.3533998117619956</v>
      </c>
      <c r="E54" s="173">
        <f t="shared" si="20"/>
        <v>1.2371532181558218</v>
      </c>
      <c r="F54" s="173">
        <f t="shared" si="20"/>
        <v>1.3014739568188007</v>
      </c>
      <c r="H54" s="68">
        <f t="shared" si="21"/>
        <v>-9.1327738961542601E-2</v>
      </c>
      <c r="I54" s="69">
        <f t="shared" si="22"/>
        <v>43.350501659883214</v>
      </c>
      <c r="J54" s="69">
        <f t="shared" si="23"/>
        <v>43.259173920921675</v>
      </c>
      <c r="L54" t="str">
        <f t="shared" si="24"/>
        <v>34 Culture, media and sports occupations</v>
      </c>
      <c r="M54" s="173">
        <f t="shared" ref="M54:Q54" si="50">M17/M$35*100</f>
        <v>1.5595031538363879</v>
      </c>
      <c r="N54" s="173">
        <f t="shared" si="50"/>
        <v>1.3021271600953239</v>
      </c>
      <c r="O54" s="173">
        <f t="shared" si="50"/>
        <v>1.2847962687736478</v>
      </c>
      <c r="P54" s="173">
        <f t="shared" si="50"/>
        <v>1.1738105997113017</v>
      </c>
      <c r="Q54" s="173">
        <f t="shared" si="50"/>
        <v>1.2440741638521162</v>
      </c>
      <c r="S54" s="68">
        <f t="shared" si="26"/>
        <v>-0.82626502572552207</v>
      </c>
      <c r="T54" s="69">
        <f t="shared" si="27"/>
        <v>37.416653154212256</v>
      </c>
      <c r="U54" s="69">
        <f t="shared" si="28"/>
        <v>36.590388128486737</v>
      </c>
      <c r="W54" t="str">
        <f t="shared" si="29"/>
        <v>34 Culture, media and sports occupations</v>
      </c>
      <c r="X54" s="173">
        <f t="shared" ref="X54:AB54" si="51">X17/X$35*100</f>
        <v>1.2419539900087946</v>
      </c>
      <c r="Y54" s="173">
        <f t="shared" si="51"/>
        <v>1.3031696195751385</v>
      </c>
      <c r="Z54" s="173">
        <f t="shared" si="51"/>
        <v>1.429597527312009</v>
      </c>
      <c r="AA54" s="173">
        <f t="shared" si="51"/>
        <v>1.3068623071386101</v>
      </c>
      <c r="AB54" s="173">
        <f t="shared" si="51"/>
        <v>1.3633471574717939</v>
      </c>
      <c r="AD54" s="68">
        <f t="shared" si="31"/>
        <v>0.64228382081407387</v>
      </c>
      <c r="AE54" s="69">
        <f t="shared" si="32"/>
        <v>49.273646309252086</v>
      </c>
      <c r="AF54" s="69">
        <f t="shared" si="33"/>
        <v>49.915930130066158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5.5255915073174746</v>
      </c>
      <c r="C55" s="173">
        <f t="shared" si="52"/>
        <v>5.738790203346336</v>
      </c>
      <c r="D55" s="173">
        <f t="shared" si="52"/>
        <v>6.0706445321566234</v>
      </c>
      <c r="E55" s="173">
        <f t="shared" si="52"/>
        <v>5.7229569651982235</v>
      </c>
      <c r="F55" s="173">
        <f t="shared" si="52"/>
        <v>5.7827240364171884</v>
      </c>
      <c r="H55" s="68">
        <f t="shared" si="21"/>
        <v>-1.0327549312606255</v>
      </c>
      <c r="I55" s="69">
        <f t="shared" si="22"/>
        <v>44.231471469579461</v>
      </c>
      <c r="J55" s="69">
        <f t="shared" si="23"/>
        <v>43.198716538318834</v>
      </c>
      <c r="L55" t="str">
        <f t="shared" si="24"/>
        <v>35 Business and public service associate professionals</v>
      </c>
      <c r="M55" s="173">
        <f t="shared" ref="M55:Q55" si="53">M18/M$35*100</f>
        <v>5.7635905043065963</v>
      </c>
      <c r="N55" s="173">
        <f t="shared" si="53"/>
        <v>5.9154989343469389</v>
      </c>
      <c r="O55" s="173">
        <f t="shared" si="53"/>
        <v>6.2897007559228584</v>
      </c>
      <c r="P55" s="173">
        <f t="shared" si="53"/>
        <v>5.7217099114287517</v>
      </c>
      <c r="Q55" s="173">
        <f t="shared" si="53"/>
        <v>5.560235076654612</v>
      </c>
      <c r="S55" s="68">
        <f t="shared" si="26"/>
        <v>-9.4584688243883033</v>
      </c>
      <c r="T55" s="69">
        <f t="shared" si="27"/>
        <v>35.213577669917392</v>
      </c>
      <c r="U55" s="69">
        <f t="shared" si="28"/>
        <v>25.755108845529083</v>
      </c>
      <c r="W55" t="str">
        <f t="shared" si="29"/>
        <v>35 Business and public service associate professionals</v>
      </c>
      <c r="X55" s="173">
        <f t="shared" ref="X55:AB55" si="54">X18/X$35*100</f>
        <v>5.2518132361603715</v>
      </c>
      <c r="Y55" s="173">
        <f t="shared" si="54"/>
        <v>5.544789831390748</v>
      </c>
      <c r="Z55" s="173">
        <f t="shared" si="54"/>
        <v>5.8273395496306488</v>
      </c>
      <c r="AA55" s="173">
        <f t="shared" si="54"/>
        <v>5.7243293584512509</v>
      </c>
      <c r="AB55" s="173">
        <f t="shared" si="54"/>
        <v>6.0225524981410059</v>
      </c>
      <c r="AD55" s="68">
        <f t="shared" si="31"/>
        <v>9.068184642562473</v>
      </c>
      <c r="AE55" s="69">
        <f t="shared" si="32"/>
        <v>55.042329933196974</v>
      </c>
      <c r="AF55" s="69">
        <f t="shared" si="33"/>
        <v>64.110514575759453</v>
      </c>
    </row>
    <row r="56" spans="1:32" x14ac:dyDescent="0.2">
      <c r="A56" t="str">
        <f t="shared" si="19"/>
        <v>41 Administrative occupations</v>
      </c>
      <c r="B56" s="173">
        <f t="shared" si="52"/>
        <v>8.815389376919093</v>
      </c>
      <c r="C56" s="173">
        <f t="shared" si="52"/>
        <v>8.4190756456566067</v>
      </c>
      <c r="D56" s="173">
        <f t="shared" si="52"/>
        <v>8.8553992750674944</v>
      </c>
      <c r="E56" s="173">
        <f t="shared" si="52"/>
        <v>7.9550031866402442</v>
      </c>
      <c r="F56" s="173">
        <f t="shared" si="52"/>
        <v>7.2857872611593031</v>
      </c>
      <c r="H56" s="68">
        <f t="shared" si="21"/>
        <v>-14.520464091213208</v>
      </c>
      <c r="I56" s="69">
        <f t="shared" si="22"/>
        <v>45.637929438863893</v>
      </c>
      <c r="J56" s="69">
        <f t="shared" si="23"/>
        <v>31.117465347650679</v>
      </c>
      <c r="L56" t="str">
        <f t="shared" si="24"/>
        <v>41 Administrative occupations</v>
      </c>
      <c r="M56" s="173">
        <f t="shared" ref="M56:Q56" si="55">M19/M$35*100</f>
        <v>3.7822779503517006</v>
      </c>
      <c r="N56" s="173">
        <f t="shared" si="55"/>
        <v>3.5211739261341188</v>
      </c>
      <c r="O56" s="173">
        <f t="shared" si="55"/>
        <v>4.278426709947813</v>
      </c>
      <c r="P56" s="173">
        <f t="shared" si="55"/>
        <v>3.9080784775100956</v>
      </c>
      <c r="Q56" s="173">
        <f t="shared" si="55"/>
        <v>4.0848832227811425</v>
      </c>
      <c r="S56" s="68">
        <f t="shared" si="26"/>
        <v>-2.2132046251962745</v>
      </c>
      <c r="T56" s="69">
        <f t="shared" si="27"/>
        <v>34.671462532792383</v>
      </c>
      <c r="U56" s="69">
        <f t="shared" si="28"/>
        <v>32.458257907596114</v>
      </c>
      <c r="W56" t="str">
        <f t="shared" si="29"/>
        <v>41 Administrative occupations</v>
      </c>
      <c r="X56" s="173">
        <f t="shared" ref="X56:AB56" si="56">X19/X$35*100</f>
        <v>14.605147158838069</v>
      </c>
      <c r="Y56" s="173">
        <f t="shared" si="56"/>
        <v>13.796256218505992</v>
      </c>
      <c r="Z56" s="173">
        <f t="shared" si="56"/>
        <v>13.939026714781965</v>
      </c>
      <c r="AA56" s="173">
        <f t="shared" si="56"/>
        <v>12.408678162241049</v>
      </c>
      <c r="AB56" s="173">
        <f t="shared" si="56"/>
        <v>10.736151236382963</v>
      </c>
      <c r="AD56" s="68">
        <f t="shared" si="31"/>
        <v>-18.716202554066495</v>
      </c>
      <c r="AE56" s="69">
        <f t="shared" si="32"/>
        <v>49.37657061454243</v>
      </c>
      <c r="AF56" s="69">
        <f t="shared" si="33"/>
        <v>30.660368060475939</v>
      </c>
    </row>
    <row r="57" spans="1:32" x14ac:dyDescent="0.2">
      <c r="A57" t="str">
        <f t="shared" si="19"/>
        <v>42 Secretarial and related occupations</v>
      </c>
      <c r="B57" s="173">
        <f t="shared" si="52"/>
        <v>2.1186874717791975</v>
      </c>
      <c r="C57" s="173">
        <f t="shared" si="52"/>
        <v>1.922509178160299</v>
      </c>
      <c r="D57" s="173">
        <f t="shared" si="52"/>
        <v>1.9113780615231957</v>
      </c>
      <c r="E57" s="173">
        <f t="shared" si="52"/>
        <v>1.9687840161887269</v>
      </c>
      <c r="F57" s="173">
        <f t="shared" si="52"/>
        <v>1.5264399586713961</v>
      </c>
      <c r="H57" s="68">
        <f t="shared" si="21"/>
        <v>-17.028881150544308</v>
      </c>
      <c r="I57" s="69">
        <f t="shared" si="22"/>
        <v>51.005523226723582</v>
      </c>
      <c r="J57" s="69">
        <f t="shared" si="23"/>
        <v>33.976642076179274</v>
      </c>
      <c r="L57" t="str">
        <f t="shared" si="24"/>
        <v>42 Secretarial and related occupations</v>
      </c>
      <c r="M57" s="173">
        <f t="shared" ref="M57:Q57" si="57">M20/M$35*100</f>
        <v>0.3159950950392037</v>
      </c>
      <c r="N57" s="173">
        <f t="shared" si="57"/>
        <v>0.23340469347569076</v>
      </c>
      <c r="O57" s="173">
        <f t="shared" si="57"/>
        <v>0.23327597339008113</v>
      </c>
      <c r="P57" s="173">
        <f t="shared" si="57"/>
        <v>0.28588246338690754</v>
      </c>
      <c r="Q57" s="173">
        <f t="shared" si="57"/>
        <v>0.33747450614125152</v>
      </c>
      <c r="S57" s="68">
        <f t="shared" si="26"/>
        <v>48.168411651877491</v>
      </c>
      <c r="T57" s="69">
        <f t="shared" si="27"/>
        <v>41.782240335681223</v>
      </c>
      <c r="U57" s="69">
        <f t="shared" si="28"/>
        <v>89.9506519875587</v>
      </c>
      <c r="W57" t="str">
        <f t="shared" si="29"/>
        <v>42 Secretarial and related occupations</v>
      </c>
      <c r="X57" s="173">
        <f t="shared" ref="X57:AB57" si="58">X20/X$35*100</f>
        <v>4.1923852964575099</v>
      </c>
      <c r="Y57" s="173">
        <f t="shared" si="58"/>
        <v>3.7768991477173679</v>
      </c>
      <c r="Z57" s="173">
        <f t="shared" si="58"/>
        <v>3.7752401888358529</v>
      </c>
      <c r="AA57" s="173">
        <f t="shared" si="58"/>
        <v>3.8208314524070781</v>
      </c>
      <c r="AB57" s="173">
        <f t="shared" si="58"/>
        <v>2.808066497926883</v>
      </c>
      <c r="AD57" s="68">
        <f t="shared" si="31"/>
        <v>-21.503441722735321</v>
      </c>
      <c r="AE57" s="69">
        <f t="shared" si="32"/>
        <v>51.638527086185839</v>
      </c>
      <c r="AF57" s="69">
        <f t="shared" si="33"/>
        <v>30.135085363450514</v>
      </c>
    </row>
    <row r="58" spans="1:32" x14ac:dyDescent="0.2">
      <c r="A58" t="str">
        <f t="shared" si="19"/>
        <v>51 Skilled agricultural and related trades</v>
      </c>
      <c r="B58" s="173">
        <f t="shared" si="52"/>
        <v>1.0390949552962812</v>
      </c>
      <c r="C58" s="173">
        <f t="shared" si="52"/>
        <v>1.020274348137316</v>
      </c>
      <c r="D58" s="173">
        <f t="shared" si="52"/>
        <v>1.1748741118572932</v>
      </c>
      <c r="E58" s="173">
        <f t="shared" si="52"/>
        <v>1.1163671067135161</v>
      </c>
      <c r="F58" s="173">
        <f t="shared" si="52"/>
        <v>1.128483709805673</v>
      </c>
      <c r="H58" s="68">
        <f t="shared" si="21"/>
        <v>-0.20752887829111927</v>
      </c>
      <c r="I58" s="69">
        <f t="shared" si="22"/>
        <v>53.832784900982155</v>
      </c>
      <c r="J58" s="69">
        <f t="shared" si="23"/>
        <v>53.625256022691033</v>
      </c>
      <c r="L58" t="str">
        <f t="shared" si="24"/>
        <v>51 Skilled agricultural and related trades</v>
      </c>
      <c r="M58" s="173">
        <f t="shared" ref="M58:Q58" si="59">M21/M$35*100</f>
        <v>1.5709695568347701</v>
      </c>
      <c r="N58" s="173">
        <f t="shared" si="59"/>
        <v>1.4030692881760123</v>
      </c>
      <c r="O58" s="173">
        <f t="shared" si="59"/>
        <v>1.7250208383599266</v>
      </c>
      <c r="P58" s="173">
        <f t="shared" si="59"/>
        <v>1.5903788398865342</v>
      </c>
      <c r="Q58" s="173">
        <f t="shared" si="59"/>
        <v>1.5712368854966161</v>
      </c>
      <c r="S58" s="68">
        <f t="shared" si="26"/>
        <v>-6.7106675925410908</v>
      </c>
      <c r="T58" s="69">
        <f t="shared" si="27"/>
        <v>46.782207595047872</v>
      </c>
      <c r="U58" s="69">
        <f t="shared" si="28"/>
        <v>40.071540002506779</v>
      </c>
      <c r="W58" t="str">
        <f t="shared" si="29"/>
        <v>51 Skilled agricultural and related trades</v>
      </c>
      <c r="X58" s="173">
        <f t="shared" ref="X58:AB58" si="60">X21/X$35*100</f>
        <v>0.42726166724155684</v>
      </c>
      <c r="Y58" s="173">
        <f t="shared" si="60"/>
        <v>0.60002142498111188</v>
      </c>
      <c r="Z58" s="173">
        <f t="shared" si="60"/>
        <v>0.56382806451338807</v>
      </c>
      <c r="AA58" s="173">
        <f t="shared" si="60"/>
        <v>0.59471317294720649</v>
      </c>
      <c r="AB58" s="173">
        <f t="shared" si="60"/>
        <v>0.65122491385190517</v>
      </c>
      <c r="AD58" s="68">
        <f t="shared" si="31"/>
        <v>21.89113826235975</v>
      </c>
      <c r="AE58" s="69">
        <f t="shared" si="32"/>
        <v>77.791732707501865</v>
      </c>
      <c r="AF58" s="69">
        <f t="shared" si="33"/>
        <v>99.682870969861611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4.3799362906513686</v>
      </c>
      <c r="C59" s="173">
        <f t="shared" si="52"/>
        <v>4.2138879675785539</v>
      </c>
      <c r="D59" s="173">
        <f t="shared" si="52"/>
        <v>3.6679780190490416</v>
      </c>
      <c r="E59" s="173">
        <f t="shared" si="52"/>
        <v>3.5059370629767819</v>
      </c>
      <c r="F59" s="173">
        <f t="shared" si="52"/>
        <v>3.1532005527489484</v>
      </c>
      <c r="H59" s="68">
        <f t="shared" si="21"/>
        <v>-10.686175488177703</v>
      </c>
      <c r="I59" s="69">
        <f t="shared" si="22"/>
        <v>35.897938922124126</v>
      </c>
      <c r="J59" s="69">
        <f t="shared" si="23"/>
        <v>25.211763433946427</v>
      </c>
      <c r="L59" t="str">
        <f t="shared" si="24"/>
        <v>52 Skilled metal, electrical and electronic trades</v>
      </c>
      <c r="M59" s="173">
        <f t="shared" ref="M59:Q59" si="61">M22/M$35*100</f>
        <v>8.063579826397465</v>
      </c>
      <c r="N59" s="173">
        <f t="shared" si="61"/>
        <v>7.8593403464513099</v>
      </c>
      <c r="O59" s="173">
        <f t="shared" si="61"/>
        <v>6.8243422455088574</v>
      </c>
      <c r="P59" s="173">
        <f t="shared" si="61"/>
        <v>6.368484481135515</v>
      </c>
      <c r="Q59" s="173">
        <f t="shared" si="61"/>
        <v>5.6739146740838562</v>
      </c>
      <c r="S59" s="68">
        <f t="shared" si="26"/>
        <v>-14.8456836294729</v>
      </c>
      <c r="T59" s="69">
        <f t="shared" si="27"/>
        <v>33.938398694925112</v>
      </c>
      <c r="U59" s="69">
        <f t="shared" si="28"/>
        <v>19.092715065452211</v>
      </c>
      <c r="W59" t="str">
        <f t="shared" si="29"/>
        <v>52 Skilled metal, electrical and electronic trades</v>
      </c>
      <c r="X59" s="173">
        <f t="shared" ref="X59:AB59" si="62">X22/X$35*100</f>
        <v>0.14251692530129279</v>
      </c>
      <c r="Y59" s="173">
        <f t="shared" si="62"/>
        <v>0.21171380536748832</v>
      </c>
      <c r="Z59" s="173">
        <f t="shared" si="62"/>
        <v>0.16221529858915382</v>
      </c>
      <c r="AA59" s="173">
        <f t="shared" si="62"/>
        <v>0.35567934408175317</v>
      </c>
      <c r="AB59" s="173">
        <f t="shared" si="62"/>
        <v>0.43603656038559491</v>
      </c>
      <c r="AD59" s="68">
        <f t="shared" si="31"/>
        <v>183.67359306892811</v>
      </c>
      <c r="AE59" s="69">
        <f t="shared" si="32"/>
        <v>127.46063626502698</v>
      </c>
      <c r="AF59" s="69">
        <f t="shared" si="33"/>
        <v>311.13422933395515</v>
      </c>
    </row>
    <row r="60" spans="1:32" x14ac:dyDescent="0.2">
      <c r="A60" t="str">
        <f t="shared" si="19"/>
        <v>53 Skilled construction and building trades</v>
      </c>
      <c r="B60" s="173">
        <f t="shared" si="52"/>
        <v>2.7042697604955221</v>
      </c>
      <c r="C60" s="173">
        <f t="shared" si="52"/>
        <v>2.552864917758761</v>
      </c>
      <c r="D60" s="173">
        <f t="shared" si="52"/>
        <v>2.0134205962061422</v>
      </c>
      <c r="E60" s="173">
        <f t="shared" si="52"/>
        <v>2.0087951091818437</v>
      </c>
      <c r="F60" s="173">
        <f t="shared" si="52"/>
        <v>1.7158804787781263</v>
      </c>
      <c r="H60" s="68">
        <f t="shared" si="21"/>
        <v>-11.458608373902905</v>
      </c>
      <c r="I60" s="69">
        <f t="shared" si="22"/>
        <v>39.826953990821671</v>
      </c>
      <c r="J60" s="69">
        <f t="shared" si="23"/>
        <v>28.368345616918766</v>
      </c>
      <c r="L60" t="str">
        <f t="shared" si="24"/>
        <v>53 Skilled construction and building trades</v>
      </c>
      <c r="M60" s="173">
        <f t="shared" ref="M60:Q60" si="63">M23/M$35*100</f>
        <v>5.0112556952348157</v>
      </c>
      <c r="N60" s="173">
        <f t="shared" si="63"/>
        <v>4.8215828013235784</v>
      </c>
      <c r="O60" s="173">
        <f t="shared" si="63"/>
        <v>3.7722781025553918</v>
      </c>
      <c r="P60" s="173">
        <f t="shared" si="63"/>
        <v>3.7776708186392107</v>
      </c>
      <c r="Q60" s="173">
        <f t="shared" si="63"/>
        <v>3.2486885340851277</v>
      </c>
      <c r="S60" s="68">
        <f t="shared" si="26"/>
        <v>-11.79584613730287</v>
      </c>
      <c r="T60" s="69">
        <f t="shared" si="27"/>
        <v>39.619708129414541</v>
      </c>
      <c r="U60" s="69">
        <f t="shared" si="28"/>
        <v>27.82386199211167</v>
      </c>
      <c r="W60" t="str">
        <f t="shared" si="29"/>
        <v>53 Skilled construction and building trades</v>
      </c>
      <c r="X60" s="173">
        <f t="shared" ref="X60:AB60" si="64">X23/X$35*100</f>
        <v>5.0466052131387433E-2</v>
      </c>
      <c r="Y60" s="173">
        <f t="shared" si="64"/>
        <v>6.2144109671574473E-2</v>
      </c>
      <c r="Z60" s="173">
        <f t="shared" si="64"/>
        <v>5.9863707977119936E-2</v>
      </c>
      <c r="AA60" s="173">
        <f t="shared" si="64"/>
        <v>6.2132384178568416E-2</v>
      </c>
      <c r="AB60" s="173">
        <f t="shared" si="64"/>
        <v>6.3614234131929279E-2</v>
      </c>
      <c r="AD60" s="68">
        <f t="shared" si="31"/>
        <v>12.144635588547677</v>
      </c>
      <c r="AE60" s="69">
        <f t="shared" si="32"/>
        <v>54.332075177976435</v>
      </c>
      <c r="AF60" s="69">
        <f t="shared" si="33"/>
        <v>66.476710766524107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1.9112547609472119</v>
      </c>
      <c r="C61" s="173">
        <f t="shared" si="52"/>
        <v>1.5913619063437225</v>
      </c>
      <c r="D61" s="173">
        <f t="shared" si="52"/>
        <v>1.5299321154579644</v>
      </c>
      <c r="E61" s="173">
        <f t="shared" si="52"/>
        <v>1.4321692726143957</v>
      </c>
      <c r="F61" s="173">
        <f t="shared" si="52"/>
        <v>1.2835270192110784</v>
      </c>
      <c r="H61" s="68">
        <f t="shared" si="21"/>
        <v>-12.838103490875971</v>
      </c>
      <c r="I61" s="69">
        <f t="shared" si="22"/>
        <v>39.458858785365955</v>
      </c>
      <c r="J61" s="69">
        <f t="shared" si="23"/>
        <v>26.620755294489985</v>
      </c>
      <c r="L61" t="str">
        <f t="shared" si="24"/>
        <v>54 Textiles, printing and other skilled trades</v>
      </c>
      <c r="M61" s="173">
        <f t="shared" ref="M61:Q61" si="65">M24/M$35*100</f>
        <v>2.1029359308639433</v>
      </c>
      <c r="N61" s="173">
        <f t="shared" si="65"/>
        <v>1.6821057560350059</v>
      </c>
      <c r="O61" s="173">
        <f t="shared" si="65"/>
        <v>1.5755874526278464</v>
      </c>
      <c r="P61" s="173">
        <f t="shared" si="65"/>
        <v>1.4905465535227451</v>
      </c>
      <c r="Q61" s="173">
        <f t="shared" si="65"/>
        <v>1.3146681011700061</v>
      </c>
      <c r="S61" s="68">
        <f t="shared" si="26"/>
        <v>-14.540907443737042</v>
      </c>
      <c r="T61" s="69">
        <f t="shared" si="27"/>
        <v>28.862332564225294</v>
      </c>
      <c r="U61" s="69">
        <f t="shared" si="28"/>
        <v>14.321425120488252</v>
      </c>
      <c r="W61" t="str">
        <f t="shared" si="29"/>
        <v>54 Textiles, printing and other skilled trades</v>
      </c>
      <c r="X61" s="173">
        <f t="shared" ref="X61:AB61" si="66">X24/X$35*100</f>
        <v>1.6907574480296634</v>
      </c>
      <c r="Y61" s="173">
        <f t="shared" si="66"/>
        <v>1.491738415794575</v>
      </c>
      <c r="Z61" s="173">
        <f t="shared" si="66"/>
        <v>1.4792228919474273</v>
      </c>
      <c r="AA61" s="173">
        <f t="shared" si="66"/>
        <v>1.3679245797149766</v>
      </c>
      <c r="AB61" s="173">
        <f t="shared" si="66"/>
        <v>1.2499589815403773</v>
      </c>
      <c r="AD61" s="68">
        <f t="shared" si="31"/>
        <v>-10.823595705830598</v>
      </c>
      <c r="AE61" s="69">
        <f t="shared" si="32"/>
        <v>51.995113784690218</v>
      </c>
      <c r="AF61" s="69">
        <f t="shared" si="33"/>
        <v>41.171518078859613</v>
      </c>
    </row>
    <row r="62" spans="1:32" x14ac:dyDescent="0.2">
      <c r="A62" t="str">
        <f t="shared" si="19"/>
        <v>61 Caring personal service occupations</v>
      </c>
      <c r="B62" s="173">
        <f t="shared" si="52"/>
        <v>8.4622377769134296</v>
      </c>
      <c r="C62" s="173">
        <f t="shared" si="52"/>
        <v>7.9988179842422564</v>
      </c>
      <c r="D62" s="173">
        <f t="shared" si="52"/>
        <v>7.75820196988969</v>
      </c>
      <c r="E62" s="173">
        <f t="shared" si="52"/>
        <v>8.259988859542128</v>
      </c>
      <c r="F62" s="173">
        <f t="shared" si="52"/>
        <v>8.7274753623178043</v>
      </c>
      <c r="H62" s="68">
        <f t="shared" si="21"/>
        <v>16.874930911284309</v>
      </c>
      <c r="I62" s="69">
        <f t="shared" si="22"/>
        <v>61.307718498051244</v>
      </c>
      <c r="J62" s="69">
        <f t="shared" si="23"/>
        <v>78.182649409335554</v>
      </c>
      <c r="L62" t="str">
        <f t="shared" si="24"/>
        <v>61 Caring personal service occupations</v>
      </c>
      <c r="M62" s="173">
        <f t="shared" ref="M62:Q62" si="67">M25/M$35*100</f>
        <v>2.2614901097595701</v>
      </c>
      <c r="N62" s="173">
        <f t="shared" si="67"/>
        <v>2.1865208414856676</v>
      </c>
      <c r="O62" s="173">
        <f t="shared" si="67"/>
        <v>2.190374967642867</v>
      </c>
      <c r="P62" s="173">
        <f t="shared" si="67"/>
        <v>2.6551139051603312</v>
      </c>
      <c r="Q62" s="173">
        <f t="shared" si="67"/>
        <v>3.0451518399795194</v>
      </c>
      <c r="S62" s="68">
        <f t="shared" si="26"/>
        <v>42.388577149208103</v>
      </c>
      <c r="T62" s="69">
        <f t="shared" si="27"/>
        <v>55.148956246071315</v>
      </c>
      <c r="U62" s="69">
        <f t="shared" si="28"/>
        <v>97.537533395279425</v>
      </c>
      <c r="W62" t="str">
        <f t="shared" si="29"/>
        <v>61 Caring personal service occupations</v>
      </c>
      <c r="X62" s="173">
        <f t="shared" ref="X62:AB62" si="68">X25/X$35*100</f>
        <v>15.595166897082832</v>
      </c>
      <c r="Y62" s="173">
        <f t="shared" si="68"/>
        <v>14.379871151373926</v>
      </c>
      <c r="Z62" s="173">
        <f t="shared" si="68"/>
        <v>13.942367971650507</v>
      </c>
      <c r="AA62" s="173">
        <f t="shared" si="68"/>
        <v>14.428201297343399</v>
      </c>
      <c r="AB62" s="173">
        <f t="shared" si="68"/>
        <v>14.85264629589447</v>
      </c>
      <c r="AD62" s="68">
        <f t="shared" si="31"/>
        <v>12.422985172603548</v>
      </c>
      <c r="AE62" s="69">
        <f t="shared" si="32"/>
        <v>62.382377725805718</v>
      </c>
      <c r="AF62" s="69">
        <f t="shared" si="33"/>
        <v>74.805362898409271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2.1937953016650011</v>
      </c>
      <c r="C63" s="173">
        <f t="shared" si="52"/>
        <v>2.5109896906362938</v>
      </c>
      <c r="D63" s="173">
        <f t="shared" si="52"/>
        <v>2.3931787178594952</v>
      </c>
      <c r="E63" s="173">
        <f t="shared" si="52"/>
        <v>2.3586522364696108</v>
      </c>
      <c r="F63" s="173">
        <f t="shared" si="52"/>
        <v>2.3576105209495997</v>
      </c>
      <c r="H63" s="68">
        <f t="shared" si="21"/>
        <v>2.3506831951821847</v>
      </c>
      <c r="I63" s="69">
        <f t="shared" si="22"/>
        <v>50.737128502322228</v>
      </c>
      <c r="J63" s="69">
        <f t="shared" si="23"/>
        <v>53.087811697504414</v>
      </c>
      <c r="L63" t="str">
        <f t="shared" si="24"/>
        <v>62 Leisure, travel and related personal service occupations</v>
      </c>
      <c r="M63" s="173">
        <f t="shared" ref="M63:Q63" si="69">M26/M$35*100</f>
        <v>1.2893328988459647</v>
      </c>
      <c r="N63" s="173">
        <f t="shared" si="69"/>
        <v>1.3804058355397535</v>
      </c>
      <c r="O63" s="173">
        <f t="shared" si="69"/>
        <v>1.3330908616084594</v>
      </c>
      <c r="P63" s="173">
        <f t="shared" si="69"/>
        <v>1.3285187712989288</v>
      </c>
      <c r="Q63" s="173">
        <f t="shared" si="69"/>
        <v>1.4218858389896751</v>
      </c>
      <c r="S63" s="68">
        <f t="shared" si="26"/>
        <v>9.2420000441170345</v>
      </c>
      <c r="T63" s="69">
        <f t="shared" si="27"/>
        <v>44.170870807370321</v>
      </c>
      <c r="U63" s="69">
        <f t="shared" si="28"/>
        <v>53.412870851487362</v>
      </c>
      <c r="W63" t="str">
        <f t="shared" si="29"/>
        <v>62 Leisure, travel and related personal service occupations</v>
      </c>
      <c r="X63" s="173">
        <f t="shared" ref="X63:AB63" si="70">X26/X$35*100</f>
        <v>3.2342289005583251</v>
      </c>
      <c r="Y63" s="173">
        <f t="shared" si="70"/>
        <v>3.752205600986362</v>
      </c>
      <c r="Z63" s="173">
        <f t="shared" si="70"/>
        <v>3.5706145966793015</v>
      </c>
      <c r="AA63" s="173">
        <f t="shared" si="70"/>
        <v>3.49232285431161</v>
      </c>
      <c r="AB63" s="173">
        <f t="shared" si="70"/>
        <v>3.366260169502644</v>
      </c>
      <c r="AD63" s="68">
        <f t="shared" si="31"/>
        <v>-0.50700209706967492</v>
      </c>
      <c r="AE63" s="69">
        <f t="shared" si="32"/>
        <v>53.460018546610513</v>
      </c>
      <c r="AF63" s="69">
        <f t="shared" si="33"/>
        <v>52.953016449540833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0.10797427851908026</v>
      </c>
      <c r="C64" s="173">
        <f t="shared" si="52"/>
        <v>8.6454606452257221E-2</v>
      </c>
      <c r="D64" s="173">
        <f t="shared" si="52"/>
        <v>0.11037377145592607</v>
      </c>
      <c r="E64" s="173">
        <f t="shared" si="52"/>
        <v>9.0166200554895076E-2</v>
      </c>
      <c r="F64" s="173">
        <f t="shared" si="52"/>
        <v>9.6181266513415867E-2</v>
      </c>
      <c r="H64" s="68">
        <f t="shared" si="21"/>
        <v>-9.4645997134895623</v>
      </c>
      <c r="I64" s="69">
        <f t="shared" si="22"/>
        <v>39.388128838901096</v>
      </c>
      <c r="J64" s="69">
        <f t="shared" si="23"/>
        <v>29.92352912541153</v>
      </c>
      <c r="L64" t="str">
        <f t="shared" si="24"/>
        <v>63 Community and civil enforcement occupations</v>
      </c>
      <c r="M64" s="173">
        <f t="shared" ref="M64:Q64" si="71">M27/M$35*100</f>
        <v>0.1630218338225683</v>
      </c>
      <c r="N64" s="173">
        <f t="shared" si="71"/>
        <v>0.11843318440258298</v>
      </c>
      <c r="O64" s="173">
        <f t="shared" si="71"/>
        <v>0.16888965538137921</v>
      </c>
      <c r="P64" s="173">
        <f t="shared" si="71"/>
        <v>0.11810189113037016</v>
      </c>
      <c r="Q64" s="173">
        <f t="shared" si="71"/>
        <v>0.13360398619679734</v>
      </c>
      <c r="S64" s="68">
        <f t="shared" si="26"/>
        <v>-18.978359663031366</v>
      </c>
      <c r="T64" s="69">
        <f t="shared" si="27"/>
        <v>30.491521841114142</v>
      </c>
      <c r="U64" s="69">
        <f t="shared" si="28"/>
        <v>11.513162178082776</v>
      </c>
      <c r="W64" t="str">
        <f t="shared" si="29"/>
        <v>63 Community and civil enforcement occupations</v>
      </c>
      <c r="X64" s="173">
        <f t="shared" ref="X64:AB64" si="72">X27/X$35*100</f>
        <v>4.4651219543740753E-2</v>
      </c>
      <c r="Y64" s="173">
        <f t="shared" si="72"/>
        <v>5.1346799487399342E-2</v>
      </c>
      <c r="Z64" s="173">
        <f t="shared" si="72"/>
        <v>4.5380383588677228E-2</v>
      </c>
      <c r="AA64" s="173">
        <f t="shared" si="72"/>
        <v>5.9422736076441253E-2</v>
      </c>
      <c r="AB64" s="173">
        <f t="shared" si="72"/>
        <v>5.5842036626393893E-2</v>
      </c>
      <c r="AD64" s="68">
        <f t="shared" si="31"/>
        <v>29.861645429854921</v>
      </c>
      <c r="AE64" s="69">
        <f t="shared" si="32"/>
        <v>76.163299706631165</v>
      </c>
      <c r="AF64" s="69">
        <f t="shared" si="33"/>
        <v>106.02494513648611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7.341363667884834</v>
      </c>
      <c r="C65" s="173">
        <f t="shared" si="73"/>
        <v>6.637295324420073</v>
      </c>
      <c r="D65" s="173">
        <f t="shared" si="73"/>
        <v>6.3989558129324591</v>
      </c>
      <c r="E65" s="173">
        <f t="shared" si="73"/>
        <v>5.8681831026696045</v>
      </c>
      <c r="F65" s="173">
        <f t="shared" si="73"/>
        <v>5.3950377820302702</v>
      </c>
      <c r="H65" s="68">
        <f t="shared" si="21"/>
        <v>-12.405024330211708</v>
      </c>
      <c r="I65" s="69">
        <f t="shared" si="22"/>
        <v>43.028874921888118</v>
      </c>
      <c r="J65" s="69">
        <f t="shared" si="23"/>
        <v>30.623850591676412</v>
      </c>
      <c r="L65" t="str">
        <f t="shared" si="24"/>
        <v>71 Sales occupations</v>
      </c>
      <c r="M65" s="173">
        <f t="shared" ref="M65:Q65" si="74">M28/M$35*100</f>
        <v>5.0283433196356402</v>
      </c>
      <c r="N65" s="173">
        <f t="shared" si="74"/>
        <v>4.7754066189690549</v>
      </c>
      <c r="O65" s="173">
        <f t="shared" si="74"/>
        <v>4.6722858259605635</v>
      </c>
      <c r="P65" s="173">
        <f t="shared" si="74"/>
        <v>4.3249610468845763</v>
      </c>
      <c r="Q65" s="173">
        <f t="shared" si="74"/>
        <v>4.111414235233517</v>
      </c>
      <c r="S65" s="68">
        <f t="shared" si="26"/>
        <v>-9.8747468526164095</v>
      </c>
      <c r="T65" s="69">
        <f t="shared" si="27"/>
        <v>30.634576609401172</v>
      </c>
      <c r="U65" s="69">
        <f t="shared" si="28"/>
        <v>20.759829756784764</v>
      </c>
      <c r="W65" t="str">
        <f t="shared" si="29"/>
        <v>71 Sales occupations</v>
      </c>
      <c r="X65" s="173">
        <f t="shared" ref="X65:AB65" si="75">X28/X$35*100</f>
        <v>10.002108965579543</v>
      </c>
      <c r="Y65" s="173">
        <f t="shared" si="75"/>
        <v>8.6813771270118441</v>
      </c>
      <c r="Z65" s="173">
        <f t="shared" si="75"/>
        <v>8.3167621358270925</v>
      </c>
      <c r="AA65" s="173">
        <f t="shared" si="75"/>
        <v>7.5665120674114048</v>
      </c>
      <c r="AB65" s="173">
        <f t="shared" si="75"/>
        <v>6.7786995196250057</v>
      </c>
      <c r="AD65" s="68">
        <f t="shared" si="31"/>
        <v>-13.98386635593098</v>
      </c>
      <c r="AE65" s="69">
        <f t="shared" si="32"/>
        <v>50.762666661460983</v>
      </c>
      <c r="AF65" s="69">
        <f t="shared" si="33"/>
        <v>36.778800305530005</v>
      </c>
    </row>
    <row r="66" spans="1:32" x14ac:dyDescent="0.2">
      <c r="A66" t="str">
        <f t="shared" si="19"/>
        <v>72 Customer service occupations</v>
      </c>
      <c r="B66" s="173">
        <f t="shared" si="73"/>
        <v>1.6170669549774228</v>
      </c>
      <c r="C66" s="173">
        <f t="shared" si="73"/>
        <v>1.6534657315524628</v>
      </c>
      <c r="D66" s="173">
        <f t="shared" si="73"/>
        <v>1.6911076996329062</v>
      </c>
      <c r="E66" s="173">
        <f t="shared" si="73"/>
        <v>2.1200620691494851</v>
      </c>
      <c r="F66" s="173">
        <f t="shared" si="73"/>
        <v>2.3335854714547555</v>
      </c>
      <c r="H66" s="68">
        <f t="shared" si="21"/>
        <v>43.366031086343625</v>
      </c>
      <c r="I66" s="69">
        <f t="shared" si="22"/>
        <v>61.150331297824266</v>
      </c>
      <c r="J66" s="69">
        <f t="shared" si="23"/>
        <v>104.51636238416788</v>
      </c>
      <c r="L66" t="str">
        <f t="shared" si="24"/>
        <v>72 Customer service occupations</v>
      </c>
      <c r="M66" s="173">
        <f t="shared" ref="M66:Q66" si="76">M29/M$35*100</f>
        <v>0.98709783198171075</v>
      </c>
      <c r="N66" s="173">
        <f t="shared" si="76"/>
        <v>0.87799177641839732</v>
      </c>
      <c r="O66" s="173">
        <f t="shared" si="76"/>
        <v>1.0421118701007943</v>
      </c>
      <c r="P66" s="173">
        <f t="shared" si="76"/>
        <v>1.4049769545784094</v>
      </c>
      <c r="Q66" s="173">
        <f t="shared" si="76"/>
        <v>1.5774538950733319</v>
      </c>
      <c r="S66" s="68">
        <f t="shared" si="26"/>
        <v>55.034016020588496</v>
      </c>
      <c r="T66" s="69">
        <f t="shared" si="27"/>
        <v>46.360201355026966</v>
      </c>
      <c r="U66" s="69">
        <f t="shared" si="28"/>
        <v>101.39421737561547</v>
      </c>
      <c r="W66" t="str">
        <f t="shared" si="29"/>
        <v>72 Customer service occupations</v>
      </c>
      <c r="X66" s="173">
        <f t="shared" ref="X66:AB66" si="77">X29/X$35*100</f>
        <v>2.3417416786444529</v>
      </c>
      <c r="Y66" s="173">
        <f t="shared" si="77"/>
        <v>2.5048228483514707</v>
      </c>
      <c r="Z66" s="173">
        <f t="shared" si="77"/>
        <v>2.4119451004101609</v>
      </c>
      <c r="AA66" s="173">
        <f t="shared" si="77"/>
        <v>2.9070193043569468</v>
      </c>
      <c r="AB66" s="173">
        <f t="shared" si="77"/>
        <v>3.1486455671011835</v>
      </c>
      <c r="AD66" s="68">
        <f t="shared" si="31"/>
        <v>37.766673671233306</v>
      </c>
      <c r="AE66" s="69">
        <f t="shared" si="32"/>
        <v>68.247977055198575</v>
      </c>
      <c r="AF66" s="69">
        <f t="shared" si="33"/>
        <v>106.01465072643188</v>
      </c>
    </row>
    <row r="67" spans="1:32" x14ac:dyDescent="0.2">
      <c r="A67" t="str">
        <f t="shared" si="19"/>
        <v>81 Process, plant and machine operatives</v>
      </c>
      <c r="B67" s="173">
        <f t="shared" si="73"/>
        <v>4.1859423980165902</v>
      </c>
      <c r="C67" s="173">
        <f t="shared" si="73"/>
        <v>3.9685125921318081</v>
      </c>
      <c r="D67" s="173">
        <f t="shared" si="73"/>
        <v>3.4518425944652096</v>
      </c>
      <c r="E67" s="173">
        <f t="shared" si="73"/>
        <v>4.0833380612838397</v>
      </c>
      <c r="F67" s="173">
        <f t="shared" si="73"/>
        <v>3.8896438800716417</v>
      </c>
      <c r="H67" s="68">
        <f t="shared" si="21"/>
        <v>17.071902110119968</v>
      </c>
      <c r="I67" s="69">
        <f t="shared" si="22"/>
        <v>46.370906150407478</v>
      </c>
      <c r="J67" s="69">
        <f t="shared" si="23"/>
        <v>63.44280826052745</v>
      </c>
      <c r="L67" t="str">
        <f t="shared" si="24"/>
        <v>81 Process, plant and machine operatives</v>
      </c>
      <c r="M67" s="173">
        <f t="shared" ref="M67:Q67" si="78">M30/M$35*100</f>
        <v>5.9283757258352594</v>
      </c>
      <c r="N67" s="173">
        <f t="shared" si="78"/>
        <v>5.5796944079599005</v>
      </c>
      <c r="O67" s="173">
        <f t="shared" si="78"/>
        <v>4.9485449849784393</v>
      </c>
      <c r="P67" s="173">
        <f t="shared" si="78"/>
        <v>5.766848130756097</v>
      </c>
      <c r="Q67" s="173">
        <f t="shared" si="78"/>
        <v>5.3683854717575654</v>
      </c>
      <c r="S67" s="68">
        <f t="shared" si="26"/>
        <v>11.10940832618628</v>
      </c>
      <c r="T67" s="69">
        <f t="shared" si="27"/>
        <v>41.658594570739773</v>
      </c>
      <c r="U67" s="69">
        <f t="shared" si="28"/>
        <v>52.768002896926049</v>
      </c>
      <c r="W67" t="str">
        <f t="shared" si="29"/>
        <v>81 Process, plant and machine operatives</v>
      </c>
      <c r="X67" s="173">
        <f t="shared" ref="X67:AB67" si="79">X30/X$35*100</f>
        <v>2.1815625891448769</v>
      </c>
      <c r="Y67" s="173">
        <f t="shared" si="79"/>
        <v>2.1996703295631606</v>
      </c>
      <c r="Z67" s="173">
        <f t="shared" si="79"/>
        <v>1.7894604776302188</v>
      </c>
      <c r="AA67" s="173">
        <f t="shared" si="79"/>
        <v>2.2306209473071674</v>
      </c>
      <c r="AB67" s="173">
        <f t="shared" si="79"/>
        <v>2.2956577263338978</v>
      </c>
      <c r="AD67" s="68">
        <f t="shared" si="31"/>
        <v>35.38571433389135</v>
      </c>
      <c r="AE67" s="69">
        <f t="shared" si="32"/>
        <v>60.844781098919455</v>
      </c>
      <c r="AF67" s="69">
        <f t="shared" si="33"/>
        <v>96.230495432810812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4.144679821529353</v>
      </c>
      <c r="C68" s="173">
        <f t="shared" si="73"/>
        <v>4.2615416471902652</v>
      </c>
      <c r="D68" s="173">
        <f t="shared" si="73"/>
        <v>4.2757708338620661</v>
      </c>
      <c r="E68" s="173">
        <f t="shared" si="73"/>
        <v>4.4290988615846079</v>
      </c>
      <c r="F68" s="173">
        <f t="shared" si="73"/>
        <v>4.2483262626215446</v>
      </c>
      <c r="H68" s="68">
        <f t="shared" si="21"/>
        <v>3.2279395595953027</v>
      </c>
      <c r="I68" s="69">
        <f t="shared" si="22"/>
        <v>54.863175218071547</v>
      </c>
      <c r="J68" s="69">
        <f t="shared" si="23"/>
        <v>58.091114777666853</v>
      </c>
      <c r="L68" t="str">
        <f t="shared" si="24"/>
        <v>82 Transport and mobile machine drivers and operatives</v>
      </c>
      <c r="M68" s="173">
        <f t="shared" ref="M68:Q68" si="80">M31/M$35*100</f>
        <v>7.3530920543129961</v>
      </c>
      <c r="N68" s="173">
        <f t="shared" si="80"/>
        <v>7.7068370573590448</v>
      </c>
      <c r="O68" s="173">
        <f t="shared" si="80"/>
        <v>7.7022239080401382</v>
      </c>
      <c r="P68" s="173">
        <f t="shared" si="80"/>
        <v>7.8605822503523477</v>
      </c>
      <c r="Q68" s="173">
        <f t="shared" si="80"/>
        <v>7.5420924431431615</v>
      </c>
      <c r="S68" s="68">
        <f t="shared" si="26"/>
        <v>0.29063398611695274</v>
      </c>
      <c r="T68" s="69">
        <f t="shared" si="27"/>
        <v>53.088990911197783</v>
      </c>
      <c r="U68" s="69">
        <f t="shared" si="28"/>
        <v>53.379624897314734</v>
      </c>
      <c r="W68" t="str">
        <f t="shared" si="29"/>
        <v>82 Transport and mobile machine drivers and operatives</v>
      </c>
      <c r="X68" s="173">
        <f t="shared" ref="X68:AB68" si="81">X31/X$35*100</f>
        <v>0.45393504796650735</v>
      </c>
      <c r="Y68" s="173">
        <f t="shared" si="81"/>
        <v>0.47911059647232279</v>
      </c>
      <c r="Z68" s="173">
        <f t="shared" si="81"/>
        <v>0.47002137372079328</v>
      </c>
      <c r="AA68" s="173">
        <f t="shared" si="81"/>
        <v>0.65272228030898616</v>
      </c>
      <c r="AB68" s="173">
        <f t="shared" si="81"/>
        <v>0.69786300729692552</v>
      </c>
      <c r="AD68" s="68">
        <f t="shared" si="31"/>
        <v>56.689676858122873</v>
      </c>
      <c r="AE68" s="69">
        <f t="shared" si="32"/>
        <v>87.155006272248627</v>
      </c>
      <c r="AF68" s="69">
        <f t="shared" si="33"/>
        <v>143.84468313037152</v>
      </c>
    </row>
    <row r="69" spans="1:32" x14ac:dyDescent="0.2">
      <c r="A69" t="str">
        <f t="shared" si="19"/>
        <v>91 Elementary trades and related occupations</v>
      </c>
      <c r="B69" s="173">
        <f t="shared" si="73"/>
        <v>2.220707520891291</v>
      </c>
      <c r="C69" s="173">
        <f t="shared" si="73"/>
        <v>1.937372810765345</v>
      </c>
      <c r="D69" s="173">
        <f t="shared" si="73"/>
        <v>1.782809580083673</v>
      </c>
      <c r="E69" s="173">
        <f t="shared" si="73"/>
        <v>1.4698289832682923</v>
      </c>
      <c r="F69" s="173">
        <f t="shared" si="73"/>
        <v>1.3262260238088308</v>
      </c>
      <c r="H69" s="68">
        <f t="shared" si="21"/>
        <v>-22.713008245989261</v>
      </c>
      <c r="I69" s="69">
        <f t="shared" si="22"/>
        <v>33.919358209587458</v>
      </c>
      <c r="J69" s="69">
        <f t="shared" si="23"/>
        <v>11.2063499635982</v>
      </c>
      <c r="L69" t="str">
        <f t="shared" si="24"/>
        <v>91 Elementary trades and related occupations</v>
      </c>
      <c r="M69" s="173">
        <f t="shared" ref="M69:Q70" si="82">M32/M$35*100</f>
        <v>3.0530846342377864</v>
      </c>
      <c r="N69" s="173">
        <f t="shared" si="82"/>
        <v>2.6656953931354757</v>
      </c>
      <c r="O69" s="173">
        <f t="shared" si="82"/>
        <v>2.5857780365883793</v>
      </c>
      <c r="P69" s="173">
        <f t="shared" si="82"/>
        <v>2.1103704112864707</v>
      </c>
      <c r="Q69" s="173">
        <f t="shared" si="82"/>
        <v>1.8942636198328791</v>
      </c>
      <c r="S69" s="68">
        <f t="shared" si="26"/>
        <v>-24.970190912665583</v>
      </c>
      <c r="T69" s="69">
        <f t="shared" si="27"/>
        <v>27.21892635736652</v>
      </c>
      <c r="U69" s="69">
        <f t="shared" si="28"/>
        <v>2.2487354447009338</v>
      </c>
      <c r="W69" t="str">
        <f t="shared" si="29"/>
        <v>91 Elementary trades and related occupations</v>
      </c>
      <c r="X69" s="173">
        <f t="shared" ref="X69:AB70" si="83">X32/X$35*100</f>
        <v>1.2631960610713171</v>
      </c>
      <c r="Y69" s="173">
        <f t="shared" si="83"/>
        <v>1.1377810131026558</v>
      </c>
      <c r="Z69" s="173">
        <f t="shared" si="83"/>
        <v>0.8909553203879409</v>
      </c>
      <c r="AA69" s="173">
        <f t="shared" si="83"/>
        <v>0.7649077075242372</v>
      </c>
      <c r="AB69" s="173">
        <f t="shared" si="83"/>
        <v>0.71391886483286482</v>
      </c>
      <c r="AD69" s="68">
        <f t="shared" si="31"/>
        <v>-15.436928852677115</v>
      </c>
      <c r="AE69" s="69">
        <f t="shared" si="32"/>
        <v>55.518351878108597</v>
      </c>
      <c r="AF69" s="69">
        <f t="shared" si="33"/>
        <v>40.081423025431477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9.5959927441260859</v>
      </c>
      <c r="C70" s="173">
        <f t="shared" si="73"/>
        <v>8.7738438365876181</v>
      </c>
      <c r="D70" s="173">
        <f t="shared" si="73"/>
        <v>8.1582637902931374</v>
      </c>
      <c r="E70" s="173">
        <f t="shared" si="73"/>
        <v>8.0208092477120374</v>
      </c>
      <c r="F70" s="173">
        <f t="shared" si="73"/>
        <v>7.2942361610659274</v>
      </c>
      <c r="H70" s="68">
        <f t="shared" si="21"/>
        <v>-7.1085176236821379</v>
      </c>
      <c r="I70" s="69">
        <f t="shared" si="22"/>
        <v>45.570408634971074</v>
      </c>
      <c r="J70" s="69">
        <f t="shared" si="23"/>
        <v>38.461891011288927</v>
      </c>
      <c r="L70" t="str">
        <f t="shared" si="24"/>
        <v>92 Elementary administration and service occupations</v>
      </c>
      <c r="M70" s="173">
        <f t="shared" si="82"/>
        <v>9.3095232257743348</v>
      </c>
      <c r="N70" s="173">
        <f t="shared" si="82"/>
        <v>8.1756738240504685</v>
      </c>
      <c r="O70" s="173">
        <f t="shared" si="82"/>
        <v>7.8132940373695243</v>
      </c>
      <c r="P70" s="173">
        <f t="shared" si="82"/>
        <v>8.1060535975863441</v>
      </c>
      <c r="Q70" s="173">
        <f t="shared" si="82"/>
        <v>7.3931392977959351</v>
      </c>
      <c r="S70" s="68">
        <f t="shared" si="26"/>
        <v>-3.0875917623616851</v>
      </c>
      <c r="T70" s="69">
        <f t="shared" si="27"/>
        <v>39.933782020252302</v>
      </c>
      <c r="U70" s="69">
        <f t="shared" si="28"/>
        <v>36.846190257890612</v>
      </c>
      <c r="W70" t="str">
        <f t="shared" si="29"/>
        <v>92 Elementary administration and service occupations</v>
      </c>
      <c r="X70" s="173">
        <f t="shared" si="83"/>
        <v>9.9255282903499644</v>
      </c>
      <c r="Y70" s="173">
        <f t="shared" si="83"/>
        <v>9.4305471260503975</v>
      </c>
      <c r="Z70" s="173">
        <f t="shared" si="83"/>
        <v>8.54142048981074</v>
      </c>
      <c r="AA70" s="173">
        <f t="shared" si="83"/>
        <v>7.9269971174813838</v>
      </c>
      <c r="AB70" s="173">
        <f t="shared" si="83"/>
        <v>7.1876250862201179</v>
      </c>
      <c r="AD70" s="68">
        <f t="shared" si="31"/>
        <v>-11.193832518643948</v>
      </c>
      <c r="AE70" s="69">
        <f t="shared" si="32"/>
        <v>51.297297282176871</v>
      </c>
      <c r="AF70" s="69">
        <f t="shared" si="33"/>
        <v>40.103464763532919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3.894801369664306</v>
      </c>
      <c r="I72" s="67">
        <f>IF(D35&gt;0,I35/D35*100,0)</f>
        <v>48.491354899233677</v>
      </c>
      <c r="J72" s="67">
        <f>IF(D35&gt;0,(J35/D35)*100,0)</f>
        <v>52.386156268897984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2.4199749159333228</v>
      </c>
      <c r="T72" s="67">
        <f t="shared" ref="T72" si="85">IF(O35&gt;0,T35/O35*100,0)</f>
        <v>40.582838478026567</v>
      </c>
      <c r="U72" s="67">
        <f t="shared" ref="U72" si="86">IF(O35&gt;0,(U35/O35)*100,0)</f>
        <v>43.002813393959876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5.5328859599326679</v>
      </c>
      <c r="AE72" s="67">
        <f t="shared" ref="AE72" si="88">IF(Z35&gt;0,AE35/Z35*100,0)</f>
        <v>57.275316462094708</v>
      </c>
      <c r="AF72" s="67">
        <f t="shared" ref="AF72" si="89">IF(Z35&gt;0,(AF35/Z35)*100,0)</f>
        <v>62.808202422027414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Leicester and Leicestershire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Leicester and Leicestershire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Leicester and Leicestershire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5.0545654371654258</v>
      </c>
      <c r="C82" s="18">
        <f t="shared" ref="B82:E107" si="96">IF(AND(D$6-C$6 &lt;&gt; 0,C8&lt;&gt;0,D8&lt;&gt;0),(EXP(LN(D8/C8)/(D$6-C$6))-1)*100,0)</f>
        <v>4.0891911467848763</v>
      </c>
      <c r="D82" s="18">
        <f t="shared" si="96"/>
        <v>-1.5841784065252162</v>
      </c>
      <c r="E82" s="18">
        <f t="shared" si="96"/>
        <v>0.83400500083830043</v>
      </c>
      <c r="F82" s="18">
        <f t="shared" ref="F82:F107" si="97">IF(AND(F$6-D$6 &lt;&gt; 0,D8&lt;&gt;0,F8&lt;&gt;0),(EXP(LN(F8/D8)/(F$6-D$6))-1)*100,0)</f>
        <v>2.1413012668070053E-2</v>
      </c>
      <c r="H82" s="18">
        <f t="shared" ref="H82:H107" si="98">IF($F$6-$D$6 &lt;&gt; 0,(EXP(LN(1+(H45/100))/($F$6-$D$6))-1)*100,0)</f>
        <v>2.1413012668070053E-2</v>
      </c>
      <c r="I82" s="18">
        <f t="shared" ref="I82:I107" si="99">IF(D8&gt;0,((1+(I8/D8))^(1/($F$6-$D$6))-1)*100,0)</f>
        <v>2.6624591556188237</v>
      </c>
      <c r="J82" s="18">
        <f t="shared" ref="J82:J107" si="100">IF($F$6-$D$6 &lt;&gt; 0,(EXP(LN(1+(J45/100))/($F$6-$D$6))-1)*100,0)</f>
        <v>2.6772886515506134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3.8266479876483794</v>
      </c>
      <c r="N82" s="18">
        <f t="shared" si="102"/>
        <v>4.3325126634303324</v>
      </c>
      <c r="O82" s="18">
        <f t="shared" si="102"/>
        <v>-2.1275885269465666</v>
      </c>
      <c r="P82" s="18">
        <f t="shared" si="102"/>
        <v>0.42940648396188053</v>
      </c>
      <c r="Q82" s="18">
        <f t="shared" ref="Q82:Q107" si="103">IF(AND(Q$6-O$6 &lt;&gt; 0,O8&lt;&gt;0,Q8&lt;&gt;0),(EXP(LN(Q8/O8)/(Q$6-O$6))-1)*100,0)</f>
        <v>-0.43026290541406942</v>
      </c>
      <c r="S82" s="18">
        <f t="shared" ref="S82:S107" si="104">IF($F$6-$D$6 &lt;&gt; 0,(EXP(LN(1+(S45/100))/($F$6-$D$6))-1)*100,0)</f>
        <v>-0.43026290541406942</v>
      </c>
      <c r="T82" s="18">
        <f t="shared" ref="T82:T107" si="105">IF(O8&gt;0,((1+(T8/O8))^(1/($F$6-$D$6))-1)*100,0)</f>
        <v>2.406004520265892</v>
      </c>
      <c r="U82" s="18">
        <f t="shared" ref="U82:U107" si="106">IF($F$6-$D$6 &lt;&gt; 0,(EXP(LN(1+(U45/100))/($F$6-$D$6))-1)*100,0)</f>
        <v>2.1003750264291909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8.0887841165790508</v>
      </c>
      <c r="Y82" s="18">
        <f t="shared" si="108"/>
        <v>3.5452383224626294</v>
      </c>
      <c r="Z82" s="18">
        <f t="shared" si="108"/>
        <v>-0.40230380832483315</v>
      </c>
      <c r="AA82" s="18">
        <f t="shared" si="108"/>
        <v>1.6256455518278257</v>
      </c>
      <c r="AB82" s="18">
        <f t="shared" ref="AB82:AB107" si="109">IF(AND(AB$6-Z$6 &lt;&gt; 0,Z8&lt;&gt;0,AB8&lt;&gt;0),(EXP(LN(AB8/Z8)/(AB$6-Z$6))-1)*100,0)</f>
        <v>0.94511547486790803</v>
      </c>
      <c r="AD82" s="18">
        <f t="shared" ref="AD82:AD107" si="110">IF($F$6-$D$6 &lt;&gt; 0,(EXP(LN(1+(AD45/100))/($F$6-$D$6))-1)*100,0)</f>
        <v>0.94511547486790803</v>
      </c>
      <c r="AE82" s="18">
        <f t="shared" ref="AE82:AE107" si="111">IF(Z8&gt;0,((1+(AE8/Z8))^(1/($F$6-$D$6))-1)*100,0)</f>
        <v>3.2092720383177786</v>
      </c>
      <c r="AF82" s="18">
        <f t="shared" ref="AF82:AF107" si="112">IF($F$6-$D$6 &lt;&gt; 0,(EXP(LN(1+(AF45/100))/($F$6-$D$6))-1)*100,0)</f>
        <v>3.8315134622384006</v>
      </c>
    </row>
    <row r="83" spans="1:32" x14ac:dyDescent="0.2">
      <c r="A83" t="str">
        <f t="shared" si="95"/>
        <v>12 Other managers and proprietors</v>
      </c>
      <c r="B83" s="18">
        <f t="shared" si="96"/>
        <v>2.6517311841314894</v>
      </c>
      <c r="C83" s="18">
        <f t="shared" si="96"/>
        <v>3.6590529136087735</v>
      </c>
      <c r="D83" s="18">
        <f t="shared" si="96"/>
        <v>4.203071767171096</v>
      </c>
      <c r="E83" s="18">
        <f t="shared" si="96"/>
        <v>1.365336976105036</v>
      </c>
      <c r="F83" s="18">
        <f t="shared" si="97"/>
        <v>2.3025563772836488</v>
      </c>
      <c r="H83" s="18">
        <f t="shared" si="98"/>
        <v>2.3025563772836488</v>
      </c>
      <c r="I83" s="18">
        <f t="shared" si="99"/>
        <v>3.513591468043975</v>
      </c>
      <c r="J83" s="18">
        <f t="shared" si="100"/>
        <v>5.0226403275568376</v>
      </c>
      <c r="L83" t="str">
        <f t="shared" si="101"/>
        <v>12 Other managers and proprietors</v>
      </c>
      <c r="M83" s="18">
        <f t="shared" si="102"/>
        <v>1.9433056164713136</v>
      </c>
      <c r="N83" s="18">
        <f t="shared" si="102"/>
        <v>5.6924271273225191</v>
      </c>
      <c r="O83" s="18">
        <f t="shared" si="102"/>
        <v>4.8766994768455696</v>
      </c>
      <c r="P83" s="18">
        <f t="shared" si="102"/>
        <v>1.360361220621753</v>
      </c>
      <c r="Q83" s="18">
        <f t="shared" si="103"/>
        <v>2.5191752109663845</v>
      </c>
      <c r="S83" s="18">
        <f t="shared" si="104"/>
        <v>2.5191752109663845</v>
      </c>
      <c r="T83" s="18">
        <f t="shared" si="105"/>
        <v>3.339923611480522</v>
      </c>
      <c r="U83" s="18">
        <f t="shared" si="106"/>
        <v>5.0347321963426284</v>
      </c>
      <c r="W83" t="str">
        <f t="shared" si="107"/>
        <v>12 Other managers and proprietors</v>
      </c>
      <c r="X83" s="18">
        <f t="shared" si="108"/>
        <v>3.8937873371992948</v>
      </c>
      <c r="Y83" s="18">
        <f t="shared" si="108"/>
        <v>0.25878298515231712</v>
      </c>
      <c r="Z83" s="18">
        <f t="shared" si="108"/>
        <v>2.9713305625988173</v>
      </c>
      <c r="AA83" s="18">
        <f t="shared" si="108"/>
        <v>1.3749444413025946</v>
      </c>
      <c r="AB83" s="18">
        <f t="shared" si="109"/>
        <v>1.9043041266097349</v>
      </c>
      <c r="AD83" s="18">
        <f t="shared" si="110"/>
        <v>1.9043041266097349</v>
      </c>
      <c r="AE83" s="18">
        <f t="shared" si="111"/>
        <v>3.810152024430824</v>
      </c>
      <c r="AF83" s="18">
        <f t="shared" si="112"/>
        <v>5.0012764877297666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4.3703576121191912</v>
      </c>
      <c r="C84" s="18">
        <f t="shared" si="96"/>
        <v>4.6000929834059567</v>
      </c>
      <c r="D84" s="18">
        <f t="shared" si="96"/>
        <v>1.0137797765504386</v>
      </c>
      <c r="E84" s="18">
        <f t="shared" si="96"/>
        <v>1.0416750969455268</v>
      </c>
      <c r="F84" s="18">
        <f t="shared" si="97"/>
        <v>1.0323758009862516</v>
      </c>
      <c r="H84" s="18">
        <f t="shared" si="98"/>
        <v>1.0323758009862516</v>
      </c>
      <c r="I84" s="18">
        <f t="shared" si="99"/>
        <v>2.2475097153793033</v>
      </c>
      <c r="J84" s="18">
        <f t="shared" si="100"/>
        <v>3.0188976919137467</v>
      </c>
      <c r="L84" t="str">
        <f t="shared" si="101"/>
        <v>21 Science, research, engineering and technology professionals</v>
      </c>
      <c r="M84" s="18">
        <f t="shared" si="102"/>
        <v>4.4139392421453705</v>
      </c>
      <c r="N84" s="18">
        <f t="shared" si="102"/>
        <v>0.82292973841702199</v>
      </c>
      <c r="O84" s="18">
        <f t="shared" si="102"/>
        <v>0.42130112318814472</v>
      </c>
      <c r="P84" s="18">
        <f t="shared" si="102"/>
        <v>0.81764649256168553</v>
      </c>
      <c r="Q84" s="18">
        <f t="shared" si="103"/>
        <v>0.68535786184151792</v>
      </c>
      <c r="S84" s="18">
        <f t="shared" si="104"/>
        <v>0.68535786184151792</v>
      </c>
      <c r="T84" s="18">
        <f t="shared" si="105"/>
        <v>1.9809337585589892</v>
      </c>
      <c r="U84" s="18">
        <f t="shared" si="106"/>
        <v>2.5079538531534551</v>
      </c>
      <c r="W84" t="str">
        <f t="shared" si="107"/>
        <v>21 Science, research, engineering and technology professionals</v>
      </c>
      <c r="X84" s="18">
        <f t="shared" si="108"/>
        <v>4.1425567519307149</v>
      </c>
      <c r="Y84" s="18">
        <f t="shared" si="108"/>
        <v>24.47222696315594</v>
      </c>
      <c r="Z84" s="18">
        <f t="shared" si="108"/>
        <v>3.3943228066469766</v>
      </c>
      <c r="AA84" s="18">
        <f t="shared" si="108"/>
        <v>1.8303224245785676</v>
      </c>
      <c r="AB84" s="18">
        <f t="shared" si="109"/>
        <v>2.3490093949309232</v>
      </c>
      <c r="AD84" s="18">
        <f t="shared" si="110"/>
        <v>2.3490093949309232</v>
      </c>
      <c r="AE84" s="18">
        <f t="shared" si="111"/>
        <v>3.2858675320351027</v>
      </c>
      <c r="AF84" s="18">
        <f t="shared" si="112"/>
        <v>4.8702559041154059</v>
      </c>
    </row>
    <row r="85" spans="1:32" x14ac:dyDescent="0.2">
      <c r="A85" t="str">
        <f t="shared" si="95"/>
        <v>22 Health professionals</v>
      </c>
      <c r="B85" s="18">
        <f t="shared" si="96"/>
        <v>2.3425502967752143</v>
      </c>
      <c r="C85" s="18">
        <f t="shared" si="96"/>
        <v>0.64361848614695738</v>
      </c>
      <c r="D85" s="18">
        <f t="shared" si="96"/>
        <v>1.3959664296684826</v>
      </c>
      <c r="E85" s="18">
        <f t="shared" si="96"/>
        <v>0.83979957886364254</v>
      </c>
      <c r="F85" s="18">
        <f t="shared" si="97"/>
        <v>1.0248487412803708</v>
      </c>
      <c r="H85" s="18">
        <f t="shared" si="98"/>
        <v>1.0248487412803708</v>
      </c>
      <c r="I85" s="18">
        <f t="shared" si="99"/>
        <v>3.06102922363789</v>
      </c>
      <c r="J85" s="18">
        <f t="shared" si="100"/>
        <v>3.750181445056433</v>
      </c>
      <c r="L85" t="str">
        <f t="shared" si="101"/>
        <v>22 Health professionals</v>
      </c>
      <c r="M85" s="18">
        <f t="shared" si="102"/>
        <v>0.78902557372466653</v>
      </c>
      <c r="N85" s="18">
        <f t="shared" si="102"/>
        <v>10.793345895325768</v>
      </c>
      <c r="O85" s="18">
        <f t="shared" si="102"/>
        <v>0.91399959944971076</v>
      </c>
      <c r="P85" s="18">
        <f t="shared" si="102"/>
        <v>0.69420693722250792</v>
      </c>
      <c r="Q85" s="18">
        <f t="shared" si="103"/>
        <v>0.76741791610945853</v>
      </c>
      <c r="S85" s="18">
        <f t="shared" si="104"/>
        <v>0.76741791610945853</v>
      </c>
      <c r="T85" s="18">
        <f t="shared" si="105"/>
        <v>2.2851555091206288</v>
      </c>
      <c r="U85" s="18">
        <f t="shared" si="106"/>
        <v>2.8529359103853569</v>
      </c>
      <c r="W85" t="str">
        <f t="shared" si="107"/>
        <v>22 Health professionals</v>
      </c>
      <c r="X85" s="18">
        <f t="shared" si="108"/>
        <v>2.8872539597629254</v>
      </c>
      <c r="Y85" s="18">
        <f t="shared" si="108"/>
        <v>-2.7360167104564903</v>
      </c>
      <c r="Z85" s="18">
        <f t="shared" si="108"/>
        <v>1.5764010644645055</v>
      </c>
      <c r="AA85" s="18">
        <f t="shared" si="108"/>
        <v>0.89277356391503915</v>
      </c>
      <c r="AB85" s="18">
        <f t="shared" si="109"/>
        <v>1.1201366471049523</v>
      </c>
      <c r="AD85" s="18">
        <f t="shared" si="110"/>
        <v>1.1201366471049523</v>
      </c>
      <c r="AE85" s="18">
        <f t="shared" si="111"/>
        <v>3.3351380743949388</v>
      </c>
      <c r="AF85" s="18">
        <f t="shared" si="112"/>
        <v>4.0639234441181227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3.1658721191543115</v>
      </c>
      <c r="C86" s="18">
        <f t="shared" si="96"/>
        <v>4.283595039114596</v>
      </c>
      <c r="D86" s="18">
        <f t="shared" si="96"/>
        <v>4.3389254706815983E-2</v>
      </c>
      <c r="E86" s="18">
        <f t="shared" si="96"/>
        <v>0.46080387455484928</v>
      </c>
      <c r="F86" s="18">
        <f t="shared" si="97"/>
        <v>0.32147251546548183</v>
      </c>
      <c r="H86" s="18">
        <f t="shared" si="98"/>
        <v>0.32147251546548183</v>
      </c>
      <c r="I86" s="18">
        <f t="shared" si="99"/>
        <v>2.7072747046000822</v>
      </c>
      <c r="J86" s="18">
        <f t="shared" si="100"/>
        <v>2.9300768349753703</v>
      </c>
      <c r="L86" t="str">
        <f t="shared" si="101"/>
        <v>23 Teaching and other educational professionals</v>
      </c>
      <c r="M86" s="18">
        <f t="shared" si="102"/>
        <v>1.0256957853611581</v>
      </c>
      <c r="N86" s="18">
        <f t="shared" si="102"/>
        <v>4.8637874146930438</v>
      </c>
      <c r="O86" s="18">
        <f t="shared" si="102"/>
        <v>0.66600082358769797</v>
      </c>
      <c r="P86" s="18">
        <f t="shared" si="102"/>
        <v>0.40248219694192233</v>
      </c>
      <c r="Q86" s="18">
        <f t="shared" si="103"/>
        <v>0.49024500246614977</v>
      </c>
      <c r="S86" s="18">
        <f t="shared" si="104"/>
        <v>0.49024500246614977</v>
      </c>
      <c r="T86" s="18">
        <f t="shared" si="105"/>
        <v>2.4525723779419417</v>
      </c>
      <c r="U86" s="18">
        <f t="shared" si="106"/>
        <v>2.8053963560090933</v>
      </c>
      <c r="W86" t="str">
        <f t="shared" si="107"/>
        <v>23 Teaching and other educational professionals</v>
      </c>
      <c r="X86" s="18">
        <f t="shared" si="108"/>
        <v>4.5629882412339562</v>
      </c>
      <c r="Y86" s="18">
        <f t="shared" si="108"/>
        <v>3.9361233210605029</v>
      </c>
      <c r="Z86" s="18">
        <f t="shared" si="108"/>
        <v>-0.34046100381498468</v>
      </c>
      <c r="AA86" s="18">
        <f t="shared" si="108"/>
        <v>0.49770197278633521</v>
      </c>
      <c r="AB86" s="18">
        <f t="shared" si="109"/>
        <v>0.21753398603929774</v>
      </c>
      <c r="AD86" s="18">
        <f t="shared" si="110"/>
        <v>0.21753398603929774</v>
      </c>
      <c r="AE86" s="18">
        <f t="shared" si="111"/>
        <v>2.8569944334869701</v>
      </c>
      <c r="AF86" s="18">
        <f t="shared" si="112"/>
        <v>3.0044009406331007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4.4961048729054376</v>
      </c>
      <c r="C87" s="18">
        <f t="shared" si="96"/>
        <v>13.482925855071093</v>
      </c>
      <c r="D87" s="18">
        <f t="shared" si="96"/>
        <v>2.0707349372599104</v>
      </c>
      <c r="E87" s="18">
        <f t="shared" si="96"/>
        <v>1.1762231518816169</v>
      </c>
      <c r="F87" s="18">
        <f t="shared" si="97"/>
        <v>1.4735193164658655</v>
      </c>
      <c r="H87" s="18">
        <f t="shared" si="98"/>
        <v>1.4735193164658655</v>
      </c>
      <c r="I87" s="18">
        <f t="shared" si="99"/>
        <v>2.9563568687654307</v>
      </c>
      <c r="J87" s="18">
        <f t="shared" si="100"/>
        <v>3.9710678020842716</v>
      </c>
      <c r="L87" t="str">
        <f t="shared" si="101"/>
        <v>24 Business, media and public service professionals</v>
      </c>
      <c r="M87" s="18">
        <f t="shared" si="102"/>
        <v>2.4618369205238411</v>
      </c>
      <c r="N87" s="18">
        <f t="shared" si="102"/>
        <v>10.64481365442651</v>
      </c>
      <c r="O87" s="18">
        <f t="shared" si="102"/>
        <v>2.1190740936419816</v>
      </c>
      <c r="P87" s="18">
        <f t="shared" si="102"/>
        <v>0.85859755148816053</v>
      </c>
      <c r="Q87" s="18">
        <f t="shared" si="103"/>
        <v>1.2770181444989426</v>
      </c>
      <c r="S87" s="18">
        <f t="shared" si="104"/>
        <v>1.2770181444989426</v>
      </c>
      <c r="T87" s="18">
        <f t="shared" si="105"/>
        <v>2.6294332234970241</v>
      </c>
      <c r="U87" s="18">
        <f t="shared" si="106"/>
        <v>3.5422456369641031</v>
      </c>
      <c r="W87" t="str">
        <f t="shared" si="107"/>
        <v>24 Business, media and public service professionals</v>
      </c>
      <c r="X87" s="18">
        <f t="shared" si="108"/>
        <v>7.2381234190535881</v>
      </c>
      <c r="Y87" s="18">
        <f t="shared" si="108"/>
        <v>16.897222975110292</v>
      </c>
      <c r="Z87" s="18">
        <f t="shared" si="108"/>
        <v>2.0155807638569723</v>
      </c>
      <c r="AA87" s="18">
        <f t="shared" si="108"/>
        <v>1.5290516118408259</v>
      </c>
      <c r="AB87" s="18">
        <f t="shared" si="109"/>
        <v>1.6909696325289492</v>
      </c>
      <c r="AD87" s="18">
        <f t="shared" si="110"/>
        <v>1.6909696325289492</v>
      </c>
      <c r="AE87" s="18">
        <f t="shared" si="111"/>
        <v>3.3117374386678611</v>
      </c>
      <c r="AF87" s="18">
        <f t="shared" si="112"/>
        <v>4.4309890109270667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4.6102716888033912</v>
      </c>
      <c r="C88" s="18">
        <f t="shared" si="96"/>
        <v>10.450310372184578</v>
      </c>
      <c r="D88" s="18">
        <f t="shared" si="96"/>
        <v>-2.8264749206418194</v>
      </c>
      <c r="E88" s="18">
        <f t="shared" si="96"/>
        <v>0.57902403805105696</v>
      </c>
      <c r="F88" s="18">
        <f t="shared" si="97"/>
        <v>-0.56920069970132214</v>
      </c>
      <c r="H88" s="18">
        <f t="shared" si="98"/>
        <v>-0.56920069970132214</v>
      </c>
      <c r="I88" s="18">
        <f t="shared" si="99"/>
        <v>2.0748352402556236</v>
      </c>
      <c r="J88" s="18">
        <f t="shared" si="100"/>
        <v>1.6524401692380675</v>
      </c>
      <c r="L88" t="str">
        <f t="shared" si="101"/>
        <v>31 Science, engineering and technology associate professionals</v>
      </c>
      <c r="M88" s="18">
        <f t="shared" si="102"/>
        <v>5.2066133790568347</v>
      </c>
      <c r="N88" s="18">
        <f t="shared" si="102"/>
        <v>6.1261236806802621</v>
      </c>
      <c r="O88" s="18">
        <f t="shared" si="102"/>
        <v>-4.1463048079748432</v>
      </c>
      <c r="P88" s="18">
        <f t="shared" si="102"/>
        <v>0.10197778882357067</v>
      </c>
      <c r="Q88" s="18">
        <f t="shared" si="103"/>
        <v>-1.3346353263367638</v>
      </c>
      <c r="S88" s="18">
        <f t="shared" si="104"/>
        <v>-1.3346353263367638</v>
      </c>
      <c r="T88" s="18">
        <f t="shared" si="105"/>
        <v>1.7585150890584211</v>
      </c>
      <c r="U88" s="18">
        <f t="shared" si="106"/>
        <v>0.736313835145741</v>
      </c>
      <c r="W88" t="str">
        <f t="shared" si="107"/>
        <v>31 Science, engineering and technology associate professionals</v>
      </c>
      <c r="X88" s="18">
        <f t="shared" si="108"/>
        <v>2.7073399468338533</v>
      </c>
      <c r="Y88" s="18">
        <f t="shared" si="108"/>
        <v>25.10643255886318</v>
      </c>
      <c r="Z88" s="18">
        <f t="shared" si="108"/>
        <v>0.61409890022301461</v>
      </c>
      <c r="AA88" s="18">
        <f t="shared" si="108"/>
        <v>1.5861133063953092</v>
      </c>
      <c r="AB88" s="18">
        <f t="shared" si="109"/>
        <v>1.2610695755158607</v>
      </c>
      <c r="AD88" s="18">
        <f t="shared" si="110"/>
        <v>1.2610695755158607</v>
      </c>
      <c r="AE88" s="18">
        <f t="shared" si="111"/>
        <v>2.9146911429564382</v>
      </c>
      <c r="AF88" s="18">
        <f t="shared" si="112"/>
        <v>3.7835425339247664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2.2736215312563202</v>
      </c>
      <c r="C89" s="18">
        <f t="shared" si="96"/>
        <v>2.5456582814594064</v>
      </c>
      <c r="D89" s="18">
        <f t="shared" si="96"/>
        <v>0.17079356558573622</v>
      </c>
      <c r="E89" s="18">
        <f t="shared" si="96"/>
        <v>0.88774762097503235</v>
      </c>
      <c r="F89" s="18">
        <f t="shared" si="97"/>
        <v>0.64819457901854616</v>
      </c>
      <c r="H89" s="18">
        <f t="shared" si="98"/>
        <v>0.64819457901854616</v>
      </c>
      <c r="I89" s="18">
        <f t="shared" si="99"/>
        <v>3.1413105660762053</v>
      </c>
      <c r="J89" s="18">
        <f t="shared" si="100"/>
        <v>3.5686954384505087</v>
      </c>
      <c r="L89" t="str">
        <f t="shared" si="101"/>
        <v>32 Health and social care associate professionals</v>
      </c>
      <c r="M89" s="18">
        <f t="shared" si="102"/>
        <v>-0.84871161162028974</v>
      </c>
      <c r="N89" s="18">
        <f t="shared" si="102"/>
        <v>12.162442726117217</v>
      </c>
      <c r="O89" s="18">
        <f t="shared" si="102"/>
        <v>-2.2111910252934464</v>
      </c>
      <c r="P89" s="18">
        <f t="shared" si="102"/>
        <v>0.65296188627401719</v>
      </c>
      <c r="Q89" s="18">
        <f>IF(AND(Q$6-O$6 &lt;&gt; 0,O15&lt;&gt;0,Q15&lt;&gt;0),(EXP(LN(Q15/O15)/(Q$6-O$6))-1)*100,0)</f>
        <v>-0.31095741149549383</v>
      </c>
      <c r="S89" s="18">
        <f t="shared" si="104"/>
        <v>-0.31095741149549383</v>
      </c>
      <c r="T89" s="18">
        <f t="shared" si="105"/>
        <v>2.4271780693240652</v>
      </c>
      <c r="U89" s="18">
        <f t="shared" si="106"/>
        <v>2.2063771322217596</v>
      </c>
      <c r="W89" t="str">
        <f t="shared" si="107"/>
        <v>32 Health and social care associate professionals</v>
      </c>
      <c r="X89" s="18">
        <f t="shared" si="108"/>
        <v>3.0818313202313652</v>
      </c>
      <c r="Y89" s="18">
        <f t="shared" si="108"/>
        <v>0.28819205477663701</v>
      </c>
      <c r="Z89" s="18">
        <f t="shared" si="108"/>
        <v>0.76013286310472328</v>
      </c>
      <c r="AA89" s="18">
        <f t="shared" si="108"/>
        <v>0.94014432650062485</v>
      </c>
      <c r="AB89" s="18">
        <f t="shared" si="109"/>
        <v>0.88010480074416364</v>
      </c>
      <c r="AD89" s="18">
        <f t="shared" si="110"/>
        <v>0.88010480074416364</v>
      </c>
      <c r="AE89" s="18">
        <f t="shared" si="111"/>
        <v>3.3178455161306575</v>
      </c>
      <c r="AF89" s="18">
        <f t="shared" si="112"/>
        <v>3.8882323680865527</v>
      </c>
    </row>
    <row r="90" spans="1:32" x14ac:dyDescent="0.2">
      <c r="A90" t="str">
        <f t="shared" si="95"/>
        <v>33 Protective service occupations</v>
      </c>
      <c r="B90" s="18">
        <f t="shared" si="96"/>
        <v>1.3736299856063061</v>
      </c>
      <c r="C90" s="18">
        <f t="shared" si="96"/>
        <v>4.7580699283304773</v>
      </c>
      <c r="D90" s="18">
        <f t="shared" si="96"/>
        <v>3.3758997624984577</v>
      </c>
      <c r="E90" s="18">
        <f t="shared" si="96"/>
        <v>1.2463030170377198</v>
      </c>
      <c r="F90" s="18">
        <f t="shared" si="97"/>
        <v>1.95124889277285</v>
      </c>
      <c r="H90" s="18">
        <f t="shared" si="98"/>
        <v>1.95124889277285</v>
      </c>
      <c r="I90" s="18">
        <f t="shared" si="99"/>
        <v>2.2531836599259947</v>
      </c>
      <c r="J90" s="18">
        <f t="shared" si="100"/>
        <v>3.734150124304958</v>
      </c>
      <c r="L90" t="str">
        <f t="shared" si="101"/>
        <v>33 Protective service occupations</v>
      </c>
      <c r="M90" s="18">
        <f t="shared" si="102"/>
        <v>0.91821023746541108</v>
      </c>
      <c r="N90" s="18">
        <f t="shared" si="102"/>
        <v>2.8540340513308893</v>
      </c>
      <c r="O90" s="18">
        <f t="shared" si="102"/>
        <v>2.675281954358133</v>
      </c>
      <c r="P90" s="18">
        <f t="shared" si="102"/>
        <v>0.7425724456943783</v>
      </c>
      <c r="Q90" s="18">
        <f t="shared" si="103"/>
        <v>1.3827324901802163</v>
      </c>
      <c r="S90" s="18">
        <f t="shared" si="104"/>
        <v>1.3827324901802163</v>
      </c>
      <c r="T90" s="18">
        <f t="shared" si="105"/>
        <v>1.8812356481256121</v>
      </c>
      <c r="U90" s="18">
        <f t="shared" si="106"/>
        <v>2.9705220235139773</v>
      </c>
      <c r="W90" t="str">
        <f t="shared" si="107"/>
        <v>33 Protective service occupations</v>
      </c>
      <c r="X90" s="18">
        <f t="shared" si="108"/>
        <v>3.5260700532032896</v>
      </c>
      <c r="Y90" s="18">
        <f t="shared" si="108"/>
        <v>13.203235665095981</v>
      </c>
      <c r="Z90" s="18">
        <f t="shared" si="108"/>
        <v>6.0223068231828769</v>
      </c>
      <c r="AA90" s="18">
        <f t="shared" si="108"/>
        <v>2.8221804978649567</v>
      </c>
      <c r="AB90" s="18">
        <f t="shared" si="109"/>
        <v>3.8780103710478242</v>
      </c>
      <c r="AD90" s="18">
        <f t="shared" si="110"/>
        <v>3.8780103710478242</v>
      </c>
      <c r="AE90" s="18">
        <f t="shared" si="111"/>
        <v>3.5858138952500562</v>
      </c>
      <c r="AF90" s="18">
        <f t="shared" si="112"/>
        <v>6.2015306667464021</v>
      </c>
    </row>
    <row r="91" spans="1:32" x14ac:dyDescent="0.2">
      <c r="A91" t="str">
        <f t="shared" si="95"/>
        <v>34 Culture, media and sports occupations</v>
      </c>
      <c r="B91" s="18">
        <f t="shared" si="96"/>
        <v>-0.62361287110043184</v>
      </c>
      <c r="C91" s="18">
        <f t="shared" si="96"/>
        <v>3.9977349146872232</v>
      </c>
      <c r="D91" s="18">
        <f t="shared" si="96"/>
        <v>-1.5214612359167101</v>
      </c>
      <c r="E91" s="18">
        <f t="shared" si="96"/>
        <v>0.76031599333770128</v>
      </c>
      <c r="F91" s="18">
        <f t="shared" si="97"/>
        <v>-6.0911123608731188E-3</v>
      </c>
      <c r="H91" s="18">
        <f t="shared" si="98"/>
        <v>-6.0911123608731188E-3</v>
      </c>
      <c r="I91" s="18">
        <f t="shared" si="99"/>
        <v>2.4298683363962459</v>
      </c>
      <c r="J91" s="18">
        <f t="shared" si="100"/>
        <v>2.4255165457113703</v>
      </c>
      <c r="L91" t="str">
        <f t="shared" si="101"/>
        <v>34 Culture, media and sports occupations</v>
      </c>
      <c r="M91" s="18">
        <f t="shared" si="102"/>
        <v>-3.6052117383495119</v>
      </c>
      <c r="N91" s="18">
        <f t="shared" si="102"/>
        <v>-0.68884302308781509</v>
      </c>
      <c r="O91" s="18">
        <f t="shared" si="102"/>
        <v>-1.6182053670102503</v>
      </c>
      <c r="P91" s="18">
        <f t="shared" si="102"/>
        <v>0.73544208397515742</v>
      </c>
      <c r="Q91" s="18">
        <f t="shared" si="103"/>
        <v>-5.5297872814863425E-2</v>
      </c>
      <c r="S91" s="18">
        <f t="shared" si="104"/>
        <v>-5.5297872814863425E-2</v>
      </c>
      <c r="T91" s="18">
        <f t="shared" si="105"/>
        <v>2.1415924429735611</v>
      </c>
      <c r="U91" s="18">
        <f t="shared" si="106"/>
        <v>2.1005330031648173</v>
      </c>
      <c r="W91" t="str">
        <f t="shared" si="107"/>
        <v>34 Culture, media and sports occupations</v>
      </c>
      <c r="X91" s="18">
        <f t="shared" si="108"/>
        <v>3.2596033452880535</v>
      </c>
      <c r="Y91" s="18">
        <f t="shared" si="108"/>
        <v>9.1387970052079872</v>
      </c>
      <c r="Z91" s="18">
        <f>IF(AND(AA$6-Z$6 &lt;&gt; 0,Z17&lt;&gt;0,AA17&lt;&gt;0),(EXP(LN(AA17/Z17)/(AA$6-Z$6))-1)*100,0)</f>
        <v>-1.4252692700572389</v>
      </c>
      <c r="AA91" s="18">
        <f t="shared" si="108"/>
        <v>0.78484880679261515</v>
      </c>
      <c r="AB91" s="18">
        <f t="shared" si="109"/>
        <v>4.2691107925252325E-2</v>
      </c>
      <c r="AD91" s="18">
        <f t="shared" si="110"/>
        <v>4.2691107925252325E-2</v>
      </c>
      <c r="AE91" s="18">
        <f t="shared" si="111"/>
        <v>2.7067238095196844</v>
      </c>
      <c r="AF91" s="18">
        <f t="shared" si="112"/>
        <v>2.7361260861546333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2.3609552299489689</v>
      </c>
      <c r="C92" s="18">
        <f t="shared" si="96"/>
        <v>5.8842403210212835</v>
      </c>
      <c r="D92" s="18">
        <f t="shared" si="96"/>
        <v>-0.91241226884124504</v>
      </c>
      <c r="E92" s="18">
        <f t="shared" si="96"/>
        <v>0.35511668732155499</v>
      </c>
      <c r="F92" s="18">
        <f t="shared" si="97"/>
        <v>-6.9184379834352772E-2</v>
      </c>
      <c r="H92" s="18">
        <f t="shared" si="98"/>
        <v>-6.9184379834352772E-2</v>
      </c>
      <c r="I92" s="18">
        <f t="shared" si="99"/>
        <v>2.4717144156314541</v>
      </c>
      <c r="J92" s="18">
        <f t="shared" si="100"/>
        <v>2.4226343109798876</v>
      </c>
      <c r="L92" t="str">
        <f t="shared" si="101"/>
        <v>35 Business and public service associate professionals</v>
      </c>
      <c r="M92" s="18">
        <f t="shared" si="102"/>
        <v>1.4988997405978477</v>
      </c>
      <c r="N92" s="18">
        <f t="shared" si="102"/>
        <v>7.0177400509013443</v>
      </c>
      <c r="O92" s="18">
        <f t="shared" si="102"/>
        <v>-1.7027973525525764</v>
      </c>
      <c r="P92" s="18">
        <f t="shared" si="102"/>
        <v>-0.13479357007736281</v>
      </c>
      <c r="Q92" s="18">
        <f t="shared" si="103"/>
        <v>-0.66022111666762529</v>
      </c>
      <c r="S92" s="18">
        <f t="shared" si="104"/>
        <v>-0.66022111666762529</v>
      </c>
      <c r="T92" s="18">
        <f t="shared" si="105"/>
        <v>2.031597623035597</v>
      </c>
      <c r="U92" s="18">
        <f t="shared" si="106"/>
        <v>1.5395051372250057</v>
      </c>
      <c r="W92" t="str">
        <f t="shared" si="107"/>
        <v>35 Business and public service associate professionals</v>
      </c>
      <c r="X92" s="18">
        <f t="shared" si="108"/>
        <v>3.4190505812666361</v>
      </c>
      <c r="Y92" s="18">
        <f t="shared" si="108"/>
        <v>4.556624966628009</v>
      </c>
      <c r="Z92" s="18">
        <f t="shared" si="108"/>
        <v>3.050624290668047E-3</v>
      </c>
      <c r="AA92" s="18">
        <f t="shared" si="108"/>
        <v>0.87027021266210536</v>
      </c>
      <c r="AB92" s="18">
        <f t="shared" si="109"/>
        <v>0.5803646132962248</v>
      </c>
      <c r="AD92" s="18">
        <f t="shared" si="110"/>
        <v>0.5803646132962248</v>
      </c>
      <c r="AE92" s="18">
        <f t="shared" si="111"/>
        <v>2.9666742928266654</v>
      </c>
      <c r="AF92" s="18">
        <f t="shared" si="112"/>
        <v>3.3576025826781208</v>
      </c>
    </row>
    <row r="93" spans="1:32" x14ac:dyDescent="0.2">
      <c r="A93" t="str">
        <f t="shared" si="95"/>
        <v>41 Administrative occupations</v>
      </c>
      <c r="B93" s="18">
        <f t="shared" si="96"/>
        <v>0.23737036421014324</v>
      </c>
      <c r="C93" s="18">
        <f t="shared" si="96"/>
        <v>5.2835707352447026</v>
      </c>
      <c r="D93" s="18">
        <f t="shared" si="96"/>
        <v>-1.8639525061071582</v>
      </c>
      <c r="E93" s="18">
        <f t="shared" si="96"/>
        <v>-0.62619153055133436</v>
      </c>
      <c r="F93" s="18">
        <f t="shared" si="97"/>
        <v>-1.0405034823365078</v>
      </c>
      <c r="H93" s="18">
        <f t="shared" si="98"/>
        <v>-1.0405034823365078</v>
      </c>
      <c r="I93" s="18">
        <f t="shared" si="99"/>
        <v>2.5380293007974286</v>
      </c>
      <c r="J93" s="18">
        <f t="shared" si="100"/>
        <v>1.8225657618261781</v>
      </c>
      <c r="L93" t="str">
        <f t="shared" si="101"/>
        <v>41 Administrative occupations</v>
      </c>
      <c r="M93" s="18">
        <f t="shared" si="102"/>
        <v>-0.94639689704761887</v>
      </c>
      <c r="N93" s="18">
        <f t="shared" si="102"/>
        <v>22.296433488426914</v>
      </c>
      <c r="O93" s="18">
        <f t="shared" si="102"/>
        <v>-1.6220373603895055</v>
      </c>
      <c r="P93" s="18">
        <f t="shared" si="102"/>
        <v>0.59562870483085284</v>
      </c>
      <c r="Q93" s="18">
        <f t="shared" si="103"/>
        <v>-0.1490929770286975</v>
      </c>
      <c r="S93" s="18">
        <f t="shared" si="104"/>
        <v>-0.1490929770286975</v>
      </c>
      <c r="T93" s="18">
        <f t="shared" si="105"/>
        <v>2.0042746110163101</v>
      </c>
      <c r="U93" s="18">
        <f t="shared" si="106"/>
        <v>1.8916517533544175</v>
      </c>
      <c r="W93" t="str">
        <f t="shared" si="107"/>
        <v>41 Administrative occupations</v>
      </c>
      <c r="X93" s="18">
        <f t="shared" si="108"/>
        <v>0.58203567272971934</v>
      </c>
      <c r="Y93" s="18">
        <f t="shared" si="108"/>
        <v>0.5165375091418678</v>
      </c>
      <c r="Z93" s="18">
        <f t="shared" si="108"/>
        <v>-1.9469731452353867</v>
      </c>
      <c r="AA93" s="18">
        <f t="shared" si="108"/>
        <v>-1.0832369344713877</v>
      </c>
      <c r="AB93" s="18">
        <f t="shared" si="109"/>
        <v>-1.3719911050554146</v>
      </c>
      <c r="AD93" s="18">
        <f t="shared" si="110"/>
        <v>-1.3719911050554146</v>
      </c>
      <c r="AE93" s="18">
        <f t="shared" si="111"/>
        <v>2.7114433826272766</v>
      </c>
      <c r="AF93" s="18">
        <f t="shared" si="112"/>
        <v>1.7988624824912147</v>
      </c>
    </row>
    <row r="94" spans="1:32" x14ac:dyDescent="0.2">
      <c r="A94" t="str">
        <f t="shared" si="95"/>
        <v>42 Secretarial and related occupations</v>
      </c>
      <c r="B94" s="18">
        <f t="shared" si="96"/>
        <v>-1.0366660513715376</v>
      </c>
      <c r="C94" s="18">
        <f t="shared" si="96"/>
        <v>-0.48351109845113927</v>
      </c>
      <c r="D94" s="18">
        <f t="shared" si="96"/>
        <v>0.85847934179286156</v>
      </c>
      <c r="E94" s="18">
        <f t="shared" si="96"/>
        <v>-2.2680674304682791</v>
      </c>
      <c r="F94" s="18">
        <f t="shared" si="97"/>
        <v>-1.2368052713585098</v>
      </c>
      <c r="H94" s="18">
        <f t="shared" si="98"/>
        <v>-1.2368052713585098</v>
      </c>
      <c r="I94" s="18">
        <f t="shared" si="99"/>
        <v>2.7857372998359997</v>
      </c>
      <c r="J94" s="18">
        <f t="shared" si="100"/>
        <v>1.9691046399191725</v>
      </c>
      <c r="L94" t="str">
        <f t="shared" si="101"/>
        <v>42 Secretarial and related occupations</v>
      </c>
      <c r="M94" s="18">
        <f t="shared" si="102"/>
        <v>-6.5145378092414719</v>
      </c>
      <c r="N94" s="18">
        <f t="shared" si="102"/>
        <v>0.5952786014873146</v>
      </c>
      <c r="O94" s="18">
        <f t="shared" si="102"/>
        <v>4.3339115074745971</v>
      </c>
      <c r="P94" s="18">
        <f t="shared" si="102"/>
        <v>1.8269692592884024</v>
      </c>
      <c r="Q94" s="18">
        <f t="shared" si="103"/>
        <v>2.6558511842754928</v>
      </c>
      <c r="S94" s="18">
        <f t="shared" si="104"/>
        <v>2.6558511842754928</v>
      </c>
      <c r="T94" s="18">
        <f t="shared" si="105"/>
        <v>2.3547783828286262</v>
      </c>
      <c r="U94" s="18">
        <f t="shared" si="106"/>
        <v>4.3700887033934377</v>
      </c>
      <c r="W94" t="str">
        <f t="shared" si="107"/>
        <v>42 Secretarial and related occupations</v>
      </c>
      <c r="X94" s="18">
        <f t="shared" si="108"/>
        <v>-0.60257302775443833</v>
      </c>
      <c r="Y94" s="18">
        <f t="shared" si="108"/>
        <v>-0.55670173805092427</v>
      </c>
      <c r="Z94" s="18">
        <f t="shared" si="108"/>
        <v>0.60163734999538754</v>
      </c>
      <c r="AA94" s="18">
        <f t="shared" si="108"/>
        <v>-2.6843837972988727</v>
      </c>
      <c r="AB94" s="18">
        <f t="shared" si="109"/>
        <v>-1.6011458732302475</v>
      </c>
      <c r="AD94" s="18">
        <f t="shared" si="110"/>
        <v>-1.6011458732302475</v>
      </c>
      <c r="AE94" s="18">
        <f t="shared" si="111"/>
        <v>2.8144059339356486</v>
      </c>
      <c r="AF94" s="18">
        <f t="shared" si="112"/>
        <v>1.7715276124238066</v>
      </c>
    </row>
    <row r="95" spans="1:32" x14ac:dyDescent="0.2">
      <c r="A95" t="str">
        <f t="shared" si="95"/>
        <v>51 Skilled agricultural and related trades</v>
      </c>
      <c r="B95" s="18">
        <f t="shared" si="96"/>
        <v>0.93443811124063192</v>
      </c>
      <c r="C95" s="18">
        <f t="shared" si="96"/>
        <v>15.263349680280115</v>
      </c>
      <c r="D95" s="18">
        <f t="shared" si="96"/>
        <v>-0.75577153061012758</v>
      </c>
      <c r="E95" s="18">
        <f t="shared" si="96"/>
        <v>0.35919007285687421</v>
      </c>
      <c r="F95" s="18">
        <f t="shared" si="97"/>
        <v>-1.3848675506544783E-2</v>
      </c>
      <c r="H95" s="18">
        <f t="shared" si="98"/>
        <v>-1.3848675506544783E-2</v>
      </c>
      <c r="I95" s="18">
        <f t="shared" si="99"/>
        <v>2.9129261589801336</v>
      </c>
      <c r="J95" s="18">
        <f t="shared" si="100"/>
        <v>2.903664647489923</v>
      </c>
      <c r="L95" t="str">
        <f t="shared" si="101"/>
        <v>51 Skilled agricultural and related trades</v>
      </c>
      <c r="M95" s="18">
        <f t="shared" si="102"/>
        <v>-1.9687351903016514</v>
      </c>
      <c r="N95" s="18">
        <f t="shared" si="102"/>
        <v>23.746350504123392</v>
      </c>
      <c r="O95" s="18">
        <f t="shared" si="102"/>
        <v>-1.4394230605774716</v>
      </c>
      <c r="P95" s="18">
        <f t="shared" si="102"/>
        <v>3.0302005359716944E-2</v>
      </c>
      <c r="Q95" s="18">
        <f t="shared" si="103"/>
        <v>-0.46202550408833698</v>
      </c>
      <c r="S95" s="18">
        <f t="shared" si="104"/>
        <v>-0.46202550408833698</v>
      </c>
      <c r="T95" s="18">
        <f t="shared" si="105"/>
        <v>2.5915428250305128</v>
      </c>
      <c r="U95" s="18">
        <f t="shared" si="106"/>
        <v>2.2719791050697102</v>
      </c>
      <c r="W95" t="str">
        <f t="shared" si="107"/>
        <v>51 Skilled agricultural and related trades</v>
      </c>
      <c r="X95" s="18">
        <f t="shared" si="108"/>
        <v>11.06438069874125</v>
      </c>
      <c r="Y95" s="18">
        <f t="shared" si="108"/>
        <v>-6.5140701738790385</v>
      </c>
      <c r="Z95" s="18">
        <f t="shared" si="108"/>
        <v>1.4365721131658793</v>
      </c>
      <c r="AA95" s="18">
        <f t="shared" si="108"/>
        <v>1.2744587951217135</v>
      </c>
      <c r="AB95" s="18">
        <f t="shared" si="109"/>
        <v>1.3284677600774009</v>
      </c>
      <c r="AD95" s="18">
        <f t="shared" si="110"/>
        <v>1.3284677600774009</v>
      </c>
      <c r="AE95" s="18">
        <f t="shared" si="111"/>
        <v>3.9108197156645375</v>
      </c>
      <c r="AF95" s="18">
        <f t="shared" si="112"/>
        <v>4.7183331692491448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0.42173830988128103</v>
      </c>
      <c r="C96" s="18">
        <f t="shared" si="96"/>
        <v>-12.871425377429556</v>
      </c>
      <c r="D96" s="18">
        <f t="shared" si="96"/>
        <v>-0.63862367408750176</v>
      </c>
      <c r="E96" s="18">
        <f t="shared" si="96"/>
        <v>-0.80653313073170141</v>
      </c>
      <c r="F96" s="18">
        <f t="shared" si="97"/>
        <v>-0.75059486310141699</v>
      </c>
      <c r="H96" s="18">
        <f t="shared" si="98"/>
        <v>-0.75059486310141699</v>
      </c>
      <c r="I96" s="18">
        <f t="shared" si="99"/>
        <v>2.0659443121721521</v>
      </c>
      <c r="J96" s="18">
        <f t="shared" si="100"/>
        <v>1.5101981360778449</v>
      </c>
      <c r="L96" t="str">
        <f t="shared" si="101"/>
        <v>52 Skilled metal, electrical and electronic trades</v>
      </c>
      <c r="M96" s="18">
        <f t="shared" si="102"/>
        <v>0.19621599128645251</v>
      </c>
      <c r="N96" s="18">
        <f t="shared" si="102"/>
        <v>-12.603935787076537</v>
      </c>
      <c r="O96" s="18">
        <f t="shared" si="102"/>
        <v>-1.1999765590713141</v>
      </c>
      <c r="P96" s="18">
        <f t="shared" si="102"/>
        <v>-0.99841608994415409</v>
      </c>
      <c r="Q96" s="18">
        <f t="shared" si="103"/>
        <v>-1.0656485605579746</v>
      </c>
      <c r="S96" s="18">
        <f t="shared" si="104"/>
        <v>-1.0656485605579746</v>
      </c>
      <c r="T96" s="18">
        <f t="shared" si="105"/>
        <v>1.9671639220705917</v>
      </c>
      <c r="U96" s="18">
        <f t="shared" si="106"/>
        <v>1.1716919712451812</v>
      </c>
      <c r="W96" t="str">
        <f t="shared" si="107"/>
        <v>52 Skilled metal, electrical and electronic trades</v>
      </c>
      <c r="X96" s="18">
        <f t="shared" si="108"/>
        <v>12.636014754506309</v>
      </c>
      <c r="Y96" s="18">
        <f t="shared" si="108"/>
        <v>-23.772978064080508</v>
      </c>
      <c r="Z96" s="18">
        <f t="shared" si="108"/>
        <v>17.423699105304102</v>
      </c>
      <c r="AA96" s="18">
        <f t="shared" si="108"/>
        <v>2.4245376528521101</v>
      </c>
      <c r="AB96" s="18">
        <f t="shared" si="109"/>
        <v>7.1983071916459362</v>
      </c>
      <c r="AD96" s="18">
        <f t="shared" si="110"/>
        <v>7.1983071916459362</v>
      </c>
      <c r="AE96" s="18">
        <f t="shared" si="111"/>
        <v>5.6315737038055369</v>
      </c>
      <c r="AF96" s="18">
        <f t="shared" si="112"/>
        <v>9.8834388484546398</v>
      </c>
    </row>
    <row r="97" spans="1:32" x14ac:dyDescent="0.2">
      <c r="A97" t="str">
        <f t="shared" si="95"/>
        <v>53 Skilled construction and building trades</v>
      </c>
      <c r="B97" s="18">
        <f t="shared" si="96"/>
        <v>-5.3315333794845543E-2</v>
      </c>
      <c r="C97" s="18">
        <f t="shared" si="96"/>
        <v>-21.05519767102988</v>
      </c>
      <c r="D97" s="18">
        <f t="shared" si="96"/>
        <v>0.2172191004858437</v>
      </c>
      <c r="E97" s="18">
        <f t="shared" si="96"/>
        <v>-1.3167462111545403</v>
      </c>
      <c r="F97" s="18">
        <f t="shared" si="97"/>
        <v>-0.80805118084111838</v>
      </c>
      <c r="H97" s="18">
        <f t="shared" si="98"/>
        <v>-0.80805118084111838</v>
      </c>
      <c r="I97" s="18">
        <f t="shared" si="99"/>
        <v>2.2600639071408857</v>
      </c>
      <c r="J97" s="18">
        <f t="shared" si="100"/>
        <v>1.6788275144425713</v>
      </c>
      <c r="L97" t="str">
        <f t="shared" si="101"/>
        <v>53 Skilled construction and building trades</v>
      </c>
      <c r="M97" s="18">
        <f t="shared" si="102"/>
        <v>-0.12712882636793932</v>
      </c>
      <c r="N97" s="18">
        <f t="shared" si="102"/>
        <v>-21.253502606799479</v>
      </c>
      <c r="O97" s="18">
        <f t="shared" si="102"/>
        <v>0.20423347290527971</v>
      </c>
      <c r="P97" s="18">
        <f t="shared" si="102"/>
        <v>-1.3480057990425398</v>
      </c>
      <c r="Q97" s="18">
        <f t="shared" si="103"/>
        <v>-0.83328297700042686</v>
      </c>
      <c r="S97" s="18">
        <f t="shared" si="104"/>
        <v>-0.83328297700042686</v>
      </c>
      <c r="T97" s="18">
        <f t="shared" si="105"/>
        <v>2.2499525291920008</v>
      </c>
      <c r="U97" s="18">
        <f t="shared" si="106"/>
        <v>1.6500185733939521</v>
      </c>
      <c r="W97" t="str">
        <f t="shared" si="107"/>
        <v>53 Skilled construction and building trades</v>
      </c>
      <c r="X97" s="18">
        <f t="shared" si="108"/>
        <v>7.474826350283359</v>
      </c>
      <c r="Y97" s="18">
        <f t="shared" si="108"/>
        <v>-4.1637163473224659</v>
      </c>
      <c r="Z97" s="18">
        <f t="shared" si="108"/>
        <v>1.109804742812126</v>
      </c>
      <c r="AA97" s="18">
        <f t="shared" si="108"/>
        <v>0.59611635868506152</v>
      </c>
      <c r="AB97" s="18">
        <f t="shared" si="109"/>
        <v>0.76705518624056168</v>
      </c>
      <c r="AD97" s="18">
        <f t="shared" si="110"/>
        <v>0.76705518624056168</v>
      </c>
      <c r="AE97" s="18">
        <f t="shared" si="111"/>
        <v>2.9351605863051411</v>
      </c>
      <c r="AF97" s="18">
        <f t="shared" si="112"/>
        <v>3.4562897120278935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-3.1417693685246162</v>
      </c>
      <c r="C98" s="18">
        <f t="shared" si="96"/>
        <v>-3.7678756021560789</v>
      </c>
      <c r="D98" s="18">
        <f t="shared" si="96"/>
        <v>-1.0521052446703982</v>
      </c>
      <c r="E98" s="18">
        <f t="shared" si="96"/>
        <v>-0.84162798514215709</v>
      </c>
      <c r="F98" s="18">
        <f t="shared" si="97"/>
        <v>-0.91183677103782168</v>
      </c>
      <c r="H98" s="18">
        <f t="shared" si="98"/>
        <v>-0.91183677103782168</v>
      </c>
      <c r="I98" s="18">
        <f t="shared" si="99"/>
        <v>2.2420951443890891</v>
      </c>
      <c r="J98" s="18">
        <f t="shared" si="100"/>
        <v>1.5859531916749603</v>
      </c>
      <c r="L98" t="str">
        <f t="shared" si="101"/>
        <v>54 Textiles, printing and other skilled trades</v>
      </c>
      <c r="M98" s="18">
        <f t="shared" si="102"/>
        <v>-4.6339966151855876</v>
      </c>
      <c r="N98" s="18">
        <f t="shared" si="102"/>
        <v>-5.7228622155787061</v>
      </c>
      <c r="O98" s="18">
        <f t="shared" si="102"/>
        <v>-0.92990153128577058</v>
      </c>
      <c r="P98" s="18">
        <f t="shared" si="102"/>
        <v>-1.0981238018731299</v>
      </c>
      <c r="Q98" s="18">
        <f t="shared" si="103"/>
        <v>-1.0420814738226425</v>
      </c>
      <c r="S98" s="18">
        <f t="shared" si="104"/>
        <v>-1.0420814738226425</v>
      </c>
      <c r="T98" s="18">
        <f t="shared" si="105"/>
        <v>1.7048661434355461</v>
      </c>
      <c r="U98" s="18">
        <f t="shared" si="106"/>
        <v>0.89628488363409087</v>
      </c>
      <c r="W98" t="str">
        <f t="shared" si="107"/>
        <v>54 Textiles, printing and other skilled trades</v>
      </c>
      <c r="X98" s="18">
        <f t="shared" si="108"/>
        <v>-1.1197777968214306</v>
      </c>
      <c r="Y98" s="18">
        <f t="shared" si="108"/>
        <v>-1.3476883702178144</v>
      </c>
      <c r="Z98" s="18">
        <f t="shared" si="108"/>
        <v>-1.1974627365499591</v>
      </c>
      <c r="AA98" s="18">
        <f t="shared" si="108"/>
        <v>-0.54171941412102242</v>
      </c>
      <c r="AB98" s="18">
        <f t="shared" si="109"/>
        <v>-0.76078266824501917</v>
      </c>
      <c r="AD98" s="18">
        <f t="shared" si="110"/>
        <v>-0.76078266824501917</v>
      </c>
      <c r="AE98" s="18">
        <f t="shared" si="111"/>
        <v>2.8305065376664995</v>
      </c>
      <c r="AF98" s="18">
        <f t="shared" si="112"/>
        <v>2.325326482390655</v>
      </c>
    </row>
    <row r="99" spans="1:32" x14ac:dyDescent="0.2">
      <c r="A99" t="str">
        <f t="shared" si="95"/>
        <v>61 Caring personal service occupations</v>
      </c>
      <c r="B99" s="18">
        <f t="shared" si="96"/>
        <v>-2.0931897022991031E-2</v>
      </c>
      <c r="C99" s="18">
        <f t="shared" si="96"/>
        <v>-2.9149995521612126</v>
      </c>
      <c r="D99" s="18">
        <f t="shared" si="96"/>
        <v>1.5279918875351628</v>
      </c>
      <c r="E99" s="18">
        <f t="shared" si="96"/>
        <v>0.80434186113298445</v>
      </c>
      <c r="F99" s="18">
        <f t="shared" si="97"/>
        <v>1.0449836155908443</v>
      </c>
      <c r="H99" s="18">
        <f t="shared" si="98"/>
        <v>1.0449836155908443</v>
      </c>
      <c r="I99" s="18">
        <f t="shared" si="99"/>
        <v>3.2389732274199945</v>
      </c>
      <c r="J99" s="18">
        <f t="shared" si="100"/>
        <v>3.926035591598831</v>
      </c>
      <c r="L99" t="str">
        <f t="shared" si="101"/>
        <v>61 Caring personal service occupations</v>
      </c>
      <c r="M99" s="18">
        <f t="shared" si="102"/>
        <v>-5.4107474166120717E-3</v>
      </c>
      <c r="N99" s="18">
        <f t="shared" si="102"/>
        <v>0.82820103718830307</v>
      </c>
      <c r="O99" s="18">
        <f t="shared" si="102"/>
        <v>4.1058001241315312</v>
      </c>
      <c r="P99" s="18">
        <f t="shared" si="102"/>
        <v>1.5336624076548899</v>
      </c>
      <c r="Q99" s="18">
        <f t="shared" si="103"/>
        <v>2.3839018956179459</v>
      </c>
      <c r="S99" s="18">
        <f t="shared" si="104"/>
        <v>2.3839018956179459</v>
      </c>
      <c r="T99" s="18">
        <f t="shared" si="105"/>
        <v>2.9713936211253733</v>
      </c>
      <c r="U99" s="18">
        <f t="shared" si="106"/>
        <v>4.6429501710108179</v>
      </c>
      <c r="W99" t="str">
        <f t="shared" si="107"/>
        <v>61 Caring personal service occupations</v>
      </c>
      <c r="X99" s="18">
        <f t="shared" si="108"/>
        <v>-2.3521721950603425E-2</v>
      </c>
      <c r="Y99" s="18">
        <f t="shared" si="108"/>
        <v>-3.5398646703500014</v>
      </c>
      <c r="Z99" s="18">
        <f t="shared" si="108"/>
        <v>1.0502799678585584</v>
      </c>
      <c r="AA99" s="18">
        <f t="shared" si="108"/>
        <v>0.65068866758037913</v>
      </c>
      <c r="AB99" s="18">
        <f t="shared" si="109"/>
        <v>0.78370988770257721</v>
      </c>
      <c r="AD99" s="18">
        <f t="shared" si="110"/>
        <v>0.78370988770257721</v>
      </c>
      <c r="AE99" s="18">
        <f t="shared" si="111"/>
        <v>3.2846843090482247</v>
      </c>
      <c r="AF99" s="18">
        <f t="shared" si="112"/>
        <v>3.7935382069036905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4.8784218623053155</v>
      </c>
      <c r="C100" s="18">
        <f t="shared" si="96"/>
        <v>-4.600286083616167</v>
      </c>
      <c r="D100" s="18">
        <f t="shared" si="96"/>
        <v>-2.7655642467805386E-2</v>
      </c>
      <c r="E100" s="18">
        <f t="shared" si="96"/>
        <v>0.24648101173376791</v>
      </c>
      <c r="F100" s="18">
        <f t="shared" si="97"/>
        <v>0.15501870452516719</v>
      </c>
      <c r="H100" s="18">
        <f t="shared" si="98"/>
        <v>0.15501870452516719</v>
      </c>
      <c r="I100" s="18">
        <f t="shared" si="99"/>
        <v>2.7735478746504949</v>
      </c>
      <c r="J100" s="18">
        <f t="shared" si="100"/>
        <v>2.879625420864862</v>
      </c>
      <c r="L100" t="str">
        <f t="shared" si="101"/>
        <v>62 Leisure, travel and related personal service occupations</v>
      </c>
      <c r="M100" s="18">
        <f t="shared" si="102"/>
        <v>2.5763400359099631</v>
      </c>
      <c r="N100" s="18">
        <f t="shared" si="102"/>
        <v>-2.7991333470685054</v>
      </c>
      <c r="O100" s="18">
        <f t="shared" si="102"/>
        <v>0.10679958449770766</v>
      </c>
      <c r="P100" s="18">
        <f t="shared" si="102"/>
        <v>0.83404180396031702</v>
      </c>
      <c r="Q100" s="18">
        <f t="shared" si="103"/>
        <v>0.59104259924906977</v>
      </c>
      <c r="S100" s="18">
        <f t="shared" si="104"/>
        <v>0.59104259924906977</v>
      </c>
      <c r="T100" s="18">
        <f t="shared" si="105"/>
        <v>2.4688435342534509</v>
      </c>
      <c r="U100" s="18">
        <f t="shared" si="106"/>
        <v>2.8941743133640507</v>
      </c>
      <c r="W100" t="str">
        <f t="shared" si="107"/>
        <v>62 Leisure, travel and related personal service occupations</v>
      </c>
      <c r="X100" s="18">
        <f t="shared" si="108"/>
        <v>5.8852730677266818</v>
      </c>
      <c r="Y100" s="18">
        <f t="shared" si="108"/>
        <v>-5.3277563645301118</v>
      </c>
      <c r="Z100" s="18">
        <f t="shared" si="108"/>
        <v>-8.3624227674283791E-2</v>
      </c>
      <c r="AA100" s="18">
        <f t="shared" si="108"/>
        <v>-8.9991602799655013E-3</v>
      </c>
      <c r="AB100" s="18">
        <f t="shared" si="109"/>
        <v>-3.3880373536088193E-2</v>
      </c>
      <c r="AD100" s="18">
        <f t="shared" si="110"/>
        <v>-3.3880373536088193E-2</v>
      </c>
      <c r="AE100" s="18">
        <f t="shared" si="111"/>
        <v>2.8962821450019494</v>
      </c>
      <c r="AF100" s="18">
        <f t="shared" si="112"/>
        <v>2.8735838398956215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-4.0840365060535895</v>
      </c>
      <c r="C101" s="18">
        <f t="shared" si="96"/>
        <v>27.789336225674454</v>
      </c>
      <c r="D101" s="18">
        <f t="shared" si="96"/>
        <v>-3.7107735460523483</v>
      </c>
      <c r="E101" s="18">
        <f t="shared" si="96"/>
        <v>0.9004245806653266</v>
      </c>
      <c r="F101" s="18">
        <f t="shared" si="97"/>
        <v>-0.6606695741553037</v>
      </c>
      <c r="H101" s="18">
        <f t="shared" si="98"/>
        <v>-0.6606695741553037</v>
      </c>
      <c r="I101" s="18">
        <f t="shared" si="99"/>
        <v>2.2386373551800842</v>
      </c>
      <c r="J101" s="18">
        <f t="shared" si="100"/>
        <v>1.7604894656597869</v>
      </c>
      <c r="L101" t="str">
        <f t="shared" si="101"/>
        <v>63 Community and civil enforcement occupations</v>
      </c>
      <c r="M101" s="18">
        <f t="shared" si="102"/>
        <v>-6.9012871184254472</v>
      </c>
      <c r="N101" s="18">
        <f t="shared" si="102"/>
        <v>43.531365070032436</v>
      </c>
      <c r="O101" s="18">
        <f t="shared" si="102"/>
        <v>-6.740571679045237</v>
      </c>
      <c r="P101" s="18">
        <f t="shared" si="102"/>
        <v>1.3943437498498801</v>
      </c>
      <c r="Q101" s="18">
        <f t="shared" si="103"/>
        <v>-1.3932294751442198</v>
      </c>
      <c r="S101" s="18">
        <f t="shared" si="104"/>
        <v>-1.3932294751442198</v>
      </c>
      <c r="T101" s="18">
        <f t="shared" si="105"/>
        <v>1.7900871986926914</v>
      </c>
      <c r="U101" s="18">
        <f t="shared" si="106"/>
        <v>0.7291282520226039</v>
      </c>
      <c r="W101" t="str">
        <f t="shared" si="107"/>
        <v>63 Community and civil enforcement occupations</v>
      </c>
      <c r="X101" s="18">
        <f t="shared" si="108"/>
        <v>5.6517283105910199</v>
      </c>
      <c r="Y101" s="18">
        <f t="shared" si="108"/>
        <v>-12.07323298963412</v>
      </c>
      <c r="Z101" s="18">
        <f t="shared" si="108"/>
        <v>5.9203207136793168</v>
      </c>
      <c r="AA101" s="18">
        <f t="shared" si="108"/>
        <v>-0.26250723159423339</v>
      </c>
      <c r="AB101" s="18">
        <f t="shared" si="109"/>
        <v>1.7572574540436481</v>
      </c>
      <c r="AD101" s="18">
        <f t="shared" si="110"/>
        <v>1.7572574540436481</v>
      </c>
      <c r="AE101" s="18">
        <f t="shared" si="111"/>
        <v>3.847097454560422</v>
      </c>
      <c r="AF101" s="18">
        <f t="shared" si="112"/>
        <v>4.936841243765433</v>
      </c>
    </row>
    <row r="102" spans="1:32" x14ac:dyDescent="0.2">
      <c r="A102" t="str">
        <f t="shared" si="95"/>
        <v>71 Sales occupations</v>
      </c>
      <c r="B102" s="18">
        <f t="shared" si="96"/>
        <v>-1.127039591620127</v>
      </c>
      <c r="C102" s="18">
        <f t="shared" si="96"/>
        <v>-3.498327732190265</v>
      </c>
      <c r="D102" s="18">
        <f t="shared" si="96"/>
        <v>-1.4580778279102202</v>
      </c>
      <c r="E102" s="18">
        <f t="shared" si="96"/>
        <v>-0.58832189220496822</v>
      </c>
      <c r="F102" s="18">
        <f t="shared" si="97"/>
        <v>-0.87909017367657771</v>
      </c>
      <c r="H102" s="18">
        <f t="shared" si="98"/>
        <v>-0.87909017367657771</v>
      </c>
      <c r="I102" s="18">
        <f t="shared" si="99"/>
        <v>2.4145312302139343</v>
      </c>
      <c r="J102" s="18">
        <f t="shared" si="100"/>
        <v>1.7969654922118439</v>
      </c>
      <c r="L102" t="str">
        <f t="shared" si="101"/>
        <v>71 Sales occupations</v>
      </c>
      <c r="M102" s="18">
        <f t="shared" si="102"/>
        <v>-0.45186517070548993</v>
      </c>
      <c r="N102" s="18">
        <f t="shared" si="102"/>
        <v>-1.5226806564923479</v>
      </c>
      <c r="O102" s="18">
        <f t="shared" si="102"/>
        <v>-1.3601171177592519</v>
      </c>
      <c r="P102" s="18">
        <f t="shared" si="102"/>
        <v>-0.35434281137652901</v>
      </c>
      <c r="Q102" s="18">
        <f t="shared" si="103"/>
        <v>-0.69073525837448635</v>
      </c>
      <c r="S102" s="18">
        <f t="shared" si="104"/>
        <v>-0.69073525837448635</v>
      </c>
      <c r="T102" s="18">
        <f t="shared" si="105"/>
        <v>1.7975227330796928</v>
      </c>
      <c r="U102" s="18">
        <f t="shared" si="106"/>
        <v>1.2654972223407279</v>
      </c>
      <c r="W102" t="str">
        <f t="shared" si="107"/>
        <v>71 Sales occupations</v>
      </c>
      <c r="X102" s="18">
        <f t="shared" si="108"/>
        <v>-1.5238972484017621</v>
      </c>
      <c r="Y102" s="18">
        <f t="shared" si="108"/>
        <v>-4.6914244603744155</v>
      </c>
      <c r="Z102" s="18">
        <f t="shared" si="108"/>
        <v>-1.519401259379427</v>
      </c>
      <c r="AA102" s="18">
        <f t="shared" si="108"/>
        <v>-0.73808453126620321</v>
      </c>
      <c r="AB102" s="18">
        <f t="shared" si="109"/>
        <v>-0.99920977234126962</v>
      </c>
      <c r="AD102" s="18">
        <f t="shared" si="110"/>
        <v>-0.99920977234126962</v>
      </c>
      <c r="AE102" s="18">
        <f t="shared" si="111"/>
        <v>2.774708588340502</v>
      </c>
      <c r="AF102" s="18">
        <f t="shared" si="112"/>
        <v>2.109916099476461</v>
      </c>
    </row>
    <row r="103" spans="1:32" x14ac:dyDescent="0.2">
      <c r="A103" t="str">
        <f t="shared" si="95"/>
        <v>72 Customer service occupations</v>
      </c>
      <c r="B103" s="18">
        <f t="shared" si="96"/>
        <v>1.9625611823251177</v>
      </c>
      <c r="C103" s="18">
        <f t="shared" si="96"/>
        <v>2.3747698211644241</v>
      </c>
      <c r="D103" s="18">
        <f t="shared" si="96"/>
        <v>4.9005057870186608</v>
      </c>
      <c r="E103" s="18">
        <f t="shared" si="96"/>
        <v>1.2175533278481199</v>
      </c>
      <c r="F103" s="18">
        <f t="shared" si="97"/>
        <v>2.4306080602099822</v>
      </c>
      <c r="H103" s="18">
        <f t="shared" si="98"/>
        <v>2.4306080602099822</v>
      </c>
      <c r="I103" s="18">
        <f t="shared" si="99"/>
        <v>3.2322548483721514</v>
      </c>
      <c r="J103" s="18">
        <f t="shared" si="100"/>
        <v>4.8854398887005601</v>
      </c>
      <c r="L103" t="str">
        <f t="shared" si="101"/>
        <v>72 Customer service occupations</v>
      </c>
      <c r="M103" s="18">
        <f t="shared" si="102"/>
        <v>-2.0691934838439341</v>
      </c>
      <c r="N103" s="18">
        <f t="shared" si="102"/>
        <v>19.465104397151343</v>
      </c>
      <c r="O103" s="18">
        <f t="shared" si="102"/>
        <v>6.3439922335789323</v>
      </c>
      <c r="P103" s="18">
        <f t="shared" si="102"/>
        <v>1.3179093428122846</v>
      </c>
      <c r="Q103" s="18">
        <f t="shared" si="103"/>
        <v>2.9663061880409236</v>
      </c>
      <c r="S103" s="18">
        <f t="shared" si="104"/>
        <v>2.9663061880409236</v>
      </c>
      <c r="T103" s="18">
        <f t="shared" si="105"/>
        <v>2.5718526698876865</v>
      </c>
      <c r="U103" s="18">
        <f t="shared" si="106"/>
        <v>4.7779265072146915</v>
      </c>
      <c r="W103" t="str">
        <f t="shared" si="107"/>
        <v>72 Customer service occupations</v>
      </c>
      <c r="X103" s="18">
        <f t="shared" si="108"/>
        <v>3.7566879698103239</v>
      </c>
      <c r="Y103" s="18">
        <f t="shared" si="108"/>
        <v>-4.2019380498390158</v>
      </c>
      <c r="Z103" s="18">
        <f t="shared" si="108"/>
        <v>4.178593582608503</v>
      </c>
      <c r="AA103" s="18">
        <f t="shared" si="108"/>
        <v>1.1638088243456579</v>
      </c>
      <c r="AB103" s="18">
        <f t="shared" si="109"/>
        <v>2.1589165081070449</v>
      </c>
      <c r="AD103" s="18">
        <f t="shared" si="110"/>
        <v>2.1589165081070449</v>
      </c>
      <c r="AE103" s="18">
        <f t="shared" si="111"/>
        <v>3.5293109215866592</v>
      </c>
      <c r="AF103" s="18">
        <f t="shared" si="112"/>
        <v>4.9364916783076973</v>
      </c>
    </row>
    <row r="104" spans="1:32" x14ac:dyDescent="0.2">
      <c r="A104" t="str">
        <f t="shared" si="95"/>
        <v>81 Process, plant and machine operatives</v>
      </c>
      <c r="B104" s="18">
        <f t="shared" si="96"/>
        <v>5.3564546293527471E-2</v>
      </c>
      <c r="C104" s="18">
        <f t="shared" si="96"/>
        <v>-12.935704392719193</v>
      </c>
      <c r="D104" s="18">
        <f t="shared" si="96"/>
        <v>3.689550321552626</v>
      </c>
      <c r="E104" s="18">
        <f t="shared" si="96"/>
        <v>-0.23509991694036225</v>
      </c>
      <c r="F104" s="18">
        <f t="shared" si="97"/>
        <v>1.0563275454333887</v>
      </c>
      <c r="H104" s="18">
        <f t="shared" si="98"/>
        <v>1.0563275454333887</v>
      </c>
      <c r="I104" s="18">
        <f t="shared" si="99"/>
        <v>2.5723527936503343</v>
      </c>
      <c r="J104" s="18">
        <f t="shared" si="100"/>
        <v>3.3295142331160932</v>
      </c>
      <c r="L104" t="str">
        <f t="shared" si="101"/>
        <v>81 Process, plant and machine operatives</v>
      </c>
      <c r="M104" s="18">
        <f t="shared" si="102"/>
        <v>-0.67571622867075298</v>
      </c>
      <c r="N104" s="18">
        <f t="shared" si="102"/>
        <v>-10.73436862371161</v>
      </c>
      <c r="O104" s="18">
        <f t="shared" si="102"/>
        <v>3.2890271167162144</v>
      </c>
      <c r="P104" s="18">
        <f t="shared" si="102"/>
        <v>-0.56300529839220514</v>
      </c>
      <c r="Q104" s="18">
        <f t="shared" si="103"/>
        <v>0.70477318859254456</v>
      </c>
      <c r="S104" s="18">
        <f t="shared" si="104"/>
        <v>0.70477318859254456</v>
      </c>
      <c r="T104" s="18">
        <f t="shared" si="105"/>
        <v>2.3488251744621547</v>
      </c>
      <c r="U104" s="18">
        <f t="shared" si="106"/>
        <v>2.8652833565685931</v>
      </c>
      <c r="W104" t="str">
        <f t="shared" si="107"/>
        <v>81 Process, plant and machine operatives</v>
      </c>
      <c r="X104" s="18">
        <f t="shared" si="108"/>
        <v>2.2360525068481074</v>
      </c>
      <c r="Y104" s="18">
        <f t="shared" si="108"/>
        <v>-19.066031688723161</v>
      </c>
      <c r="Z104" s="18">
        <f t="shared" si="108"/>
        <v>4.8825224569090109</v>
      </c>
      <c r="AA104" s="18">
        <f t="shared" si="108"/>
        <v>0.64813276346771254</v>
      </c>
      <c r="AB104" s="18">
        <f t="shared" si="109"/>
        <v>2.0402520561574766</v>
      </c>
      <c r="AD104" s="18">
        <f t="shared" si="110"/>
        <v>2.0402520561574766</v>
      </c>
      <c r="AE104" s="18">
        <f t="shared" si="111"/>
        <v>3.219194339524889</v>
      </c>
      <c r="AF104" s="18">
        <f t="shared" si="112"/>
        <v>4.5966479358711787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2.1040277958038089</v>
      </c>
      <c r="C105" s="18">
        <f t="shared" si="96"/>
        <v>0.4302522135308795</v>
      </c>
      <c r="D105" s="18">
        <f t="shared" si="96"/>
        <v>0.97231445145542494</v>
      </c>
      <c r="E105" s="18">
        <f t="shared" si="96"/>
        <v>-0.16597742576681673</v>
      </c>
      <c r="F105" s="18">
        <f t="shared" si="97"/>
        <v>0.21202019619159795</v>
      </c>
      <c r="H105" s="18">
        <f t="shared" si="98"/>
        <v>0.21202019619159795</v>
      </c>
      <c r="I105" s="18">
        <f t="shared" si="99"/>
        <v>2.9587379999772567</v>
      </c>
      <c r="J105" s="18">
        <f t="shared" si="100"/>
        <v>3.1004349530867614</v>
      </c>
      <c r="L105" t="str">
        <f t="shared" si="101"/>
        <v>82 Transport and mobile machine drivers and operatives</v>
      </c>
      <c r="M105" s="18">
        <f t="shared" si="102"/>
        <v>2.0324493191578474</v>
      </c>
      <c r="N105" s="18">
        <f t="shared" si="102"/>
        <v>0.59053896028540276</v>
      </c>
      <c r="O105" s="18">
        <f t="shared" si="102"/>
        <v>0.5841855670969176</v>
      </c>
      <c r="P105" s="18">
        <f t="shared" si="102"/>
        <v>-0.26187816299061417</v>
      </c>
      <c r="Q105" s="18">
        <f t="shared" si="103"/>
        <v>1.9349369220877932E-2</v>
      </c>
      <c r="S105" s="18">
        <f t="shared" si="104"/>
        <v>1.9349369220877932E-2</v>
      </c>
      <c r="T105" s="18">
        <f t="shared" si="105"/>
        <v>2.8796782518188069</v>
      </c>
      <c r="U105" s="18">
        <f t="shared" si="106"/>
        <v>2.8926876232390208</v>
      </c>
      <c r="W105" t="str">
        <f t="shared" si="107"/>
        <v>82 Transport and mobile machine drivers and operatives</v>
      </c>
      <c r="X105" s="18">
        <f t="shared" si="108"/>
        <v>3.4110880608593019</v>
      </c>
      <c r="Y105" s="18">
        <f t="shared" si="108"/>
        <v>-2.4003742958598084</v>
      </c>
      <c r="Z105" s="18">
        <f t="shared" si="108"/>
        <v>7.1727949117913692</v>
      </c>
      <c r="AA105" s="18">
        <f t="shared" si="108"/>
        <v>1.0326536902756533</v>
      </c>
      <c r="AB105" s="18">
        <f t="shared" si="109"/>
        <v>3.0392508147259578</v>
      </c>
      <c r="AD105" s="18">
        <f t="shared" si="110"/>
        <v>3.0392508147259578</v>
      </c>
      <c r="AE105" s="18">
        <f t="shared" si="111"/>
        <v>4.266972431425109</v>
      </c>
      <c r="AF105" s="18">
        <f t="shared" si="112"/>
        <v>6.1225196218979594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-2.0048919385917574</v>
      </c>
      <c r="C106" s="18">
        <f t="shared" si="96"/>
        <v>-7.8896084326472549</v>
      </c>
      <c r="D106" s="18">
        <f t="shared" si="96"/>
        <v>-3.5339513080095974</v>
      </c>
      <c r="E106" s="18">
        <f t="shared" si="96"/>
        <v>-0.77447729228983242</v>
      </c>
      <c r="F106" s="18">
        <f t="shared" si="97"/>
        <v>-1.7029630099119286</v>
      </c>
      <c r="H106" s="18">
        <f t="shared" si="98"/>
        <v>-1.7029630099119286</v>
      </c>
      <c r="I106" s="18">
        <f t="shared" si="99"/>
        <v>1.9661974911735269</v>
      </c>
      <c r="J106" s="18">
        <f t="shared" si="100"/>
        <v>0.71062838608608736</v>
      </c>
      <c r="L106" t="str">
        <f t="shared" si="101"/>
        <v>91 Elementary trades and related occupations</v>
      </c>
      <c r="M106" s="18">
        <f t="shared" si="102"/>
        <v>-2.5224313614541249</v>
      </c>
      <c r="N106" s="18">
        <f t="shared" si="102"/>
        <v>-2.3667169636018337</v>
      </c>
      <c r="O106" s="18">
        <f t="shared" si="102"/>
        <v>-3.8131997331226519</v>
      </c>
      <c r="P106" s="18">
        <f t="shared" si="102"/>
        <v>-0.92464315432372324</v>
      </c>
      <c r="Q106" s="18">
        <f t="shared" si="103"/>
        <v>-1.8970072874108346</v>
      </c>
      <c r="S106" s="18">
        <f t="shared" si="104"/>
        <v>-1.8970072874108346</v>
      </c>
      <c r="T106" s="18">
        <f t="shared" si="105"/>
        <v>1.6178764575631055</v>
      </c>
      <c r="U106" s="18">
        <f t="shared" si="106"/>
        <v>0.14836489576719458</v>
      </c>
      <c r="W106" t="str">
        <f t="shared" si="107"/>
        <v>91 Elementary trades and related occupations</v>
      </c>
      <c r="X106" s="18">
        <f t="shared" si="108"/>
        <v>-0.60750963958157156</v>
      </c>
      <c r="Y106" s="18">
        <f t="shared" si="108"/>
        <v>-22.095317063694743</v>
      </c>
      <c r="Z106" s="18">
        <f t="shared" si="108"/>
        <v>-2.6551426686133861</v>
      </c>
      <c r="AA106" s="18">
        <f t="shared" si="108"/>
        <v>-0.33066325248746198</v>
      </c>
      <c r="AB106" s="18">
        <f t="shared" si="109"/>
        <v>-1.1115924810339739</v>
      </c>
      <c r="AD106" s="18">
        <f t="shared" si="110"/>
        <v>-1.1115924810339739</v>
      </c>
      <c r="AE106" s="18">
        <f t="shared" si="111"/>
        <v>2.9877198605040567</v>
      </c>
      <c r="AF106" s="18">
        <f t="shared" si="112"/>
        <v>2.2724601559359625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-0.8485809459505389</v>
      </c>
      <c r="C107" s="18">
        <f t="shared" si="96"/>
        <v>-6.9267855298964403</v>
      </c>
      <c r="D107" s="18">
        <f t="shared" si="96"/>
        <v>-7.6828638450510134E-2</v>
      </c>
      <c r="E107" s="18">
        <f t="shared" si="96"/>
        <v>-0.6965162228261601</v>
      </c>
      <c r="F107" s="18">
        <f t="shared" si="97"/>
        <v>-0.49038188477968925</v>
      </c>
      <c r="H107" s="18">
        <f t="shared" si="98"/>
        <v>-0.49038188477968925</v>
      </c>
      <c r="I107" s="18">
        <f t="shared" si="99"/>
        <v>2.5348593625926341</v>
      </c>
      <c r="J107" s="18">
        <f t="shared" si="100"/>
        <v>2.1932044022014097</v>
      </c>
      <c r="L107" t="str">
        <f t="shared" si="101"/>
        <v>92 Elementary administration and service occupations</v>
      </c>
      <c r="M107" s="18">
        <f t="shared" si="102"/>
        <v>-2.3806755619665498</v>
      </c>
      <c r="N107" s="18">
        <f t="shared" si="102"/>
        <v>-3.8104740887978994</v>
      </c>
      <c r="O107" s="18">
        <f t="shared" si="102"/>
        <v>0.9153077467255244</v>
      </c>
      <c r="P107" s="18">
        <f t="shared" si="102"/>
        <v>-0.76624756939833727</v>
      </c>
      <c r="Q107" s="18">
        <f t="shared" si="103"/>
        <v>-0.20886572668178394</v>
      </c>
      <c r="S107" s="18">
        <f t="shared" si="104"/>
        <v>-0.20886572668178394</v>
      </c>
      <c r="T107" s="18">
        <f t="shared" si="105"/>
        <v>2.2652705085181912</v>
      </c>
      <c r="U107" s="18">
        <f t="shared" si="106"/>
        <v>2.1132692510484663</v>
      </c>
      <c r="W107" t="str">
        <f t="shared" si="107"/>
        <v>92 Elementary administration and service occupations</v>
      </c>
      <c r="X107" s="18">
        <f t="shared" si="108"/>
        <v>0.72850935433759201</v>
      </c>
      <c r="Y107" s="18">
        <f t="shared" si="108"/>
        <v>-9.8927918735131843</v>
      </c>
      <c r="Z107" s="18">
        <f t="shared" si="108"/>
        <v>-1.1269092730595842</v>
      </c>
      <c r="AA107" s="18">
        <f t="shared" si="108"/>
        <v>-0.61856629771828153</v>
      </c>
      <c r="AB107" s="18">
        <f t="shared" si="109"/>
        <v>-0.78830369218202412</v>
      </c>
      <c r="AD107" s="18">
        <f t="shared" si="110"/>
        <v>-0.78830369218202412</v>
      </c>
      <c r="AE107" s="18">
        <f t="shared" si="111"/>
        <v>2.798965603152892</v>
      </c>
      <c r="AF107" s="18">
        <f t="shared" si="112"/>
        <v>2.273532911680376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1.3967270708886703</v>
      </c>
      <c r="C109" s="26">
        <f>IF(AND(D$6-C$6 &lt;&gt; 0,C35&lt;&gt;0,D35&lt;&gt;0),(EXP(LN(D35/C35)/(D$6-C$6))-1)*100,0)</f>
        <v>9.6033925935823383E-2</v>
      </c>
      <c r="D109" s="26">
        <f>IF(AND(E$6-D$6 &lt;&gt; 0,D35&lt;&gt;0,E35&lt;&gt;0),(EXP(LN(E35/D35)/(E$6-D$6))-1)*100,0)</f>
        <v>0.26332903761461246</v>
      </c>
      <c r="E109" s="26">
        <f>IF(AND(F$6-E$6 &lt;&gt; 0,E35&lt;&gt;0,F35&lt;&gt;0),(EXP(LN(F35/E35)/(F$6-E$6))-1)*100,0)</f>
        <v>0.25090954461179926</v>
      </c>
      <c r="F109" s="26">
        <f t="shared" ref="F109" si="113">IF(AND(F$6-D$6 &lt;&gt; 0,D35&lt;&gt;0,F35&lt;&gt;0),(EXP(LN(F35/D35)/(F$6-D$6))-1)*100,0)</f>
        <v>0.25504920467143144</v>
      </c>
      <c r="H109" s="26">
        <f t="shared" ref="H109" si="114">IF($F$6-$D$6 &lt;&gt; 0,(EXP(LN(1+(H72/100))/($F$6-$D$6))-1)*100,0)</f>
        <v>0.25504920467143144</v>
      </c>
      <c r="I109" s="26">
        <f>IF(D35&gt;0,((1+(I35/D35))^(1/($F$6-$D$6))-1)*100,0)</f>
        <v>2.6707523996706062</v>
      </c>
      <c r="J109" s="26">
        <f t="shared" ref="J109" si="115">IF($F$6-$D$6 &lt;&gt; 0,(EXP(LN(1+(J72/100))/($F$6-$D$6))-1)*100,0)</f>
        <v>2.8481224104720315</v>
      </c>
      <c r="L109" s="24" t="str">
        <f>L35</f>
        <v>All occupations</v>
      </c>
      <c r="M109" s="26">
        <f>IF(AND(N$6-M$6 &lt;&gt; 0,M35&lt;&gt;0,N35&lt;&gt;0),(EXP(LN(N35/M35)/(N$6-M$6))-1)*100,0)</f>
        <v>0.84091290407615205</v>
      </c>
      <c r="N109" s="26">
        <f>IF(AND(O$6-N$6 &lt;&gt; 0,N35&lt;&gt;0,O35&lt;&gt;0),(EXP(LN(O35/N35)/(O$6-N$6))-1)*100,0)</f>
        <v>0.65078638776006059</v>
      </c>
      <c r="O109" s="26">
        <f>IF(AND(P$6-O$6 &lt;&gt; 0,O35&lt;&gt;0,P35&lt;&gt;0),(EXP(LN(P35/O35)/(P$6-O$6))-1)*100,0)</f>
        <v>0.17560833163696721</v>
      </c>
      <c r="P109" s="26">
        <f>IF(AND(Q$6-P$6 &lt;&gt; 0,P35&lt;&gt;0,Q35&lt;&gt;0),(EXP(LN(Q35/P35)/(Q$6-P$6))-1)*100,0)</f>
        <v>0.15150324145931648</v>
      </c>
      <c r="Q109" s="26">
        <f t="shared" ref="Q109" si="116">IF(AND(Q$6-O$6 &lt;&gt; 0,O35&lt;&gt;0,Q35&lt;&gt;0),(EXP(LN(Q35/O35)/(Q$6-O$6))-1)*100,0)</f>
        <v>0.15953762696427898</v>
      </c>
      <c r="S109" s="26">
        <f t="shared" ref="S109" si="117">IF($F$6-$D$6 &lt;&gt; 0,(EXP(LN(1+(S72/100))/($F$6-$D$6))-1)*100,0)</f>
        <v>0.15953762696427898</v>
      </c>
      <c r="T109" s="26">
        <f t="shared" ref="T109" si="118">IF(O35&gt;0,((1+(T35/O35))^(1/($F$6-$D$6))-1)*100,0)</f>
        <v>2.2968248087306797</v>
      </c>
      <c r="U109" s="26">
        <f t="shared" ref="U109" si="119">IF($F$6-$D$6 &lt;&gt; 0,(EXP(LN(1+(U72/100))/($F$6-$D$6))-1)*100,0)</f>
        <v>2.4132870496704761</v>
      </c>
      <c r="W109" s="24" t="str">
        <f>W35</f>
        <v>All occupations</v>
      </c>
      <c r="X109" s="26">
        <f>IF(AND(Y$6-X$6 &lt;&gt; 0,X35&lt;&gt;0,Y35&lt;&gt;0),(EXP(LN(Y35/X35)/(Y$6-X$6))-1)*100,0)</f>
        <v>2.0249974292788631</v>
      </c>
      <c r="Y109" s="26">
        <f>IF(AND(Z$6-Y$6 &lt;&gt; 0,Y35&lt;&gt;0,Z35&lt;&gt;0),(EXP(LN(Z35/Y35)/(Z$6-Y$6))-1)*100,0)</f>
        <v>-0.51300323554328564</v>
      </c>
      <c r="Z109" s="26">
        <f>IF(AND(AA$6-Z$6 &lt;&gt; 0,Z35&lt;&gt;0,AA35&lt;&gt;0),(EXP(LN(AA35/Z35)/(AA$6-Z$6))-1)*100,0)</f>
        <v>0.36040163400063996</v>
      </c>
      <c r="AA109" s="26">
        <f>IF(AND(AB$6-AA$6 &lt;&gt; 0,AA35&lt;&gt;0,AB35&lt;&gt;0),(EXP(LN(AB35/AA35)/(AB$6-AA$6))-1)*100,0)</f>
        <v>0.35929137396788491</v>
      </c>
      <c r="AB109" s="26">
        <f t="shared" ref="AB109" si="120">IF(AND(AB$6-Z$6 &lt;&gt; 0,Z35&lt;&gt;0,AB35&lt;&gt;0),(EXP(LN(AB35/Z35)/(AB$6-Z$6))-1)*100,0)</f>
        <v>0.35966145928074678</v>
      </c>
      <c r="AD109" s="26">
        <f t="shared" ref="AD109" si="121">IF($F$6-$D$6 &lt;&gt; 0,(EXP(LN(1+(AD72/100))/($F$6-$D$6))-1)*100,0)</f>
        <v>0.35966145928074678</v>
      </c>
      <c r="AE109" s="26">
        <f t="shared" ref="AE109" si="122">IF(Z35&gt;0,((1+(AE35/Z35))^(1/($F$6-$D$6))-1)*100,0)</f>
        <v>3.0648806107945736</v>
      </c>
      <c r="AF109" s="26">
        <f t="shared" ref="AF109" si="123">IF($F$6-$D$6 &lt;&gt; 0,(EXP(LN(1+(AF72/100))/($F$6-$D$6))-1)*100,0)</f>
        <v>3.302718875777555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Leicester and Leicestershire (Continued)</v>
      </c>
      <c r="L112" s="19" t="str">
        <f>CONCATENATE(L$1," (Continued)")</f>
        <v>Occupation Table 2.1  Males: Employment Change by Occupation (SOC 2020) and Replacement Demand, 2015-2035, Leicester and Leicestershire (Continued)</v>
      </c>
      <c r="W112" s="19" t="str">
        <f>CONCATENATE(W$1," (Continued)")</f>
        <v>Occupation Table 2.2  Females: Employment Change by Occupation (SOC 2020) and Replacement Demand, 2015-2035, Leicester and Leicestershire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7.3002323522378916</v>
      </c>
      <c r="C119" s="27">
        <f t="shared" si="125"/>
        <v>1.66766132328992</v>
      </c>
      <c r="D119" s="27">
        <f t="shared" si="125"/>
        <v>-3.2575474790481636</v>
      </c>
      <c r="E119" s="27">
        <f t="shared" si="125"/>
        <v>3.3940988913856316</v>
      </c>
      <c r="F119" s="27">
        <f t="shared" ref="F119:F144" si="126">F8-D8</f>
        <v>0.13655141233746804</v>
      </c>
      <c r="L119" t="str">
        <f t="shared" ref="L119:L144" si="127">L8</f>
        <v>11 Corporate managers and directors</v>
      </c>
      <c r="M119" s="27">
        <f t="shared" ref="M119:P144" si="128">N8-M8</f>
        <v>3.9300194734112601</v>
      </c>
      <c r="N119" s="27">
        <f t="shared" si="128"/>
        <v>1.2208025409978269</v>
      </c>
      <c r="O119" s="27">
        <f t="shared" si="128"/>
        <v>-2.9971212121183051</v>
      </c>
      <c r="P119" s="27">
        <f t="shared" si="128"/>
        <v>1.1558519685270525</v>
      </c>
      <c r="Q119" s="27">
        <f t="shared" ref="Q119:Q144" si="129">Q8-O8</f>
        <v>-1.8412692435912525</v>
      </c>
      <c r="W119" t="str">
        <f t="shared" ref="W119:W144" si="130">W8</f>
        <v>11 Corporate managers and directors</v>
      </c>
      <c r="X119" s="27">
        <f t="shared" ref="X119:AA144" si="131">Y8-X8</f>
        <v>3.3702128788265533</v>
      </c>
      <c r="Y119" s="27">
        <f t="shared" si="131"/>
        <v>0.44685878229216591</v>
      </c>
      <c r="Z119" s="27">
        <f t="shared" si="131"/>
        <v>-0.26042626692992776</v>
      </c>
      <c r="AA119" s="27">
        <f t="shared" si="131"/>
        <v>2.2382469228586359</v>
      </c>
      <c r="AB119" s="27">
        <f t="shared" ref="AB119:AB144" si="132">AB8-Z8</f>
        <v>1.9778206559287081</v>
      </c>
    </row>
    <row r="120" spans="1:28" x14ac:dyDescent="0.2">
      <c r="A120" t="str">
        <f t="shared" si="124"/>
        <v>12 Other managers and proprietors</v>
      </c>
      <c r="B120" s="27">
        <f t="shared" si="125"/>
        <v>1.7104307205661584</v>
      </c>
      <c r="C120" s="27">
        <f t="shared" si="125"/>
        <v>0.62967214423246531</v>
      </c>
      <c r="D120" s="27">
        <f t="shared" si="125"/>
        <v>4.0774324724503757</v>
      </c>
      <c r="E120" s="27">
        <f t="shared" si="125"/>
        <v>3.1829329978009575</v>
      </c>
      <c r="F120" s="27">
        <f t="shared" si="126"/>
        <v>7.2603654702513332</v>
      </c>
      <c r="L120" t="str">
        <f t="shared" si="127"/>
        <v>12 Other managers and proprietors</v>
      </c>
      <c r="M120" s="27">
        <f t="shared" si="128"/>
        <v>0.79794480914307719</v>
      </c>
      <c r="N120" s="27">
        <f t="shared" si="128"/>
        <v>0.61300705555476753</v>
      </c>
      <c r="O120" s="27">
        <f t="shared" si="128"/>
        <v>3.0594970369079633</v>
      </c>
      <c r="P120" s="27">
        <f t="shared" si="128"/>
        <v>2.0892713981275755</v>
      </c>
      <c r="Q120" s="27">
        <f t="shared" si="129"/>
        <v>5.1487684350355387</v>
      </c>
      <c r="W120" t="str">
        <f t="shared" si="130"/>
        <v>12 Other managers and proprietors</v>
      </c>
      <c r="X120" s="27">
        <f t="shared" si="131"/>
        <v>0.91248591142306701</v>
      </c>
      <c r="Y120" s="27">
        <f t="shared" si="131"/>
        <v>1.6665088677719098E-2</v>
      </c>
      <c r="Z120" s="27">
        <f t="shared" si="131"/>
        <v>1.0179354355423955</v>
      </c>
      <c r="AA120" s="27">
        <f t="shared" si="131"/>
        <v>1.0936615996733687</v>
      </c>
      <c r="AB120" s="27">
        <f t="shared" si="132"/>
        <v>2.1115970352157643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5.2944074594658481</v>
      </c>
      <c r="C121" s="27">
        <f t="shared" si="125"/>
        <v>1.5486504668609982</v>
      </c>
      <c r="D121" s="27">
        <f t="shared" si="125"/>
        <v>1.8215366974916094</v>
      </c>
      <c r="E121" s="27">
        <f t="shared" si="125"/>
        <v>4.0438873114017326</v>
      </c>
      <c r="F121" s="27">
        <f t="shared" si="126"/>
        <v>5.865424008893342</v>
      </c>
      <c r="L121" t="str">
        <f t="shared" si="127"/>
        <v>21 Science, research, engineering and technology professionals</v>
      </c>
      <c r="M121" s="27">
        <f t="shared" si="128"/>
        <v>4.488585144728809</v>
      </c>
      <c r="N121" s="27">
        <f t="shared" si="128"/>
        <v>0.23279616482536269</v>
      </c>
      <c r="O121" s="27">
        <f t="shared" si="128"/>
        <v>0.60589080705462095</v>
      </c>
      <c r="P121" s="27">
        <f t="shared" si="128"/>
        <v>2.4711577062060357</v>
      </c>
      <c r="Q121" s="27">
        <f t="shared" si="129"/>
        <v>3.0770485132606566</v>
      </c>
      <c r="W121" t="str">
        <f t="shared" si="130"/>
        <v>21 Science, research, engineering and technology professionals</v>
      </c>
      <c r="X121" s="27">
        <f t="shared" si="131"/>
        <v>0.80582231473705068</v>
      </c>
      <c r="Y121" s="27">
        <f t="shared" si="131"/>
        <v>1.3158543020356168</v>
      </c>
      <c r="Z121" s="27">
        <f t="shared" si="131"/>
        <v>1.2156458904370533</v>
      </c>
      <c r="AA121" s="27">
        <f t="shared" si="131"/>
        <v>1.5727296051956587</v>
      </c>
      <c r="AB121" s="27">
        <f t="shared" si="132"/>
        <v>2.788375495632712</v>
      </c>
    </row>
    <row r="122" spans="1:28" x14ac:dyDescent="0.2">
      <c r="A122" t="str">
        <f t="shared" si="124"/>
        <v>22 Health professionals</v>
      </c>
      <c r="B122" s="27">
        <f t="shared" si="125"/>
        <v>1.8086723672881995</v>
      </c>
      <c r="C122" s="27">
        <f t="shared" si="125"/>
        <v>0.13159353735648338</v>
      </c>
      <c r="D122" s="27">
        <f t="shared" si="125"/>
        <v>1.4769374172940388</v>
      </c>
      <c r="E122" s="27">
        <f t="shared" si="125"/>
        <v>1.9237140158236556</v>
      </c>
      <c r="F122" s="27">
        <f t="shared" si="126"/>
        <v>3.4006514331176945</v>
      </c>
      <c r="L122" t="str">
        <f t="shared" si="127"/>
        <v>22 Health professionals</v>
      </c>
      <c r="M122" s="27">
        <f t="shared" si="128"/>
        <v>0.15806410634597601</v>
      </c>
      <c r="N122" s="27">
        <f t="shared" si="128"/>
        <v>0.55125765673525873</v>
      </c>
      <c r="O122" s="27">
        <f t="shared" si="128"/>
        <v>0.26337043254377157</v>
      </c>
      <c r="P122" s="27">
        <f t="shared" si="128"/>
        <v>0.42419367125015306</v>
      </c>
      <c r="Q122" s="27">
        <f t="shared" si="129"/>
        <v>0.68756410379392463</v>
      </c>
      <c r="W122" t="str">
        <f t="shared" si="130"/>
        <v>22 Health professionals</v>
      </c>
      <c r="X122" s="27">
        <f t="shared" si="131"/>
        <v>1.6506082609422723</v>
      </c>
      <c r="Y122" s="27">
        <f t="shared" si="131"/>
        <v>-0.419664119378794</v>
      </c>
      <c r="Z122" s="27">
        <f t="shared" si="131"/>
        <v>1.2135669847502708</v>
      </c>
      <c r="AA122" s="27">
        <f t="shared" si="131"/>
        <v>1.4995203445734937</v>
      </c>
      <c r="AB122" s="27">
        <f t="shared" si="132"/>
        <v>2.7130873293237645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2.6588148155986886</v>
      </c>
      <c r="C123" s="27">
        <f t="shared" si="125"/>
        <v>0.97167186287600416</v>
      </c>
      <c r="D123" s="27">
        <f t="shared" si="125"/>
        <v>5.1363697947106601E-2</v>
      </c>
      <c r="E123" s="27">
        <f t="shared" si="125"/>
        <v>1.1153421196304407</v>
      </c>
      <c r="F123" s="27">
        <f t="shared" si="126"/>
        <v>1.1667058175775473</v>
      </c>
      <c r="L123" t="str">
        <f t="shared" si="127"/>
        <v>23 Teaching and other educational professionals</v>
      </c>
      <c r="M123" s="27">
        <f t="shared" si="128"/>
        <v>0.33983424227636405</v>
      </c>
      <c r="N123" s="27">
        <f t="shared" si="128"/>
        <v>0.41325157661453638</v>
      </c>
      <c r="O123" s="27">
        <f t="shared" si="128"/>
        <v>0.3006734019443229</v>
      </c>
      <c r="P123" s="27">
        <f t="shared" si="128"/>
        <v>0.37748974198658303</v>
      </c>
      <c r="Q123" s="27">
        <f t="shared" si="129"/>
        <v>0.67816314393090593</v>
      </c>
      <c r="W123" t="str">
        <f t="shared" si="130"/>
        <v>23 Teaching and other educational professionals</v>
      </c>
      <c r="X123" s="27">
        <f t="shared" si="131"/>
        <v>2.3189805733223139</v>
      </c>
      <c r="Y123" s="27">
        <f t="shared" si="131"/>
        <v>0.55842028626152818</v>
      </c>
      <c r="Z123" s="27">
        <f t="shared" si="131"/>
        <v>-0.24930970399727315</v>
      </c>
      <c r="AA123" s="27">
        <f t="shared" si="131"/>
        <v>0.73785237764387723</v>
      </c>
      <c r="AB123" s="27">
        <f t="shared" si="132"/>
        <v>0.48854267364660409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5.4409512321165892</v>
      </c>
      <c r="C124" s="27">
        <f t="shared" si="125"/>
        <v>4.5476595583252291</v>
      </c>
      <c r="D124" s="27">
        <f t="shared" si="125"/>
        <v>4.1306057445337601</v>
      </c>
      <c r="E124" s="27">
        <f t="shared" si="125"/>
        <v>5.2605151858027241</v>
      </c>
      <c r="F124" s="27">
        <f t="shared" si="126"/>
        <v>9.3911209303364842</v>
      </c>
      <c r="L124" t="str">
        <f t="shared" si="127"/>
        <v>24 Business, media and public service professionals</v>
      </c>
      <c r="M124" s="27">
        <f t="shared" si="128"/>
        <v>1.7073877834512849</v>
      </c>
      <c r="N124" s="27">
        <f t="shared" si="128"/>
        <v>1.9606305815439669</v>
      </c>
      <c r="O124" s="27">
        <f t="shared" si="128"/>
        <v>2.252732377783321</v>
      </c>
      <c r="P124" s="27">
        <f t="shared" si="128"/>
        <v>2.0200022485127249</v>
      </c>
      <c r="Q124" s="27">
        <f t="shared" si="129"/>
        <v>4.2727346262960459</v>
      </c>
      <c r="W124" t="str">
        <f t="shared" si="130"/>
        <v>24 Business, media and public service professionals</v>
      </c>
      <c r="X124" s="27">
        <f t="shared" si="131"/>
        <v>3.7335634486652971</v>
      </c>
      <c r="Y124" s="27">
        <f t="shared" si="131"/>
        <v>2.5870289767813066</v>
      </c>
      <c r="Z124" s="27">
        <f t="shared" si="131"/>
        <v>1.8778733667503644</v>
      </c>
      <c r="AA124" s="27">
        <f t="shared" si="131"/>
        <v>3.2405129372900952</v>
      </c>
      <c r="AB124" s="27">
        <f t="shared" si="132"/>
        <v>5.1183863040404596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1.7799635262120841</v>
      </c>
      <c r="C125" s="27">
        <f t="shared" si="125"/>
        <v>1.1275566260935914</v>
      </c>
      <c r="D125" s="27">
        <f t="shared" si="125"/>
        <v>-1.5916373746867709</v>
      </c>
      <c r="E125" s="27">
        <f t="shared" si="125"/>
        <v>0.6136992410506128</v>
      </c>
      <c r="F125" s="27">
        <f t="shared" si="126"/>
        <v>-0.97793813363615811</v>
      </c>
      <c r="L125" t="str">
        <f t="shared" si="127"/>
        <v>31 Science, engineering and technology associate professionals</v>
      </c>
      <c r="M125" s="27">
        <f t="shared" si="128"/>
        <v>1.5308466847430378</v>
      </c>
      <c r="N125" s="27">
        <f t="shared" si="128"/>
        <v>0.51040008051349339</v>
      </c>
      <c r="O125" s="27">
        <f t="shared" si="128"/>
        <v>-1.6872317321750385</v>
      </c>
      <c r="P125" s="27">
        <f t="shared" si="128"/>
        <v>7.3297808182653412E-2</v>
      </c>
      <c r="Q125" s="27">
        <f t="shared" si="129"/>
        <v>-1.6139339239923851</v>
      </c>
      <c r="W125" t="str">
        <f t="shared" si="130"/>
        <v>31 Science, engineering and technology associate professionals</v>
      </c>
      <c r="X125" s="27">
        <f t="shared" si="131"/>
        <v>0.24911684146903568</v>
      </c>
      <c r="Y125" s="27">
        <f t="shared" si="131"/>
        <v>0.61715654558012778</v>
      </c>
      <c r="Z125" s="27">
        <f t="shared" si="131"/>
        <v>9.5594357488263171E-2</v>
      </c>
      <c r="AA125" s="27">
        <f t="shared" si="131"/>
        <v>0.54040143286795272</v>
      </c>
      <c r="AB125" s="27">
        <f t="shared" si="132"/>
        <v>0.6359957903562159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0.78676069552036765</v>
      </c>
      <c r="C126" s="27">
        <f t="shared" si="125"/>
        <v>0.23288231194910125</v>
      </c>
      <c r="D126" s="27">
        <f t="shared" si="125"/>
        <v>8.0385677944830647E-2</v>
      </c>
      <c r="E126" s="27">
        <f t="shared" si="125"/>
        <v>0.87430228813158983</v>
      </c>
      <c r="F126" s="27">
        <f t="shared" si="126"/>
        <v>0.95468796607642048</v>
      </c>
      <c r="L126" t="str">
        <f t="shared" si="127"/>
        <v>32 Health and social care associate professionals</v>
      </c>
      <c r="M126" s="27">
        <f t="shared" si="128"/>
        <v>-6.0317786647833271E-2</v>
      </c>
      <c r="N126" s="27">
        <f t="shared" si="128"/>
        <v>0.21153013937523379</v>
      </c>
      <c r="O126" s="27">
        <f t="shared" si="128"/>
        <v>-0.20634340763219128</v>
      </c>
      <c r="P126" s="27">
        <f t="shared" si="128"/>
        <v>0.11730807836470269</v>
      </c>
      <c r="Q126" s="27">
        <f t="shared" si="129"/>
        <v>-8.9035329267488583E-2</v>
      </c>
      <c r="W126" t="str">
        <f t="shared" si="130"/>
        <v>32 Health and social care associate professionals</v>
      </c>
      <c r="X126" s="27">
        <f t="shared" si="131"/>
        <v>0.84707848216819492</v>
      </c>
      <c r="Y126" s="27">
        <f t="shared" si="131"/>
        <v>2.1352172573872785E-2</v>
      </c>
      <c r="Z126" s="27">
        <f t="shared" si="131"/>
        <v>0.28672908557703547</v>
      </c>
      <c r="AA126" s="27">
        <f t="shared" si="131"/>
        <v>0.75699420976687293</v>
      </c>
      <c r="AB126" s="27">
        <f t="shared" si="132"/>
        <v>1.0437232953439084</v>
      </c>
    </row>
    <row r="127" spans="1:28" x14ac:dyDescent="0.2">
      <c r="A127" t="str">
        <f t="shared" si="124"/>
        <v>33 Protective service occupations</v>
      </c>
      <c r="B127" s="27">
        <f t="shared" si="125"/>
        <v>0.35072404644655197</v>
      </c>
      <c r="C127" s="27">
        <f t="shared" si="125"/>
        <v>0.31421620921873394</v>
      </c>
      <c r="D127" s="27">
        <f t="shared" si="125"/>
        <v>1.2492864683630467</v>
      </c>
      <c r="E127" s="27">
        <f t="shared" si="125"/>
        <v>1.0769275665247111</v>
      </c>
      <c r="F127" s="27">
        <f t="shared" si="126"/>
        <v>2.3262140348877578</v>
      </c>
      <c r="L127" t="str">
        <f t="shared" si="127"/>
        <v>33 Protective service occupations</v>
      </c>
      <c r="M127" s="27">
        <f t="shared" si="128"/>
        <v>0.19346394638976339</v>
      </c>
      <c r="N127" s="27">
        <f t="shared" si="128"/>
        <v>0.15380067596856506</v>
      </c>
      <c r="O127" s="27">
        <f t="shared" si="128"/>
        <v>0.78215795128352372</v>
      </c>
      <c r="P127" s="27">
        <f t="shared" si="128"/>
        <v>0.48567470892649034</v>
      </c>
      <c r="Q127" s="27">
        <f t="shared" si="129"/>
        <v>1.2678326602100141</v>
      </c>
      <c r="W127" t="str">
        <f t="shared" si="130"/>
        <v>33 Protective service occupations</v>
      </c>
      <c r="X127" s="27">
        <f t="shared" si="131"/>
        <v>0.15726010005678903</v>
      </c>
      <c r="Y127" s="27">
        <f t="shared" si="131"/>
        <v>0.16041553325017377</v>
      </c>
      <c r="Z127" s="27">
        <f t="shared" si="131"/>
        <v>0.46712851707951852</v>
      </c>
      <c r="AA127" s="27">
        <f t="shared" si="131"/>
        <v>0.59125285759822144</v>
      </c>
      <c r="AB127" s="27">
        <f t="shared" si="132"/>
        <v>1.05838137467774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-0.18181418522455317</v>
      </c>
      <c r="C128" s="27">
        <f t="shared" si="125"/>
        <v>0.28685609560140435</v>
      </c>
      <c r="D128" s="27">
        <f t="shared" si="125"/>
        <v>-0.55066837610096009</v>
      </c>
      <c r="E128" s="27">
        <f t="shared" si="125"/>
        <v>0.54385320637621071</v>
      </c>
      <c r="F128" s="27">
        <f t="shared" si="126"/>
        <v>-6.8151697247493814E-3</v>
      </c>
      <c r="L128" t="str">
        <f t="shared" si="127"/>
        <v>34 Culture, media and sports occupations</v>
      </c>
      <c r="M128" s="27">
        <f t="shared" si="128"/>
        <v>-0.59384959330302811</v>
      </c>
      <c r="N128" s="27">
        <f t="shared" si="128"/>
        <v>-2.5856751541859957E-2</v>
      </c>
      <c r="O128" s="27">
        <f t="shared" si="128"/>
        <v>-0.29201183100229988</v>
      </c>
      <c r="P128" s="27">
        <f t="shared" si="128"/>
        <v>0.26121038466975222</v>
      </c>
      <c r="Q128" s="27">
        <f t="shared" si="129"/>
        <v>-3.0801446332547666E-2</v>
      </c>
      <c r="W128" t="str">
        <f t="shared" si="130"/>
        <v>34 Culture, media and sports occupations</v>
      </c>
      <c r="X128" s="27">
        <f t="shared" si="131"/>
        <v>0.41203540807845895</v>
      </c>
      <c r="Y128" s="27">
        <f t="shared" si="131"/>
        <v>0.31271284714327852</v>
      </c>
      <c r="Z128" s="27">
        <f t="shared" si="131"/>
        <v>-0.25865654509865843</v>
      </c>
      <c r="AA128" s="27">
        <f t="shared" si="131"/>
        <v>0.28264282170645494</v>
      </c>
      <c r="AB128" s="27">
        <f t="shared" si="132"/>
        <v>2.3986276607796508E-2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2.8171569762395769</v>
      </c>
      <c r="C129" s="27">
        <f t="shared" si="125"/>
        <v>1.8601233241966888</v>
      </c>
      <c r="D129" s="27">
        <f t="shared" si="125"/>
        <v>-1.4994043998723541</v>
      </c>
      <c r="E129" s="27">
        <f t="shared" si="125"/>
        <v>1.153719874104695</v>
      </c>
      <c r="F129" s="27">
        <f t="shared" si="126"/>
        <v>-0.34568452576765907</v>
      </c>
      <c r="L129" t="str">
        <f t="shared" si="127"/>
        <v>35 Business and public service associate professionals</v>
      </c>
      <c r="M129" s="27">
        <f t="shared" si="128"/>
        <v>0.98521496558462474</v>
      </c>
      <c r="N129" s="27">
        <f t="shared" si="128"/>
        <v>1.1967101051535671</v>
      </c>
      <c r="O129" s="27">
        <f t="shared" si="128"/>
        <v>-1.5017264822214287</v>
      </c>
      <c r="P129" s="27">
        <f t="shared" si="128"/>
        <v>-0.22438282126485021</v>
      </c>
      <c r="Q129" s="27">
        <f t="shared" si="129"/>
        <v>-1.7261093034862789</v>
      </c>
      <c r="W129" t="str">
        <f t="shared" si="130"/>
        <v>35 Business and public service associate professionals</v>
      </c>
      <c r="X129" s="27">
        <f t="shared" si="131"/>
        <v>1.8319420106549664</v>
      </c>
      <c r="Y129" s="27">
        <f t="shared" si="131"/>
        <v>0.66341321904308614</v>
      </c>
      <c r="Z129" s="27">
        <f t="shared" si="131"/>
        <v>2.3220823490959219E-3</v>
      </c>
      <c r="AA129" s="27">
        <f t="shared" si="131"/>
        <v>1.3781026953695559</v>
      </c>
      <c r="AB129" s="27">
        <f t="shared" si="132"/>
        <v>1.3804247777186518</v>
      </c>
    </row>
    <row r="130" spans="1:28" x14ac:dyDescent="0.2">
      <c r="A130" t="str">
        <f t="shared" si="124"/>
        <v>41 Administrative occupations</v>
      </c>
      <c r="B130" s="27">
        <f t="shared" si="125"/>
        <v>0.43773296251055882</v>
      </c>
      <c r="C130" s="27">
        <f t="shared" si="125"/>
        <v>2.4503206850660675</v>
      </c>
      <c r="D130" s="27">
        <f t="shared" si="125"/>
        <v>-4.3840118039655849</v>
      </c>
      <c r="E130" s="27">
        <f t="shared" si="125"/>
        <v>-2.7058293195068543</v>
      </c>
      <c r="F130" s="27">
        <f t="shared" si="126"/>
        <v>-7.0898411234724392</v>
      </c>
      <c r="L130" t="str">
        <f t="shared" si="127"/>
        <v>41 Administrative occupations</v>
      </c>
      <c r="M130" s="27">
        <f t="shared" si="128"/>
        <v>-0.39352282372564495</v>
      </c>
      <c r="N130" s="27">
        <f t="shared" si="128"/>
        <v>2.2632012656085561</v>
      </c>
      <c r="O130" s="27">
        <f t="shared" si="128"/>
        <v>-0.97463996060407077</v>
      </c>
      <c r="P130" s="27">
        <f t="shared" si="128"/>
        <v>0.6998991729145736</v>
      </c>
      <c r="Q130" s="27">
        <f t="shared" si="129"/>
        <v>-0.27474078768949717</v>
      </c>
      <c r="W130" t="str">
        <f t="shared" si="130"/>
        <v>41 Administrative occupations</v>
      </c>
      <c r="X130" s="27">
        <f t="shared" si="131"/>
        <v>0.83125578623621266</v>
      </c>
      <c r="Y130" s="27">
        <f t="shared" si="131"/>
        <v>0.18711941945748123</v>
      </c>
      <c r="Z130" s="27">
        <f t="shared" si="131"/>
        <v>-3.4093718433615194</v>
      </c>
      <c r="AA130" s="27">
        <f t="shared" si="131"/>
        <v>-3.4057284924214635</v>
      </c>
      <c r="AB130" s="27">
        <f t="shared" si="132"/>
        <v>-6.8151003357829829</v>
      </c>
    </row>
    <row r="131" spans="1:28" x14ac:dyDescent="0.2">
      <c r="A131" t="str">
        <f t="shared" si="124"/>
        <v>42 Secretarial and related occupations</v>
      </c>
      <c r="B131" s="27">
        <f t="shared" si="125"/>
        <v>-0.45075645969094147</v>
      </c>
      <c r="C131" s="27">
        <f t="shared" si="125"/>
        <v>-5.1204232116534243E-2</v>
      </c>
      <c r="D131" s="27">
        <f t="shared" si="125"/>
        <v>0.46020451409808238</v>
      </c>
      <c r="E131" s="27">
        <f t="shared" si="125"/>
        <v>-2.2548578469535325</v>
      </c>
      <c r="F131" s="27">
        <f t="shared" si="126"/>
        <v>-1.7946533328554501</v>
      </c>
      <c r="L131" t="str">
        <f t="shared" si="127"/>
        <v>42 Secretarial and related occupations</v>
      </c>
      <c r="M131" s="27">
        <f t="shared" si="128"/>
        <v>-0.20807708161324401</v>
      </c>
      <c r="N131" s="27">
        <f t="shared" si="128"/>
        <v>4.005254866649488E-3</v>
      </c>
      <c r="O131" s="27">
        <f t="shared" si="128"/>
        <v>0.15994472662256498</v>
      </c>
      <c r="P131" s="27">
        <f t="shared" si="128"/>
        <v>0.16607945172394767</v>
      </c>
      <c r="Q131" s="27">
        <f t="shared" si="129"/>
        <v>0.32602417834651265</v>
      </c>
      <c r="W131" t="str">
        <f t="shared" si="130"/>
        <v>42 Secretarial and related occupations</v>
      </c>
      <c r="X131" s="27">
        <f t="shared" si="131"/>
        <v>-0.24267937807769435</v>
      </c>
      <c r="Y131" s="27">
        <f t="shared" si="131"/>
        <v>-5.5209486983187617E-2</v>
      </c>
      <c r="Z131" s="27">
        <f t="shared" si="131"/>
        <v>0.30025978747551818</v>
      </c>
      <c r="AA131" s="27">
        <f t="shared" si="131"/>
        <v>-2.4209372986774804</v>
      </c>
      <c r="AB131" s="27">
        <f t="shared" si="132"/>
        <v>-2.1206775112019622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0.20525018029263808</v>
      </c>
      <c r="C132" s="27">
        <f t="shared" si="125"/>
        <v>0.85782324451030245</v>
      </c>
      <c r="D132" s="27">
        <f t="shared" si="125"/>
        <v>-0.24112111323359375</v>
      </c>
      <c r="E132" s="27">
        <f t="shared" si="125"/>
        <v>0.2276774466982241</v>
      </c>
      <c r="F132" s="27">
        <f t="shared" si="126"/>
        <v>-1.3443666535369658E-2</v>
      </c>
      <c r="L132" t="str">
        <f t="shared" si="127"/>
        <v>51 Skilled agricultural and related trades</v>
      </c>
      <c r="M132" s="27">
        <f t="shared" si="128"/>
        <v>-0.33482857037214053</v>
      </c>
      <c r="N132" s="27">
        <f t="shared" si="128"/>
        <v>0.96045338819465709</v>
      </c>
      <c r="O132" s="27">
        <f t="shared" si="128"/>
        <v>-0.35000000041591051</v>
      </c>
      <c r="P132" s="27">
        <f t="shared" si="128"/>
        <v>1.4125103837019815E-2</v>
      </c>
      <c r="Q132" s="27">
        <f t="shared" si="129"/>
        <v>-0.33587489657889069</v>
      </c>
      <c r="W132" t="str">
        <f t="shared" si="130"/>
        <v>51 Skilled agricultural and related trades</v>
      </c>
      <c r="X132" s="27">
        <f t="shared" si="131"/>
        <v>0.54007875066478239</v>
      </c>
      <c r="Y132" s="27">
        <f t="shared" si="131"/>
        <v>-0.10263014368434753</v>
      </c>
      <c r="Z132" s="27">
        <f t="shared" si="131"/>
        <v>0.10887888718232386</v>
      </c>
      <c r="AA132" s="27">
        <f t="shared" si="131"/>
        <v>0.21355234286118896</v>
      </c>
      <c r="AB132" s="27">
        <f t="shared" si="132"/>
        <v>0.32243123004351282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0.38748285301373642</v>
      </c>
      <c r="C133" s="27">
        <f t="shared" si="125"/>
        <v>-2.9877249704556057</v>
      </c>
      <c r="D133" s="27">
        <f t="shared" si="125"/>
        <v>-0.6375916550969194</v>
      </c>
      <c r="E133" s="27">
        <f t="shared" si="125"/>
        <v>-1.5236179287870364</v>
      </c>
      <c r="F133" s="27">
        <f t="shared" si="126"/>
        <v>-2.1612095838839558</v>
      </c>
      <c r="L133" t="str">
        <f t="shared" si="127"/>
        <v>52 Skilled metal, electrical and electronic trades</v>
      </c>
      <c r="M133" s="27">
        <f t="shared" si="128"/>
        <v>0.17695120695204025</v>
      </c>
      <c r="N133" s="27">
        <f t="shared" si="128"/>
        <v>-2.8555684748169661</v>
      </c>
      <c r="O133" s="27">
        <f t="shared" si="128"/>
        <v>-1.1598409193309926</v>
      </c>
      <c r="P133" s="27">
        <f t="shared" si="128"/>
        <v>-1.7796929815305411</v>
      </c>
      <c r="Q133" s="27">
        <f t="shared" si="129"/>
        <v>-2.9395339008615338</v>
      </c>
      <c r="W133" t="str">
        <f t="shared" si="130"/>
        <v>52 Skilled metal, electrical and electronic trades</v>
      </c>
      <c r="X133" s="27">
        <f t="shared" si="131"/>
        <v>0.21053164606170621</v>
      </c>
      <c r="Y133" s="27">
        <f t="shared" si="131"/>
        <v>-0.13215649563865878</v>
      </c>
      <c r="Z133" s="27">
        <f t="shared" si="131"/>
        <v>0.52224926423404394</v>
      </c>
      <c r="AA133" s="27">
        <f t="shared" si="131"/>
        <v>0.25607505274350328</v>
      </c>
      <c r="AB133" s="27">
        <f t="shared" si="132"/>
        <v>0.77832431697754734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-3.002963427485561E-2</v>
      </c>
      <c r="C134" s="27">
        <f t="shared" si="125"/>
        <v>-2.9608618669890294</v>
      </c>
      <c r="D134" s="27">
        <f t="shared" si="125"/>
        <v>0.12109804173300454</v>
      </c>
      <c r="E134" s="27">
        <f t="shared" si="125"/>
        <v>-1.3931775067852925</v>
      </c>
      <c r="F134" s="27">
        <f t="shared" si="126"/>
        <v>-1.272079465052288</v>
      </c>
      <c r="L134" t="str">
        <f t="shared" si="127"/>
        <v>53 Skilled construction and building trades</v>
      </c>
      <c r="M134" s="27">
        <f t="shared" si="128"/>
        <v>-7.090478753915086E-2</v>
      </c>
      <c r="N134" s="27">
        <f t="shared" si="128"/>
        <v>-2.9540676900631926</v>
      </c>
      <c r="O134" s="27">
        <f t="shared" si="128"/>
        <v>0.11222562961147986</v>
      </c>
      <c r="P134" s="27">
        <f t="shared" si="128"/>
        <v>-1.4032970713570769</v>
      </c>
      <c r="Q134" s="27">
        <f t="shared" si="129"/>
        <v>-1.2910714417455971</v>
      </c>
      <c r="W134" t="str">
        <f t="shared" si="130"/>
        <v>53 Skilled construction and building trades</v>
      </c>
      <c r="X134" s="27">
        <f t="shared" si="131"/>
        <v>4.087515326430681E-2</v>
      </c>
      <c r="Y134" s="27">
        <f t="shared" si="131"/>
        <v>-6.7941769258346718E-3</v>
      </c>
      <c r="Z134" s="27">
        <f t="shared" si="131"/>
        <v>8.872412121526313E-3</v>
      </c>
      <c r="AA134" s="27">
        <f t="shared" si="131"/>
        <v>1.0119564571779288E-2</v>
      </c>
      <c r="AB134" s="27">
        <f t="shared" si="132"/>
        <v>1.8991976693305601E-2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-1.1939041523680824</v>
      </c>
      <c r="C135" s="27">
        <f t="shared" si="125"/>
        <v>-0.33029081930970428</v>
      </c>
      <c r="D135" s="27">
        <f t="shared" si="125"/>
        <v>-0.43452113884174892</v>
      </c>
      <c r="E135" s="27">
        <f t="shared" si="125"/>
        <v>-0.64845999726489811</v>
      </c>
      <c r="F135" s="27">
        <f t="shared" si="126"/>
        <v>-1.082981136106647</v>
      </c>
      <c r="L135" t="str">
        <f t="shared" si="127"/>
        <v>54 Textiles, printing and other skilled trades</v>
      </c>
      <c r="M135" s="27">
        <f t="shared" si="128"/>
        <v>-1.013435781104457</v>
      </c>
      <c r="N135" s="27">
        <f t="shared" si="128"/>
        <v>-0.27750249200577848</v>
      </c>
      <c r="O135" s="27">
        <f t="shared" si="128"/>
        <v>-0.20863638482936331</v>
      </c>
      <c r="P135" s="27">
        <f t="shared" si="128"/>
        <v>-0.45610313142206671</v>
      </c>
      <c r="Q135" s="27">
        <f t="shared" si="129"/>
        <v>-0.66473951625143002</v>
      </c>
      <c r="W135" t="str">
        <f t="shared" si="130"/>
        <v>54 Textiles, printing and other skilled trades</v>
      </c>
      <c r="X135" s="27">
        <f t="shared" si="131"/>
        <v>-0.18046837126361126</v>
      </c>
      <c r="Y135" s="27">
        <f t="shared" si="131"/>
        <v>-5.2788327303953775E-2</v>
      </c>
      <c r="Z135" s="27">
        <f t="shared" si="131"/>
        <v>-0.22588475401237718</v>
      </c>
      <c r="AA135" s="27">
        <f t="shared" si="131"/>
        <v>-0.19235686584283185</v>
      </c>
      <c r="AB135" s="27">
        <f t="shared" si="132"/>
        <v>-0.41824161985520902</v>
      </c>
    </row>
    <row r="136" spans="1:28" x14ac:dyDescent="0.2">
      <c r="A136" t="str">
        <f t="shared" si="124"/>
        <v>61 Caring personal service occupations</v>
      </c>
      <c r="B136" s="27">
        <f t="shared" si="125"/>
        <v>-3.691073425903113E-2</v>
      </c>
      <c r="C136" s="27">
        <f t="shared" si="125"/>
        <v>-1.2843852081599962</v>
      </c>
      <c r="D136" s="27">
        <f t="shared" si="125"/>
        <v>3.3695464676594469</v>
      </c>
      <c r="E136" s="27">
        <f t="shared" si="125"/>
        <v>3.8490197266327613</v>
      </c>
      <c r="F136" s="27">
        <f t="shared" si="126"/>
        <v>7.2185661942922081</v>
      </c>
      <c r="L136" t="str">
        <f t="shared" si="127"/>
        <v>61 Caring personal service occupations</v>
      </c>
      <c r="M136" s="27">
        <f t="shared" si="128"/>
        <v>-1.3643629672097646E-3</v>
      </c>
      <c r="N136" s="27">
        <f t="shared" si="128"/>
        <v>5.2202306472686644E-2</v>
      </c>
      <c r="O136" s="27">
        <f t="shared" si="128"/>
        <v>1.4163040664615298</v>
      </c>
      <c r="P136" s="27">
        <f t="shared" si="128"/>
        <v>1.277616460555957</v>
      </c>
      <c r="Q136" s="27">
        <f t="shared" si="129"/>
        <v>2.6939205270174869</v>
      </c>
      <c r="W136" t="str">
        <f t="shared" si="130"/>
        <v>61 Caring personal service occupations</v>
      </c>
      <c r="X136" s="27">
        <f t="shared" si="131"/>
        <v>-3.554637129182936E-2</v>
      </c>
      <c r="Y136" s="27">
        <f t="shared" si="131"/>
        <v>-1.3365875146326616</v>
      </c>
      <c r="Z136" s="27">
        <f t="shared" si="131"/>
        <v>1.9532424011978904</v>
      </c>
      <c r="AA136" s="27">
        <f t="shared" si="131"/>
        <v>2.5714032660768069</v>
      </c>
      <c r="AB136" s="27">
        <f t="shared" si="132"/>
        <v>4.5246456672746973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2.3994711190016975</v>
      </c>
      <c r="C137" s="27">
        <f t="shared" si="125"/>
        <v>-0.63629829379434533</v>
      </c>
      <c r="D137" s="27">
        <f t="shared" si="125"/>
        <v>-1.823629181072306E-2</v>
      </c>
      <c r="E137" s="27">
        <f t="shared" si="125"/>
        <v>0.32841864979075197</v>
      </c>
      <c r="F137" s="27">
        <f t="shared" si="126"/>
        <v>0.31018235798002891</v>
      </c>
      <c r="L137" t="str">
        <f t="shared" si="127"/>
        <v>62 Leisure, travel and related personal service occupations</v>
      </c>
      <c r="M137" s="27">
        <f t="shared" si="128"/>
        <v>0.38497087787657502</v>
      </c>
      <c r="N137" s="27">
        <f t="shared" si="128"/>
        <v>-0.11138601723190789</v>
      </c>
      <c r="O137" s="27">
        <f t="shared" si="128"/>
        <v>2.0698765340151137E-2</v>
      </c>
      <c r="P137" s="27">
        <f t="shared" si="128"/>
        <v>0.33677418987580676</v>
      </c>
      <c r="Q137" s="27">
        <f t="shared" si="129"/>
        <v>0.3574729552159579</v>
      </c>
      <c r="W137" t="str">
        <f t="shared" si="130"/>
        <v>62 Leisure, travel and related personal service occupations</v>
      </c>
      <c r="X137" s="27">
        <f t="shared" si="131"/>
        <v>2.0145002411251314</v>
      </c>
      <c r="Y137" s="27">
        <f t="shared" si="131"/>
        <v>-0.5249122765624481</v>
      </c>
      <c r="Z137" s="27">
        <f t="shared" si="131"/>
        <v>-3.8935057150853325E-2</v>
      </c>
      <c r="AA137" s="27">
        <f t="shared" si="131"/>
        <v>-8.3555400850645611E-3</v>
      </c>
      <c r="AB137" s="27">
        <f t="shared" si="132"/>
        <v>-4.7290597235917886E-2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-8.6439714986210447E-2</v>
      </c>
      <c r="C138" s="27">
        <f t="shared" si="125"/>
        <v>0.13234188009876119</v>
      </c>
      <c r="D138" s="27">
        <f t="shared" si="125"/>
        <v>-0.10483936681477191</v>
      </c>
      <c r="E138" s="27">
        <f t="shared" si="125"/>
        <v>4.7240227746713215E-2</v>
      </c>
      <c r="F138" s="27">
        <f t="shared" si="126"/>
        <v>-5.7599139068058691E-2</v>
      </c>
      <c r="L138" t="str">
        <f t="shared" si="127"/>
        <v>63 Community and civil enforcement occupations</v>
      </c>
      <c r="M138" s="27">
        <f t="shared" si="128"/>
        <v>-0.11305548011633482</v>
      </c>
      <c r="N138" s="27">
        <f t="shared" si="128"/>
        <v>0.1486195675952226</v>
      </c>
      <c r="O138" s="27">
        <f t="shared" si="128"/>
        <v>-0.14433960782535921</v>
      </c>
      <c r="P138" s="27">
        <f t="shared" si="128"/>
        <v>5.1340411533977004E-2</v>
      </c>
      <c r="Q138" s="27">
        <f t="shared" si="129"/>
        <v>-9.2999196291382202E-2</v>
      </c>
      <c r="W138" t="str">
        <f t="shared" si="130"/>
        <v>63 Community and civil enforcement occupations</v>
      </c>
      <c r="X138" s="27">
        <f t="shared" si="131"/>
        <v>2.6615765130123245E-2</v>
      </c>
      <c r="Y138" s="27">
        <f t="shared" si="131"/>
        <v>-1.6277687496461302E-2</v>
      </c>
      <c r="Z138" s="27">
        <f t="shared" si="131"/>
        <v>3.9500241010587744E-2</v>
      </c>
      <c r="AA138" s="27">
        <f t="shared" si="131"/>
        <v>-4.1001837872646774E-3</v>
      </c>
      <c r="AB138" s="27">
        <f t="shared" si="132"/>
        <v>3.5400057223323067E-2</v>
      </c>
    </row>
    <row r="139" spans="1:28" x14ac:dyDescent="0.2">
      <c r="A139" t="str">
        <f t="shared" si="124"/>
        <v>71 Sales occupations</v>
      </c>
      <c r="B139" s="27">
        <f t="shared" si="125"/>
        <v>-1.6957519294631922</v>
      </c>
      <c r="C139" s="27">
        <f t="shared" si="125"/>
        <v>-1.2790355725937772</v>
      </c>
      <c r="D139" s="27">
        <f t="shared" si="125"/>
        <v>-2.498293336106066</v>
      </c>
      <c r="E139" s="27">
        <f t="shared" si="125"/>
        <v>-1.8784853822701741</v>
      </c>
      <c r="F139" s="27">
        <f t="shared" si="126"/>
        <v>-4.3767787183762401</v>
      </c>
      <c r="L139" t="str">
        <f t="shared" si="127"/>
        <v>71 Sales occupations</v>
      </c>
      <c r="M139" s="27">
        <f t="shared" si="128"/>
        <v>-0.25165308900208494</v>
      </c>
      <c r="N139" s="27">
        <f t="shared" si="128"/>
        <v>-0.20961361522973831</v>
      </c>
      <c r="O139" s="27">
        <f t="shared" si="128"/>
        <v>-0.89718029533509025</v>
      </c>
      <c r="P139" s="27">
        <f t="shared" si="128"/>
        <v>-0.44148759610244781</v>
      </c>
      <c r="Q139" s="27">
        <f t="shared" si="129"/>
        <v>-1.3386678914375381</v>
      </c>
      <c r="W139" t="str">
        <f t="shared" si="130"/>
        <v>71 Sales occupations</v>
      </c>
      <c r="X139" s="27">
        <f t="shared" si="131"/>
        <v>-1.4440988404611268</v>
      </c>
      <c r="Y139" s="27">
        <f t="shared" si="131"/>
        <v>-1.0694219573640105</v>
      </c>
      <c r="Z139" s="27">
        <f t="shared" si="131"/>
        <v>-1.6011130407709899</v>
      </c>
      <c r="AA139" s="27">
        <f t="shared" si="131"/>
        <v>-1.4369977861677476</v>
      </c>
      <c r="AB139" s="27">
        <f t="shared" si="132"/>
        <v>-3.0381108269387376</v>
      </c>
    </row>
    <row r="140" spans="1:28" x14ac:dyDescent="0.2">
      <c r="A140" t="str">
        <f t="shared" si="124"/>
        <v>72 Customer service occupations</v>
      </c>
      <c r="B140" s="27">
        <f t="shared" si="125"/>
        <v>0.68125557451509522</v>
      </c>
      <c r="C140" s="27">
        <f t="shared" si="125"/>
        <v>0.21629561164313138</v>
      </c>
      <c r="D140" s="27">
        <f t="shared" si="125"/>
        <v>2.5198735742722693</v>
      </c>
      <c r="E140" s="27">
        <f t="shared" si="125"/>
        <v>1.5237321448830841</v>
      </c>
      <c r="F140" s="27">
        <f t="shared" si="126"/>
        <v>4.0436057191553534</v>
      </c>
      <c r="L140" t="str">
        <f t="shared" si="127"/>
        <v>72 Customer service occupations</v>
      </c>
      <c r="M140" s="27">
        <f t="shared" si="128"/>
        <v>-0.22078632684652355</v>
      </c>
      <c r="N140" s="27">
        <f t="shared" si="128"/>
        <v>0.49266020829362578</v>
      </c>
      <c r="O140" s="27">
        <f t="shared" si="128"/>
        <v>1.0887599118359952</v>
      </c>
      <c r="P140" s="27">
        <f t="shared" si="128"/>
        <v>0.57527725313959799</v>
      </c>
      <c r="Q140" s="27">
        <f t="shared" si="129"/>
        <v>1.6640371649755932</v>
      </c>
      <c r="W140" t="str">
        <f t="shared" si="130"/>
        <v>72 Customer service occupations</v>
      </c>
      <c r="X140" s="27">
        <f t="shared" si="131"/>
        <v>0.90204190136161788</v>
      </c>
      <c r="Y140" s="27">
        <f t="shared" si="131"/>
        <v>-0.27636459665051039</v>
      </c>
      <c r="Z140" s="27">
        <f t="shared" si="131"/>
        <v>1.4311136624362808</v>
      </c>
      <c r="AA140" s="27">
        <f t="shared" si="131"/>
        <v>0.9484548917434843</v>
      </c>
      <c r="AB140" s="27">
        <f t="shared" si="132"/>
        <v>2.3795685541797651</v>
      </c>
    </row>
    <row r="141" spans="1:28" x14ac:dyDescent="0.2">
      <c r="A141" t="str">
        <f t="shared" si="124"/>
        <v>81 Process, plant and machine operatives</v>
      </c>
      <c r="B141" s="27">
        <f t="shared" si="125"/>
        <v>4.6775112108178973E-2</v>
      </c>
      <c r="C141" s="27">
        <f t="shared" si="125"/>
        <v>-2.827800934721818</v>
      </c>
      <c r="D141" s="27">
        <f t="shared" si="125"/>
        <v>3.7799164568384001</v>
      </c>
      <c r="E141" s="27">
        <f t="shared" si="125"/>
        <v>-0.53068421706768731</v>
      </c>
      <c r="F141" s="27">
        <f t="shared" si="126"/>
        <v>3.2492322397707127</v>
      </c>
      <c r="L141" t="str">
        <f t="shared" si="127"/>
        <v>81 Process, plant and machine operatives</v>
      </c>
      <c r="M141" s="27">
        <f t="shared" si="128"/>
        <v>-0.44219001122503698</v>
      </c>
      <c r="N141" s="27">
        <f t="shared" si="128"/>
        <v>-1.7265820423732627</v>
      </c>
      <c r="O141" s="27">
        <f t="shared" si="128"/>
        <v>2.521712269410898</v>
      </c>
      <c r="P141" s="27">
        <f t="shared" si="128"/>
        <v>-0.92661957780230431</v>
      </c>
      <c r="Q141" s="27">
        <f t="shared" si="129"/>
        <v>1.5950926916085937</v>
      </c>
      <c r="W141" t="str">
        <f t="shared" si="130"/>
        <v>81 Process, plant and machine operatives</v>
      </c>
      <c r="X141" s="27">
        <f t="shared" si="131"/>
        <v>0.48896512333323461</v>
      </c>
      <c r="Y141" s="27">
        <f t="shared" si="131"/>
        <v>-1.1012188923485562</v>
      </c>
      <c r="Z141" s="27">
        <f t="shared" si="131"/>
        <v>1.2582041874275669</v>
      </c>
      <c r="AA141" s="27">
        <f t="shared" si="131"/>
        <v>0.39593536073458058</v>
      </c>
      <c r="AB141" s="27">
        <f t="shared" si="132"/>
        <v>1.6541395481621475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1.8759431717390314</v>
      </c>
      <c r="C142" s="27">
        <f t="shared" si="125"/>
        <v>0.10099987561712709</v>
      </c>
      <c r="D142" s="27">
        <f t="shared" si="125"/>
        <v>1.1686495810539093</v>
      </c>
      <c r="E142" s="27">
        <f t="shared" si="125"/>
        <v>-0.40764429527905577</v>
      </c>
      <c r="F142" s="27">
        <f t="shared" si="126"/>
        <v>0.76100528577485349</v>
      </c>
      <c r="L142" t="str">
        <f t="shared" si="127"/>
        <v>82 Transport and mobile machine drivers and operatives</v>
      </c>
      <c r="M142" s="27">
        <f t="shared" si="128"/>
        <v>1.7179886698036597</v>
      </c>
      <c r="N142" s="27">
        <f t="shared" si="128"/>
        <v>0.13119734084860113</v>
      </c>
      <c r="O142" s="27">
        <f t="shared" si="128"/>
        <v>0.66043272186692548</v>
      </c>
      <c r="P142" s="27">
        <f t="shared" si="128"/>
        <v>-0.59548259389535119</v>
      </c>
      <c r="Q142" s="27">
        <f t="shared" si="129"/>
        <v>6.495012797157429E-2</v>
      </c>
      <c r="W142" t="str">
        <f t="shared" si="130"/>
        <v>82 Transport and mobile machine drivers and operatives</v>
      </c>
      <c r="X142" s="27">
        <f t="shared" si="131"/>
        <v>0.15795450193534388</v>
      </c>
      <c r="Y142" s="27">
        <f t="shared" si="131"/>
        <v>-3.0197465231468712E-2</v>
      </c>
      <c r="Z142" s="27">
        <f t="shared" si="131"/>
        <v>0.50821685918695914</v>
      </c>
      <c r="AA142" s="27">
        <f t="shared" si="131"/>
        <v>0.18783829861631918</v>
      </c>
      <c r="AB142" s="27">
        <f t="shared" si="132"/>
        <v>0.69605515780327831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-0.90052440472649309</v>
      </c>
      <c r="C143" s="27">
        <f t="shared" si="125"/>
        <v>-0.84197585663443242</v>
      </c>
      <c r="D143" s="27">
        <f t="shared" si="125"/>
        <v>-1.6184317762978448</v>
      </c>
      <c r="E143" s="27">
        <f t="shared" si="125"/>
        <v>-0.61425333433517615</v>
      </c>
      <c r="F143" s="27">
        <f t="shared" si="126"/>
        <v>-2.232685110633021</v>
      </c>
      <c r="L143" t="str">
        <f t="shared" si="127"/>
        <v>91 Elementary trades and related occupations</v>
      </c>
      <c r="M143" s="27">
        <f t="shared" si="128"/>
        <v>-0.82680976605436918</v>
      </c>
      <c r="N143" s="27">
        <f t="shared" si="128"/>
        <v>-0.18186835796792433</v>
      </c>
      <c r="O143" s="27">
        <f t="shared" si="128"/>
        <v>-1.3254258964036323</v>
      </c>
      <c r="P143" s="27">
        <f t="shared" si="128"/>
        <v>-0.54797437205489352</v>
      </c>
      <c r="Q143" s="27">
        <f t="shared" si="129"/>
        <v>-1.8734002684585258</v>
      </c>
      <c r="W143" t="str">
        <f t="shared" si="130"/>
        <v>91 Elementary trades and related occupations</v>
      </c>
      <c r="X143" s="27">
        <f t="shared" si="131"/>
        <v>-7.3714638672122135E-2</v>
      </c>
      <c r="Y143" s="27">
        <f t="shared" si="131"/>
        <v>-0.6601074986664961</v>
      </c>
      <c r="Z143" s="27">
        <f t="shared" si="131"/>
        <v>-0.29300587989421922</v>
      </c>
      <c r="AA143" s="27">
        <f t="shared" si="131"/>
        <v>-6.6278962280279297E-2</v>
      </c>
      <c r="AB143" s="27">
        <f t="shared" si="132"/>
        <v>-0.35928484217449852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-1.6758939498797574</v>
      </c>
      <c r="C144" s="27">
        <f t="shared" si="125"/>
        <v>-3.3477470021611353</v>
      </c>
      <c r="D144" s="27">
        <f t="shared" si="125"/>
        <v>-0.1725326998039094</v>
      </c>
      <c r="E144" s="27">
        <f t="shared" si="125"/>
        <v>-3.0250710655349877</v>
      </c>
      <c r="F144" s="27">
        <f t="shared" si="126"/>
        <v>-3.1976037653388971</v>
      </c>
      <c r="L144" t="str">
        <f t="shared" si="127"/>
        <v>92 Elementary administration and service occupations</v>
      </c>
      <c r="M144" s="27">
        <f t="shared" si="128"/>
        <v>-2.3845264124444654</v>
      </c>
      <c r="N144" s="27">
        <f t="shared" si="128"/>
        <v>-0.89805486518570277</v>
      </c>
      <c r="O144" s="27">
        <f t="shared" si="128"/>
        <v>1.0566689245417287</v>
      </c>
      <c r="P144" s="27">
        <f t="shared" si="128"/>
        <v>-1.7566261726037204</v>
      </c>
      <c r="Q144" s="27">
        <f t="shared" si="129"/>
        <v>-0.69995724806199178</v>
      </c>
      <c r="W144" t="str">
        <f t="shared" si="130"/>
        <v>92 Elementary administration and service occupations</v>
      </c>
      <c r="X144" s="27">
        <f t="shared" si="131"/>
        <v>0.7086324625647471</v>
      </c>
      <c r="Y144" s="27">
        <f t="shared" si="131"/>
        <v>-2.4496921369755036</v>
      </c>
      <c r="Z144" s="27">
        <f t="shared" si="131"/>
        <v>-1.229201624345567</v>
      </c>
      <c r="AA144" s="27">
        <f t="shared" si="131"/>
        <v>-1.2684448929312175</v>
      </c>
      <c r="AB144" s="27">
        <f t="shared" si="132"/>
        <v>-2.4976465172767846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29.729999999999791</v>
      </c>
      <c r="C146" s="29">
        <f t="shared" ref="C146" si="133">D35-C35</f>
        <v>0.5289999999996553</v>
      </c>
      <c r="D146" s="29">
        <f>E35-D35</f>
        <v>7.2980000000004566</v>
      </c>
      <c r="E146" s="29">
        <f>F35-E35</f>
        <v>14.176999999999794</v>
      </c>
      <c r="F146" s="29">
        <f t="shared" ref="F146" si="134">F35-D35</f>
        <v>21.47500000000025</v>
      </c>
      <c r="L146" s="24" t="str">
        <f>L35</f>
        <v>All occupations</v>
      </c>
      <c r="M146" s="29">
        <f>N35-M35</f>
        <v>9.4959500377449331</v>
      </c>
      <c r="N146" s="29">
        <f t="shared" ref="N146" si="135">O35-N35</f>
        <v>1.8760256027462106</v>
      </c>
      <c r="O146" s="29">
        <f>P35-O35</f>
        <v>2.5565712933151303</v>
      </c>
      <c r="P146" s="29">
        <f>Q35-P35</f>
        <v>4.4649034403013843</v>
      </c>
      <c r="Q146" s="29">
        <f t="shared" ref="Q146" si="136">Q35-O35</f>
        <v>7.0214747336165146</v>
      </c>
      <c r="W146" s="24" t="str">
        <f>W35</f>
        <v>All occupations</v>
      </c>
      <c r="X146" s="29">
        <f>Y35-X35</f>
        <v>20.234049962254801</v>
      </c>
      <c r="Y146" s="29">
        <f t="shared" ref="Y146" si="137">Z35-Y35</f>
        <v>-1.3470256027464984</v>
      </c>
      <c r="Z146" s="29">
        <f>AA35-Z35</f>
        <v>4.7414287066852694</v>
      </c>
      <c r="AA146" s="29">
        <f>AB35-AA35</f>
        <v>9.7120965596984661</v>
      </c>
      <c r="AB146" s="29">
        <f t="shared" ref="AB146" si="138">AB35-Z35</f>
        <v>14.453525266383735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33.481948363405941</v>
      </c>
      <c r="C153" s="11">
        <f t="shared" ref="C153:F153" si="143">C8</f>
        <v>40.782180715643833</v>
      </c>
      <c r="D153" s="11">
        <f t="shared" si="143"/>
        <v>42.449842038933753</v>
      </c>
      <c r="E153" s="11">
        <f t="shared" si="143"/>
        <v>39.192294559885589</v>
      </c>
      <c r="F153" s="11">
        <f t="shared" si="143"/>
        <v>42.586393451271221</v>
      </c>
      <c r="H153" s="40">
        <f>IF(D$151-B$151 &lt;&gt; 0,(EXP(LN(D153/B153)/(D$151-B$151))-1)*100,0)</f>
        <v>4.8607769543938639</v>
      </c>
      <c r="I153" s="40">
        <f>IF(F$151-D$151 &lt;&gt; 0,(EXP(LN(F153/D153)/(F$151-D$151))-1)*100,0)</f>
        <v>2.1413012668070053E-2</v>
      </c>
      <c r="L153" s="10" t="str">
        <f>L8</f>
        <v>11 Corporate managers and directors</v>
      </c>
      <c r="M153" s="11">
        <f>M8</f>
        <v>24.247683301754726</v>
      </c>
      <c r="N153" s="11">
        <f t="shared" ref="N153:Q153" si="144">N8</f>
        <v>28.177702775165987</v>
      </c>
      <c r="O153" s="11">
        <f t="shared" si="144"/>
        <v>29.398505316163813</v>
      </c>
      <c r="P153" s="11">
        <f t="shared" si="144"/>
        <v>26.401384104045508</v>
      </c>
      <c r="Q153" s="11">
        <f t="shared" si="144"/>
        <v>27.557236072572561</v>
      </c>
      <c r="S153" s="40">
        <f>IF(O$151-M$151 &lt;&gt; 0,(EXP(LN(O153/M153)/(O$151-M$151))-1)*100,0)</f>
        <v>3.9276243231521679</v>
      </c>
      <c r="T153" s="40">
        <f>IF(Q$151-O$151 &lt;&gt; 0,(EXP(LN(Q153/O153)/(Q$151-O$151))-1)*100,0)</f>
        <v>-0.43026290541406942</v>
      </c>
      <c r="W153" s="10" t="str">
        <f>W8</f>
        <v>11 Corporate managers and directors</v>
      </c>
      <c r="X153" s="11">
        <f>X8</f>
        <v>9.2342650616512376</v>
      </c>
      <c r="Y153" s="11">
        <f t="shared" ref="Y153:AB153" si="145">Y8</f>
        <v>12.604477940477791</v>
      </c>
      <c r="Z153" s="11">
        <f t="shared" si="145"/>
        <v>13.051336722769957</v>
      </c>
      <c r="AA153" s="11">
        <f t="shared" si="145"/>
        <v>12.790910455840029</v>
      </c>
      <c r="AB153" s="11">
        <f t="shared" si="145"/>
        <v>15.029157378698665</v>
      </c>
      <c r="AD153" s="40">
        <f>IF(Z$151-X$151 &lt;&gt; 0,(EXP(LN(Z153/X153)/(Z$151-X$151))-1)*100,0)</f>
        <v>7.1643987362358663</v>
      </c>
      <c r="AE153" s="40">
        <f>IF(AB$151-Z$151 &lt;&gt; 0,(EXP(LN(AB153/Z153)/(AB$151-Z$151))-1)*100,0)</f>
        <v>0.94511547486790803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15.498179242153594</v>
      </c>
      <c r="C154" s="11">
        <f t="shared" ref="C154:F178" si="146">C9</f>
        <v>17.208609962719752</v>
      </c>
      <c r="D154" s="11">
        <f t="shared" si="146"/>
        <v>17.838282106952217</v>
      </c>
      <c r="E154" s="11">
        <f t="shared" si="146"/>
        <v>21.915714579402593</v>
      </c>
      <c r="F154" s="11">
        <f t="shared" si="146"/>
        <v>25.09864757720355</v>
      </c>
      <c r="H154" s="40">
        <f t="shared" ref="H154:H177" si="147">IF(D$151-B$151 &lt;&gt; 0,(EXP(LN(D154/B154)/(D$151-B$151))-1)*100,0)</f>
        <v>2.8524093662052108</v>
      </c>
      <c r="I154" s="40">
        <f t="shared" ref="I154:I180" si="148">IF(F$151-D$151 &lt;&gt; 0,(EXP(LN(F154/D154)/(F$151-D$151))-1)*100,0)</f>
        <v>2.3025563772836488</v>
      </c>
      <c r="L154" s="10" t="str">
        <f t="shared" ref="L154:Q154" si="149">L9</f>
        <v>12 Other managers and proprietors</v>
      </c>
      <c r="M154" s="11">
        <f t="shared" si="149"/>
        <v>9.970872109258119</v>
      </c>
      <c r="N154" s="11">
        <f t="shared" si="149"/>
        <v>10.768816918401196</v>
      </c>
      <c r="O154" s="11">
        <f t="shared" si="149"/>
        <v>11.381823973955964</v>
      </c>
      <c r="P154" s="11">
        <f t="shared" si="149"/>
        <v>14.441321010863927</v>
      </c>
      <c r="Q154" s="11">
        <f t="shared" si="149"/>
        <v>16.530592408991502</v>
      </c>
      <c r="S154" s="40">
        <f t="shared" ref="S154:S177" si="150">IF(O$151-M$151 &lt;&gt; 0,(EXP(LN(O154/M154)/(O$151-M$151))-1)*100,0)</f>
        <v>2.6823368425331173</v>
      </c>
      <c r="T154" s="40">
        <f t="shared" ref="T154:T177" si="151">IF(Q$151-O$151 &lt;&gt; 0,(EXP(LN(Q154/O154)/(Q$151-O$151))-1)*100,0)</f>
        <v>2.5191752109663845</v>
      </c>
      <c r="W154" s="10" t="str">
        <f t="shared" ref="W154:AB154" si="152">W9</f>
        <v>12 Other managers and proprietors</v>
      </c>
      <c r="X154" s="11">
        <f t="shared" si="152"/>
        <v>5.5273071328954799</v>
      </c>
      <c r="Y154" s="11">
        <f t="shared" si="152"/>
        <v>6.4397930443185469</v>
      </c>
      <c r="Z154" s="11">
        <f t="shared" si="152"/>
        <v>6.456458132996266</v>
      </c>
      <c r="AA154" s="11">
        <f t="shared" si="152"/>
        <v>7.4743935685386615</v>
      </c>
      <c r="AB154" s="11">
        <f t="shared" si="152"/>
        <v>8.5680551682120303</v>
      </c>
      <c r="AD154" s="40">
        <f t="shared" ref="AD154:AD177" si="153">IF(Z$151-X$151 &lt;&gt; 0,(EXP(LN(Z154/X154)/(Z$151-X$151))-1)*100,0)</f>
        <v>3.1563930701269838</v>
      </c>
      <c r="AE154" s="40">
        <f t="shared" ref="AE154:AE177" si="154">IF(AB$151-Z$151 &lt;&gt; 0,(EXP(LN(AB154/Z154)/(AB$151-Z$151))-1)*100,0)</f>
        <v>1.9043041266097349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28.371226527661943</v>
      </c>
      <c r="C155" s="11">
        <f t="shared" si="146"/>
        <v>33.665633987127791</v>
      </c>
      <c r="D155" s="11">
        <f t="shared" si="146"/>
        <v>35.214284453988789</v>
      </c>
      <c r="E155" s="11">
        <f t="shared" si="146"/>
        <v>37.035821151480398</v>
      </c>
      <c r="F155" s="11">
        <f t="shared" si="146"/>
        <v>41.079708462882131</v>
      </c>
      <c r="H155" s="40">
        <f t="shared" si="147"/>
        <v>4.4162642850631872</v>
      </c>
      <c r="I155" s="40">
        <f t="shared" si="148"/>
        <v>1.0323758009862516</v>
      </c>
      <c r="L155" s="10" t="str">
        <f t="shared" ref="L155:Q155" si="155">L10</f>
        <v>21 Science, research, engineering and technology professionals</v>
      </c>
      <c r="M155" s="11">
        <f t="shared" si="155"/>
        <v>23.800119705476959</v>
      </c>
      <c r="N155" s="11">
        <f t="shared" si="155"/>
        <v>28.288704850205768</v>
      </c>
      <c r="O155" s="11">
        <f t="shared" si="155"/>
        <v>28.521501015031131</v>
      </c>
      <c r="P155" s="11">
        <f t="shared" si="155"/>
        <v>29.127391822085752</v>
      </c>
      <c r="Q155" s="11">
        <f t="shared" si="155"/>
        <v>31.598549528291787</v>
      </c>
      <c r="S155" s="40">
        <f t="shared" si="150"/>
        <v>3.6856482470023044</v>
      </c>
      <c r="T155" s="40">
        <f t="shared" si="151"/>
        <v>0.68535786184151792</v>
      </c>
      <c r="W155" s="10" t="str">
        <f t="shared" ref="W155:AB155" si="156">W10</f>
        <v>21 Science, research, engineering and technology professionals</v>
      </c>
      <c r="X155" s="11">
        <f t="shared" si="156"/>
        <v>4.571106822184964</v>
      </c>
      <c r="Y155" s="11">
        <f t="shared" si="156"/>
        <v>5.3769291369220147</v>
      </c>
      <c r="Z155" s="11">
        <f t="shared" si="156"/>
        <v>6.6927834389576315</v>
      </c>
      <c r="AA155" s="11">
        <f t="shared" si="156"/>
        <v>7.9084293293946848</v>
      </c>
      <c r="AB155" s="11">
        <f t="shared" si="156"/>
        <v>9.4811589345903435</v>
      </c>
      <c r="AD155" s="40">
        <f t="shared" si="153"/>
        <v>7.9237632159120164</v>
      </c>
      <c r="AE155" s="40">
        <f t="shared" si="154"/>
        <v>2.3490093949309232</v>
      </c>
    </row>
    <row r="156" spans="1:31" x14ac:dyDescent="0.2">
      <c r="A156" s="10" t="str">
        <f t="shared" si="142"/>
        <v>22 Health professionals</v>
      </c>
      <c r="B156" s="11">
        <f t="shared" si="142"/>
        <v>18.637219133478691</v>
      </c>
      <c r="C156" s="11">
        <f t="shared" si="146"/>
        <v>20.445891500766891</v>
      </c>
      <c r="D156" s="11">
        <f t="shared" si="146"/>
        <v>20.577485038123374</v>
      </c>
      <c r="E156" s="11">
        <f t="shared" si="146"/>
        <v>22.054422455417413</v>
      </c>
      <c r="F156" s="11">
        <f t="shared" si="146"/>
        <v>23.978136471241069</v>
      </c>
      <c r="H156" s="40">
        <f t="shared" si="147"/>
        <v>2.0004849555618653</v>
      </c>
      <c r="I156" s="40">
        <f t="shared" si="148"/>
        <v>1.0248487412803708</v>
      </c>
      <c r="L156" s="10" t="str">
        <f t="shared" ref="L156:Q156" si="157">L11</f>
        <v>22 Health professionals</v>
      </c>
      <c r="M156" s="11">
        <f t="shared" si="157"/>
        <v>4.9493202217518526</v>
      </c>
      <c r="N156" s="11">
        <f t="shared" si="157"/>
        <v>5.1073843280978286</v>
      </c>
      <c r="O156" s="11">
        <f t="shared" si="157"/>
        <v>5.6586419848330873</v>
      </c>
      <c r="P156" s="11">
        <f t="shared" si="157"/>
        <v>5.9220124173768589</v>
      </c>
      <c r="Q156" s="11">
        <f t="shared" si="157"/>
        <v>6.346206088627012</v>
      </c>
      <c r="S156" s="40">
        <f t="shared" si="150"/>
        <v>2.7148728271068068</v>
      </c>
      <c r="T156" s="40">
        <f t="shared" si="151"/>
        <v>0.76741791610945853</v>
      </c>
      <c r="W156" s="10" t="str">
        <f t="shared" ref="W156:AB156" si="158">W11</f>
        <v>22 Health professionals</v>
      </c>
      <c r="X156" s="11">
        <f t="shared" si="158"/>
        <v>13.687898911726819</v>
      </c>
      <c r="Y156" s="11">
        <f t="shared" si="158"/>
        <v>15.338507172669091</v>
      </c>
      <c r="Z156" s="11">
        <f t="shared" si="158"/>
        <v>14.918843053290297</v>
      </c>
      <c r="AA156" s="11">
        <f t="shared" si="158"/>
        <v>16.132410038040568</v>
      </c>
      <c r="AB156" s="11">
        <f t="shared" si="158"/>
        <v>17.631930382614062</v>
      </c>
      <c r="AD156" s="40">
        <f t="shared" si="153"/>
        <v>1.7371743125496497</v>
      </c>
      <c r="AE156" s="40">
        <f t="shared" si="154"/>
        <v>1.1201366471049523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20.024745465039871</v>
      </c>
      <c r="C157" s="11">
        <f t="shared" si="146"/>
        <v>22.683560280638559</v>
      </c>
      <c r="D157" s="11">
        <f t="shared" si="146"/>
        <v>23.655232143514564</v>
      </c>
      <c r="E157" s="11">
        <f t="shared" si="146"/>
        <v>23.70659584146167</v>
      </c>
      <c r="F157" s="11">
        <f t="shared" si="146"/>
        <v>24.821937961092111</v>
      </c>
      <c r="H157" s="40">
        <f t="shared" si="147"/>
        <v>3.3884541798347323</v>
      </c>
      <c r="I157" s="40">
        <f t="shared" si="148"/>
        <v>0.32147251546548183</v>
      </c>
      <c r="L157" s="10" t="str">
        <f t="shared" ref="L157:Q157" si="159">L12</f>
        <v>23 Teaching and other educational professionals</v>
      </c>
      <c r="M157" s="11">
        <f t="shared" si="159"/>
        <v>8.1566632684113376</v>
      </c>
      <c r="N157" s="11">
        <f t="shared" si="159"/>
        <v>8.4964975106877016</v>
      </c>
      <c r="O157" s="11">
        <f t="shared" si="159"/>
        <v>8.909749087302238</v>
      </c>
      <c r="P157" s="11">
        <f t="shared" si="159"/>
        <v>9.2104224892465609</v>
      </c>
      <c r="Q157" s="11">
        <f t="shared" si="159"/>
        <v>9.587912231233144</v>
      </c>
      <c r="S157" s="40">
        <f t="shared" si="150"/>
        <v>1.7819080318356217</v>
      </c>
      <c r="T157" s="40">
        <f t="shared" si="151"/>
        <v>0.49024500246614977</v>
      </c>
      <c r="W157" s="10" t="str">
        <f t="shared" ref="W157:AB157" si="160">W12</f>
        <v>23 Teaching and other educational professionals</v>
      </c>
      <c r="X157" s="11">
        <f t="shared" si="160"/>
        <v>11.868082196628515</v>
      </c>
      <c r="Y157" s="11">
        <f t="shared" si="160"/>
        <v>14.187062769950829</v>
      </c>
      <c r="Z157" s="11">
        <f t="shared" si="160"/>
        <v>14.745483056212358</v>
      </c>
      <c r="AA157" s="11">
        <f t="shared" si="160"/>
        <v>14.496173352215084</v>
      </c>
      <c r="AB157" s="11">
        <f t="shared" si="160"/>
        <v>15.234025729858962</v>
      </c>
      <c r="AD157" s="40">
        <f t="shared" si="153"/>
        <v>4.4373135220697302</v>
      </c>
      <c r="AE157" s="40">
        <f t="shared" si="154"/>
        <v>0.21753398603929774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28.288074701930213</v>
      </c>
      <c r="C158" s="11">
        <f t="shared" si="146"/>
        <v>33.729025934046803</v>
      </c>
      <c r="D158" s="11">
        <f t="shared" si="146"/>
        <v>38.276685492372032</v>
      </c>
      <c r="E158" s="11">
        <f t="shared" si="146"/>
        <v>42.407291236905792</v>
      </c>
      <c r="F158" s="11">
        <f t="shared" si="146"/>
        <v>47.667806422708516</v>
      </c>
      <c r="H158" s="40">
        <f t="shared" si="147"/>
        <v>6.234648847991564</v>
      </c>
      <c r="I158" s="40">
        <f t="shared" si="148"/>
        <v>1.4735193164658655</v>
      </c>
      <c r="L158" s="10" t="str">
        <f t="shared" ref="L158:Q158" si="161">L13</f>
        <v>24 Business, media and public service professionals</v>
      </c>
      <c r="M158" s="11">
        <f t="shared" si="161"/>
        <v>16.711258565784352</v>
      </c>
      <c r="N158" s="11">
        <f t="shared" si="161"/>
        <v>18.418646349235637</v>
      </c>
      <c r="O158" s="11">
        <f t="shared" si="161"/>
        <v>20.379276930779604</v>
      </c>
      <c r="P158" s="11">
        <f t="shared" si="161"/>
        <v>22.632009308562925</v>
      </c>
      <c r="Q158" s="11">
        <f t="shared" si="161"/>
        <v>24.65201155707565</v>
      </c>
      <c r="S158" s="40">
        <f t="shared" si="150"/>
        <v>4.0485236588233553</v>
      </c>
      <c r="T158" s="40">
        <f t="shared" si="151"/>
        <v>1.2770181444989426</v>
      </c>
      <c r="W158" s="10" t="str">
        <f t="shared" ref="W158:AB158" si="162">W13</f>
        <v>24 Business, media and public service professionals</v>
      </c>
      <c r="X158" s="11">
        <f t="shared" si="162"/>
        <v>11.57681613614586</v>
      </c>
      <c r="Y158" s="11">
        <f t="shared" si="162"/>
        <v>15.310379584811157</v>
      </c>
      <c r="Z158" s="11">
        <f t="shared" si="162"/>
        <v>17.897408561592464</v>
      </c>
      <c r="AA158" s="11">
        <f t="shared" si="162"/>
        <v>19.775281928342828</v>
      </c>
      <c r="AB158" s="11">
        <f t="shared" si="162"/>
        <v>23.015794865632923</v>
      </c>
      <c r="AD158" s="40">
        <f t="shared" si="153"/>
        <v>9.1038819723222364</v>
      </c>
      <c r="AE158" s="40">
        <f t="shared" si="154"/>
        <v>1.6909696325289492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9.0097315731295673</v>
      </c>
      <c r="C159" s="11">
        <f t="shared" si="146"/>
        <v>10.789695099341651</v>
      </c>
      <c r="D159" s="11">
        <f t="shared" si="146"/>
        <v>11.917251725435243</v>
      </c>
      <c r="E159" s="11">
        <f t="shared" si="146"/>
        <v>10.325614350748472</v>
      </c>
      <c r="F159" s="11">
        <f t="shared" si="146"/>
        <v>10.939313591799085</v>
      </c>
      <c r="H159" s="40">
        <f t="shared" si="147"/>
        <v>5.7530379523329733</v>
      </c>
      <c r="I159" s="40">
        <f t="shared" si="148"/>
        <v>-0.56920069970132214</v>
      </c>
      <c r="L159" s="10" t="str">
        <f t="shared" ref="L159:Q159" si="163">L14</f>
        <v>31 Science, engineering and technology associate professionals</v>
      </c>
      <c r="M159" s="11">
        <f t="shared" si="163"/>
        <v>6.8006873670934329</v>
      </c>
      <c r="N159" s="11">
        <f t="shared" si="163"/>
        <v>8.3315340518364707</v>
      </c>
      <c r="O159" s="11">
        <f t="shared" si="163"/>
        <v>8.8419341323499641</v>
      </c>
      <c r="P159" s="11">
        <f t="shared" si="163"/>
        <v>7.1547024001749255</v>
      </c>
      <c r="Q159" s="11">
        <f t="shared" si="163"/>
        <v>7.2280002083575789</v>
      </c>
      <c r="S159" s="40">
        <f t="shared" si="150"/>
        <v>5.3898758656546475</v>
      </c>
      <c r="T159" s="40">
        <f t="shared" si="151"/>
        <v>-1.3346353263367638</v>
      </c>
      <c r="W159" s="10" t="str">
        <f t="shared" ref="W159:AB159" si="164">W14</f>
        <v>31 Science, engineering and technology associate professionals</v>
      </c>
      <c r="X159" s="11">
        <f t="shared" si="164"/>
        <v>2.2090442060361251</v>
      </c>
      <c r="Y159" s="11">
        <f t="shared" si="164"/>
        <v>2.4581610475051607</v>
      </c>
      <c r="Z159" s="11">
        <f t="shared" si="164"/>
        <v>3.0753175930852885</v>
      </c>
      <c r="AA159" s="11">
        <f t="shared" si="164"/>
        <v>3.1709119505735517</v>
      </c>
      <c r="AB159" s="11">
        <f t="shared" si="164"/>
        <v>3.7113133834415044</v>
      </c>
      <c r="AD159" s="40">
        <f t="shared" si="153"/>
        <v>6.8407955536218923</v>
      </c>
      <c r="AE159" s="40">
        <f t="shared" si="154"/>
        <v>1.2610695755158607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8.3614550585434984</v>
      </c>
      <c r="C160" s="11">
        <f t="shared" si="146"/>
        <v>9.148215754063866</v>
      </c>
      <c r="D160" s="11">
        <f t="shared" si="146"/>
        <v>9.3810980660129673</v>
      </c>
      <c r="E160" s="11">
        <f t="shared" si="146"/>
        <v>9.4614837439577979</v>
      </c>
      <c r="F160" s="11">
        <f t="shared" si="146"/>
        <v>10.335786032089388</v>
      </c>
      <c r="H160" s="40">
        <f t="shared" si="147"/>
        <v>2.3279710864472003</v>
      </c>
      <c r="I160" s="40">
        <f t="shared" si="148"/>
        <v>0.64819457901854616</v>
      </c>
      <c r="L160" s="10" t="str">
        <f t="shared" ref="L160:Q160" si="165">L15</f>
        <v>32 Health and social care associate professionals</v>
      </c>
      <c r="M160" s="11">
        <f t="shared" si="165"/>
        <v>1.7995254782162464</v>
      </c>
      <c r="N160" s="11">
        <f t="shared" si="165"/>
        <v>1.7392076915684131</v>
      </c>
      <c r="O160" s="11">
        <f t="shared" si="165"/>
        <v>1.9507378309436469</v>
      </c>
      <c r="P160" s="11">
        <f t="shared" si="165"/>
        <v>1.7443944233114557</v>
      </c>
      <c r="Q160" s="11">
        <f t="shared" si="165"/>
        <v>1.8617025016761584</v>
      </c>
      <c r="S160" s="40">
        <f t="shared" si="150"/>
        <v>1.6267837278818309</v>
      </c>
      <c r="T160" s="40">
        <f>IF(Q$151-O$151 &lt;&gt; 0,(EXP(LN(Q160/O160)/(Q$151-O$151))-1)*100,0)</f>
        <v>-0.31095741149549383</v>
      </c>
      <c r="W160" s="10" t="str">
        <f t="shared" ref="W160:AB160" si="166">W15</f>
        <v>32 Health and social care associate professionals</v>
      </c>
      <c r="X160" s="11">
        <f t="shared" si="166"/>
        <v>6.5619295803272557</v>
      </c>
      <c r="Y160" s="11">
        <f t="shared" si="166"/>
        <v>7.4090080624954506</v>
      </c>
      <c r="Z160" s="11">
        <f t="shared" si="166"/>
        <v>7.4303602350693234</v>
      </c>
      <c r="AA160" s="11">
        <f t="shared" si="166"/>
        <v>7.7170893206463589</v>
      </c>
      <c r="AB160" s="11">
        <f t="shared" si="166"/>
        <v>8.4740835304132318</v>
      </c>
      <c r="AD160" s="40">
        <f t="shared" si="153"/>
        <v>2.5169461966834783</v>
      </c>
      <c r="AE160" s="40">
        <f t="shared" si="154"/>
        <v>0.88010480074416364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6.253134533853614</v>
      </c>
      <c r="C161" s="11">
        <f t="shared" si="146"/>
        <v>6.6038585803001659</v>
      </c>
      <c r="D161" s="11">
        <f t="shared" si="146"/>
        <v>6.9180747895188999</v>
      </c>
      <c r="E161" s="11">
        <f t="shared" si="146"/>
        <v>8.1673612578819466</v>
      </c>
      <c r="F161" s="11">
        <f t="shared" si="146"/>
        <v>9.2442888244066577</v>
      </c>
      <c r="H161" s="40">
        <f t="shared" si="147"/>
        <v>2.041655539866527</v>
      </c>
      <c r="I161" s="40">
        <f t="shared" si="148"/>
        <v>1.95124889277285</v>
      </c>
      <c r="L161" s="10" t="str">
        <f t="shared" ref="L161:Q161" si="167">L16</f>
        <v>33 Protective service occupations</v>
      </c>
      <c r="M161" s="11">
        <f t="shared" si="167"/>
        <v>5.195423263867772</v>
      </c>
      <c r="N161" s="11">
        <f t="shared" si="167"/>
        <v>5.3888872102575354</v>
      </c>
      <c r="O161" s="11">
        <f t="shared" si="167"/>
        <v>5.5426878862261004</v>
      </c>
      <c r="P161" s="11">
        <f t="shared" si="167"/>
        <v>6.3248458375096241</v>
      </c>
      <c r="Q161" s="11">
        <f t="shared" si="167"/>
        <v>6.8105205464361145</v>
      </c>
      <c r="S161" s="40">
        <f t="shared" si="150"/>
        <v>1.3024380835673366</v>
      </c>
      <c r="T161" s="40">
        <f t="shared" si="151"/>
        <v>1.3827324901802163</v>
      </c>
      <c r="W161" s="10" t="str">
        <f t="shared" ref="W161:AB161" si="168">W16</f>
        <v>33 Protective service occupations</v>
      </c>
      <c r="X161" s="11">
        <f t="shared" si="168"/>
        <v>1.0577112699858418</v>
      </c>
      <c r="Y161" s="11">
        <f t="shared" si="168"/>
        <v>1.2149713700426308</v>
      </c>
      <c r="Z161" s="11">
        <f t="shared" si="168"/>
        <v>1.3753869032928046</v>
      </c>
      <c r="AA161" s="11">
        <f t="shared" si="168"/>
        <v>1.8425154203723231</v>
      </c>
      <c r="AB161" s="11">
        <f t="shared" si="168"/>
        <v>2.4337682779705445</v>
      </c>
      <c r="AD161" s="40">
        <f t="shared" si="153"/>
        <v>5.3929475146402117</v>
      </c>
      <c r="AE161" s="40">
        <f t="shared" si="154"/>
        <v>3.8780103710478242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7.3572798357239657</v>
      </c>
      <c r="C162" s="11">
        <f t="shared" si="146"/>
        <v>7.1754656504994125</v>
      </c>
      <c r="D162" s="11">
        <f t="shared" si="146"/>
        <v>7.4623217461008169</v>
      </c>
      <c r="E162" s="11">
        <f t="shared" si="146"/>
        <v>6.9116533699998568</v>
      </c>
      <c r="F162" s="11">
        <f t="shared" si="146"/>
        <v>7.4555065763760675</v>
      </c>
      <c r="H162" s="40">
        <f t="shared" si="147"/>
        <v>0.28392861443968798</v>
      </c>
      <c r="I162" s="40">
        <f t="shared" si="148"/>
        <v>-6.0911123608731188E-3</v>
      </c>
      <c r="L162" s="10" t="str">
        <f t="shared" ref="L162:Q162" si="169">L17</f>
        <v>34 Culture, media and sports occupations</v>
      </c>
      <c r="M162" s="11">
        <f t="shared" si="169"/>
        <v>4.3474989263476216</v>
      </c>
      <c r="N162" s="11">
        <f t="shared" si="169"/>
        <v>3.7536493330445935</v>
      </c>
      <c r="O162" s="11">
        <f t="shared" si="169"/>
        <v>3.7277925815027335</v>
      </c>
      <c r="P162" s="11">
        <f t="shared" si="169"/>
        <v>3.4357807505004336</v>
      </c>
      <c r="Q162" s="11">
        <f t="shared" si="169"/>
        <v>3.6969911351701858</v>
      </c>
      <c r="S162" s="40">
        <f t="shared" si="150"/>
        <v>-3.0288711591227924</v>
      </c>
      <c r="T162" s="40">
        <f t="shared" si="151"/>
        <v>-5.5297872814863425E-2</v>
      </c>
      <c r="W162" s="10" t="str">
        <f t="shared" ref="W162:AB162" si="170">W17</f>
        <v>34 Culture, media and sports occupations</v>
      </c>
      <c r="X162" s="11">
        <f t="shared" si="170"/>
        <v>3.0097809093763499</v>
      </c>
      <c r="Y162" s="11">
        <f t="shared" si="170"/>
        <v>3.4218163174548089</v>
      </c>
      <c r="Z162" s="11">
        <f t="shared" si="170"/>
        <v>3.7345291645980874</v>
      </c>
      <c r="AA162" s="11">
        <f t="shared" si="170"/>
        <v>3.4758726194994289</v>
      </c>
      <c r="AB162" s="11">
        <f t="shared" si="170"/>
        <v>3.7585154412058839</v>
      </c>
      <c r="AD162" s="40">
        <f t="shared" si="153"/>
        <v>4.4095428980146067</v>
      </c>
      <c r="AE162" s="40">
        <f t="shared" si="154"/>
        <v>4.2691107925252325E-2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28.794796695187614</v>
      </c>
      <c r="C163" s="11">
        <f t="shared" si="146"/>
        <v>31.611953671427191</v>
      </c>
      <c r="D163" s="11">
        <f t="shared" si="146"/>
        <v>33.47207699562388</v>
      </c>
      <c r="E163" s="11">
        <f t="shared" si="146"/>
        <v>31.972672595751526</v>
      </c>
      <c r="F163" s="11">
        <f t="shared" si="146"/>
        <v>33.126392469856221</v>
      </c>
      <c r="H163" s="40">
        <f t="shared" si="147"/>
        <v>3.0561061300913739</v>
      </c>
      <c r="I163" s="40">
        <f t="shared" si="148"/>
        <v>-6.9184379834352772E-2</v>
      </c>
      <c r="L163" s="10" t="str">
        <f t="shared" ref="L163:Q163" si="171">L18</f>
        <v>35 Business and public service associate professionals</v>
      </c>
      <c r="M163" s="11">
        <f t="shared" si="171"/>
        <v>16.067427287812396</v>
      </c>
      <c r="N163" s="11">
        <f t="shared" si="171"/>
        <v>17.052642253397021</v>
      </c>
      <c r="O163" s="11">
        <f t="shared" si="171"/>
        <v>18.249352358550588</v>
      </c>
      <c r="P163" s="11">
        <f t="shared" si="171"/>
        <v>16.74762587632916</v>
      </c>
      <c r="Q163" s="11">
        <f t="shared" si="171"/>
        <v>16.523243055064309</v>
      </c>
      <c r="S163" s="40">
        <f t="shared" si="150"/>
        <v>2.5794161060026966</v>
      </c>
      <c r="T163" s="40">
        <f t="shared" si="151"/>
        <v>-0.66022111666762529</v>
      </c>
      <c r="W163" s="10" t="str">
        <f t="shared" ref="W163:AB163" si="172">W18</f>
        <v>35 Business and public service associate professionals</v>
      </c>
      <c r="X163" s="11">
        <f t="shared" si="172"/>
        <v>12.727369407375214</v>
      </c>
      <c r="Y163" s="11">
        <f t="shared" si="172"/>
        <v>14.55931141803018</v>
      </c>
      <c r="Z163" s="11">
        <f t="shared" si="172"/>
        <v>15.222724637073267</v>
      </c>
      <c r="AA163" s="11">
        <f t="shared" si="172"/>
        <v>15.225046719422362</v>
      </c>
      <c r="AB163" s="11">
        <f t="shared" si="172"/>
        <v>16.603149414791918</v>
      </c>
      <c r="AD163" s="40">
        <f t="shared" si="153"/>
        <v>3.6455709800049751</v>
      </c>
      <c r="AE163" s="40">
        <f t="shared" si="154"/>
        <v>0.5803646132962248</v>
      </c>
    </row>
    <row r="164" spans="1:31" x14ac:dyDescent="0.2">
      <c r="A164" s="10" t="str">
        <f t="shared" si="142"/>
        <v>41 Administrative occupations</v>
      </c>
      <c r="B164" s="11">
        <f t="shared" si="142"/>
        <v>45.938492659319486</v>
      </c>
      <c r="C164" s="11">
        <f t="shared" si="146"/>
        <v>46.376225621830045</v>
      </c>
      <c r="D164" s="11">
        <f t="shared" si="146"/>
        <v>48.826546306896113</v>
      </c>
      <c r="E164" s="11">
        <f t="shared" si="146"/>
        <v>44.442534502930528</v>
      </c>
      <c r="F164" s="11">
        <f t="shared" si="146"/>
        <v>41.736705183423673</v>
      </c>
      <c r="H164" s="40">
        <f t="shared" si="147"/>
        <v>1.2268804004522682</v>
      </c>
      <c r="I164" s="40">
        <f t="shared" si="148"/>
        <v>-1.0405034823365078</v>
      </c>
      <c r="L164" s="10" t="str">
        <f t="shared" ref="L164:Q164" si="173">L19</f>
        <v>41 Administrative occupations</v>
      </c>
      <c r="M164" s="11">
        <f t="shared" si="173"/>
        <v>10.544030826645852</v>
      </c>
      <c r="N164" s="11">
        <f t="shared" si="173"/>
        <v>10.150508002920207</v>
      </c>
      <c r="O164" s="11">
        <f t="shared" si="173"/>
        <v>12.413709268528763</v>
      </c>
      <c r="P164" s="11">
        <f t="shared" si="173"/>
        <v>11.439069307924692</v>
      </c>
      <c r="Q164" s="11">
        <f t="shared" si="173"/>
        <v>12.138968480839265</v>
      </c>
      <c r="S164" s="40">
        <f t="shared" si="150"/>
        <v>3.3187113079895969</v>
      </c>
      <c r="T164" s="40">
        <f t="shared" si="151"/>
        <v>-0.1490929770286975</v>
      </c>
      <c r="W164" s="10" t="str">
        <f t="shared" ref="W164:AB164" si="174">W19</f>
        <v>41 Administrative occupations</v>
      </c>
      <c r="X164" s="11">
        <f t="shared" si="174"/>
        <v>35.39446183267367</v>
      </c>
      <c r="Y164" s="11">
        <f t="shared" si="174"/>
        <v>36.225717618909883</v>
      </c>
      <c r="Z164" s="11">
        <f t="shared" si="174"/>
        <v>36.412837038367364</v>
      </c>
      <c r="AA164" s="11">
        <f t="shared" si="174"/>
        <v>33.003465195005845</v>
      </c>
      <c r="AB164" s="11">
        <f t="shared" si="174"/>
        <v>29.597736702584381</v>
      </c>
      <c r="AD164" s="40">
        <f t="shared" si="153"/>
        <v>0.56893262653072707</v>
      </c>
      <c r="AE164" s="40">
        <f t="shared" si="154"/>
        <v>-1.3719911050554146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11.040840592311604</v>
      </c>
      <c r="C165" s="11">
        <f t="shared" si="146"/>
        <v>10.590084132620662</v>
      </c>
      <c r="D165" s="11">
        <f t="shared" si="146"/>
        <v>10.538879900504128</v>
      </c>
      <c r="E165" s="11">
        <f t="shared" si="146"/>
        <v>10.99908441460221</v>
      </c>
      <c r="F165" s="11">
        <f t="shared" si="146"/>
        <v>8.7442265676486777</v>
      </c>
      <c r="H165" s="40">
        <f t="shared" si="147"/>
        <v>-0.92628158298712071</v>
      </c>
      <c r="I165" s="40">
        <f t="shared" si="148"/>
        <v>-1.2368052713585098</v>
      </c>
      <c r="L165" s="10" t="str">
        <f t="shared" ref="L165:Q165" si="175">L20</f>
        <v>42 Secretarial and related occupations</v>
      </c>
      <c r="M165" s="11">
        <f t="shared" si="175"/>
        <v>0.88091411231488981</v>
      </c>
      <c r="N165" s="11">
        <f t="shared" si="175"/>
        <v>0.6728370307016458</v>
      </c>
      <c r="O165" s="11">
        <f t="shared" si="175"/>
        <v>0.67684228556829529</v>
      </c>
      <c r="P165" s="11">
        <f t="shared" si="175"/>
        <v>0.83678701219086027</v>
      </c>
      <c r="Q165" s="11">
        <f t="shared" si="175"/>
        <v>1.0028664639148079</v>
      </c>
      <c r="S165" s="40">
        <f>IF(O$151-M$151 &lt;&gt; 0,(EXP(LN(O165/M165)/(O$151-M$151))-1)*100,0)</f>
        <v>-5.1339575976861784</v>
      </c>
      <c r="T165" s="40">
        <f t="shared" si="151"/>
        <v>2.6558511842754928</v>
      </c>
      <c r="W165" s="10" t="str">
        <f t="shared" ref="W165:AB165" si="176">W20</f>
        <v>42 Secretarial and related occupations</v>
      </c>
      <c r="X165" s="11">
        <f t="shared" si="176"/>
        <v>10.159926479996711</v>
      </c>
      <c r="Y165" s="11">
        <f t="shared" si="176"/>
        <v>9.9172471019190169</v>
      </c>
      <c r="Z165" s="11">
        <f t="shared" si="176"/>
        <v>9.8620376149358293</v>
      </c>
      <c r="AA165" s="11">
        <f t="shared" si="176"/>
        <v>10.162297402411347</v>
      </c>
      <c r="AB165" s="11">
        <f t="shared" si="176"/>
        <v>7.7413601037338671</v>
      </c>
      <c r="AD165" s="40">
        <f t="shared" si="153"/>
        <v>-0.59340046288997028</v>
      </c>
      <c r="AE165" s="40">
        <f t="shared" si="154"/>
        <v>-1.6011458732302475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5.4149004581913234</v>
      </c>
      <c r="C166" s="11">
        <f t="shared" si="146"/>
        <v>5.6201506384839615</v>
      </c>
      <c r="D166" s="11">
        <f t="shared" si="146"/>
        <v>6.4779738829942639</v>
      </c>
      <c r="E166" s="11">
        <f t="shared" si="146"/>
        <v>6.2368527697606702</v>
      </c>
      <c r="F166" s="11">
        <f t="shared" si="146"/>
        <v>6.4645302164588943</v>
      </c>
      <c r="H166" s="40">
        <f t="shared" si="147"/>
        <v>3.6501042086752644</v>
      </c>
      <c r="I166" s="40">
        <f t="shared" si="148"/>
        <v>-1.3848675506544783E-2</v>
      </c>
      <c r="L166" s="10" t="str">
        <f t="shared" ref="L166:Q166" si="177">L21</f>
        <v>51 Skilled agricultural and related trades</v>
      </c>
      <c r="M166" s="11">
        <f t="shared" si="177"/>
        <v>4.3794643472587005</v>
      </c>
      <c r="N166" s="11">
        <f t="shared" si="177"/>
        <v>4.04463577688656</v>
      </c>
      <c r="O166" s="11">
        <f t="shared" si="177"/>
        <v>5.005089165081217</v>
      </c>
      <c r="P166" s="11">
        <f t="shared" si="177"/>
        <v>4.6550891646653065</v>
      </c>
      <c r="Q166" s="11">
        <f t="shared" si="177"/>
        <v>4.6692142685023263</v>
      </c>
      <c r="S166" s="40">
        <f t="shared" si="150"/>
        <v>2.7065555772125993</v>
      </c>
      <c r="T166" s="40">
        <f t="shared" si="151"/>
        <v>-0.46202550408833698</v>
      </c>
      <c r="W166" s="10" t="str">
        <f t="shared" ref="W166:AB166" si="178">W21</f>
        <v>51 Skilled agricultural and related trades</v>
      </c>
      <c r="X166" s="11">
        <f t="shared" si="178"/>
        <v>1.0354361109326136</v>
      </c>
      <c r="Y166" s="11">
        <f t="shared" si="178"/>
        <v>1.575514861597396</v>
      </c>
      <c r="Z166" s="11">
        <f t="shared" si="178"/>
        <v>1.4728847179130484</v>
      </c>
      <c r="AA166" s="11">
        <f t="shared" si="178"/>
        <v>1.5817636050953723</v>
      </c>
      <c r="AB166" s="11">
        <f t="shared" si="178"/>
        <v>1.7953159479565612</v>
      </c>
      <c r="AD166" s="40">
        <f t="shared" si="153"/>
        <v>7.3023145185644456</v>
      </c>
      <c r="AE166" s="40">
        <f t="shared" si="154"/>
        <v>1.3284677600774009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22.8245925997537</v>
      </c>
      <c r="C167" s="11">
        <f t="shared" si="146"/>
        <v>23.212075452767436</v>
      </c>
      <c r="D167" s="11">
        <f t="shared" si="146"/>
        <v>20.224350482311831</v>
      </c>
      <c r="E167" s="11">
        <f t="shared" si="146"/>
        <v>19.586758827214911</v>
      </c>
      <c r="F167" s="11">
        <f t="shared" si="146"/>
        <v>18.063140898427875</v>
      </c>
      <c r="H167" s="40">
        <f t="shared" si="147"/>
        <v>-2.3900006953981756</v>
      </c>
      <c r="I167" s="40">
        <f t="shared" si="148"/>
        <v>-0.75059486310141699</v>
      </c>
      <c r="L167" s="10" t="str">
        <f t="shared" ref="L167:Q167" si="179">L22</f>
        <v>52 Skilled metal, electrical and electronic trades</v>
      </c>
      <c r="M167" s="11">
        <f t="shared" si="179"/>
        <v>22.479213685167824</v>
      </c>
      <c r="N167" s="11">
        <f t="shared" si="179"/>
        <v>22.656164892119865</v>
      </c>
      <c r="O167" s="11">
        <f t="shared" si="179"/>
        <v>19.800596417302899</v>
      </c>
      <c r="P167" s="11">
        <f t="shared" si="179"/>
        <v>18.640755497971906</v>
      </c>
      <c r="Q167" s="11">
        <f t="shared" si="179"/>
        <v>16.861062516441365</v>
      </c>
      <c r="S167" s="40">
        <f t="shared" si="150"/>
        <v>-2.505653797530516</v>
      </c>
      <c r="T167" s="40">
        <f t="shared" si="151"/>
        <v>-1.0656485605579746</v>
      </c>
      <c r="W167" s="10" t="str">
        <f t="shared" ref="W167:AB167" si="180">W22</f>
        <v>52 Skilled metal, electrical and electronic trades</v>
      </c>
      <c r="X167" s="11">
        <f t="shared" si="180"/>
        <v>0.34537891458588482</v>
      </c>
      <c r="Y167" s="11">
        <f t="shared" si="180"/>
        <v>0.55591056064759103</v>
      </c>
      <c r="Z167" s="11">
        <f t="shared" si="180"/>
        <v>0.42375406500893226</v>
      </c>
      <c r="AA167" s="11">
        <f t="shared" si="180"/>
        <v>0.94600332924297625</v>
      </c>
      <c r="AB167" s="11">
        <f t="shared" si="180"/>
        <v>1.2020783819864795</v>
      </c>
      <c r="AD167" s="40">
        <f t="shared" si="153"/>
        <v>4.1750245332726532</v>
      </c>
      <c r="AE167" s="40">
        <f t="shared" si="154"/>
        <v>7.1983071916459362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14.092409447801456</v>
      </c>
      <c r="C168" s="11">
        <f t="shared" si="146"/>
        <v>14.062379813526601</v>
      </c>
      <c r="D168" s="11">
        <f t="shared" si="146"/>
        <v>11.101517946537571</v>
      </c>
      <c r="E168" s="11">
        <f t="shared" si="146"/>
        <v>11.222615988270576</v>
      </c>
      <c r="F168" s="11">
        <f t="shared" si="146"/>
        <v>9.8294384814852833</v>
      </c>
      <c r="H168" s="40">
        <f t="shared" si="147"/>
        <v>-4.6590615337745334</v>
      </c>
      <c r="I168" s="40">
        <f t="shared" si="148"/>
        <v>-0.80805118084111838</v>
      </c>
      <c r="L168" s="10" t="str">
        <f t="shared" ref="L168:Q168" si="181">L23</f>
        <v>53 Skilled construction and building trades</v>
      </c>
      <c r="M168" s="11">
        <f t="shared" si="181"/>
        <v>13.970108813882172</v>
      </c>
      <c r="N168" s="11">
        <f t="shared" si="181"/>
        <v>13.899204026343021</v>
      </c>
      <c r="O168" s="11">
        <f t="shared" si="181"/>
        <v>10.945136336279829</v>
      </c>
      <c r="P168" s="11">
        <f t="shared" si="181"/>
        <v>11.057361965891308</v>
      </c>
      <c r="Q168" s="11">
        <f t="shared" si="181"/>
        <v>9.6540648945342316</v>
      </c>
      <c r="S168" s="40">
        <f t="shared" si="150"/>
        <v>-4.7633134013069345</v>
      </c>
      <c r="T168" s="40">
        <f t="shared" si="151"/>
        <v>-0.83328297700042686</v>
      </c>
      <c r="W168" s="10" t="str">
        <f t="shared" ref="W168:AB168" si="182">W23</f>
        <v>53 Skilled construction and building trades</v>
      </c>
      <c r="X168" s="11">
        <f t="shared" si="182"/>
        <v>0.12230063391926939</v>
      </c>
      <c r="Y168" s="11">
        <f t="shared" si="182"/>
        <v>0.1631757871835762</v>
      </c>
      <c r="Z168" s="11">
        <f t="shared" si="182"/>
        <v>0.15638161025774153</v>
      </c>
      <c r="AA168" s="11">
        <f t="shared" si="182"/>
        <v>0.16525402237926784</v>
      </c>
      <c r="AB168" s="11">
        <f t="shared" si="182"/>
        <v>0.17537358695104713</v>
      </c>
      <c r="AD168" s="40">
        <f t="shared" si="153"/>
        <v>5.0391973651173316</v>
      </c>
      <c r="AE168" s="40">
        <f t="shared" si="154"/>
        <v>0.76705518624056168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9.9598734726052864</v>
      </c>
      <c r="C169" s="11">
        <f t="shared" si="146"/>
        <v>8.765969320237204</v>
      </c>
      <c r="D169" s="11">
        <f t="shared" si="146"/>
        <v>8.4356785009274997</v>
      </c>
      <c r="E169" s="11">
        <f t="shared" si="146"/>
        <v>8.0011573620857508</v>
      </c>
      <c r="F169" s="11">
        <f t="shared" si="146"/>
        <v>7.3526973648208527</v>
      </c>
      <c r="H169" s="40">
        <f t="shared" si="147"/>
        <v>-3.2673156563590711</v>
      </c>
      <c r="I169" s="40">
        <f t="shared" si="148"/>
        <v>-0.91183677103782168</v>
      </c>
      <c r="L169" s="10" t="str">
        <f t="shared" ref="L169:Q169" si="183">L24</f>
        <v>54 Textiles, printing and other skilled trades</v>
      </c>
      <c r="M169" s="11">
        <f t="shared" si="183"/>
        <v>5.8624515629341243</v>
      </c>
      <c r="N169" s="11">
        <f t="shared" si="183"/>
        <v>4.8490157818296673</v>
      </c>
      <c r="O169" s="11">
        <f t="shared" si="183"/>
        <v>4.5715132898238888</v>
      </c>
      <c r="P169" s="11">
        <f t="shared" si="183"/>
        <v>4.3628769049945255</v>
      </c>
      <c r="Q169" s="11">
        <f t="shared" si="183"/>
        <v>3.9067737735724588</v>
      </c>
      <c r="S169" s="40">
        <f t="shared" si="150"/>
        <v>-4.8527711957986224</v>
      </c>
      <c r="T169" s="40">
        <f t="shared" si="151"/>
        <v>-1.0420814738226425</v>
      </c>
      <c r="W169" s="10" t="str">
        <f t="shared" ref="W169:AB169" si="184">W24</f>
        <v>54 Textiles, printing and other skilled trades</v>
      </c>
      <c r="X169" s="11">
        <f t="shared" si="184"/>
        <v>4.0974219096711639</v>
      </c>
      <c r="Y169" s="11">
        <f t="shared" si="184"/>
        <v>3.9169535384075527</v>
      </c>
      <c r="Z169" s="11">
        <f t="shared" si="184"/>
        <v>3.8641652111035989</v>
      </c>
      <c r="AA169" s="11">
        <f t="shared" si="184"/>
        <v>3.6382804570912217</v>
      </c>
      <c r="AB169" s="11">
        <f t="shared" si="184"/>
        <v>3.4459235912483899</v>
      </c>
      <c r="AD169" s="40">
        <f t="shared" si="153"/>
        <v>-1.165401994885451</v>
      </c>
      <c r="AE169" s="40">
        <f t="shared" si="154"/>
        <v>-0.76078266824501917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44.098159635917973</v>
      </c>
      <c r="C170" s="11">
        <f t="shared" si="146"/>
        <v>44.061248901658942</v>
      </c>
      <c r="D170" s="11">
        <f t="shared" si="146"/>
        <v>42.776863693498946</v>
      </c>
      <c r="E170" s="11">
        <f t="shared" si="146"/>
        <v>46.146410161158393</v>
      </c>
      <c r="F170" s="11">
        <f t="shared" si="146"/>
        <v>49.995429887791154</v>
      </c>
      <c r="H170" s="40">
        <f t="shared" si="147"/>
        <v>-0.60656614359962946</v>
      </c>
      <c r="I170" s="40">
        <f t="shared" si="148"/>
        <v>1.0449836155908443</v>
      </c>
      <c r="L170" s="10" t="str">
        <f t="shared" ref="L170:Q170" si="185">L25</f>
        <v>61 Caring personal service occupations</v>
      </c>
      <c r="M170" s="11">
        <f t="shared" si="185"/>
        <v>6.3044603660718099</v>
      </c>
      <c r="N170" s="11">
        <f t="shared" si="185"/>
        <v>6.3030960031046002</v>
      </c>
      <c r="O170" s="11">
        <f t="shared" si="185"/>
        <v>6.3552983095772868</v>
      </c>
      <c r="P170" s="11">
        <f t="shared" si="185"/>
        <v>7.7716023760388167</v>
      </c>
      <c r="Q170" s="11">
        <f t="shared" si="185"/>
        <v>9.0492188365947737</v>
      </c>
      <c r="S170" s="40">
        <f t="shared" si="150"/>
        <v>0.16075841727527518</v>
      </c>
      <c r="T170" s="40">
        <f t="shared" si="151"/>
        <v>2.3839018956179459</v>
      </c>
      <c r="W170" s="10" t="str">
        <f t="shared" ref="W170:AB170" si="186">W25</f>
        <v>61 Caring personal service occupations</v>
      </c>
      <c r="X170" s="11">
        <f t="shared" si="186"/>
        <v>37.793699269846172</v>
      </c>
      <c r="Y170" s="11">
        <f t="shared" si="186"/>
        <v>37.758152898554343</v>
      </c>
      <c r="Z170" s="11">
        <f t="shared" si="186"/>
        <v>36.421565383921681</v>
      </c>
      <c r="AA170" s="11">
        <f t="shared" si="186"/>
        <v>38.374807785119572</v>
      </c>
      <c r="AB170" s="11">
        <f t="shared" si="186"/>
        <v>40.946211051196379</v>
      </c>
      <c r="AD170" s="40">
        <f t="shared" si="153"/>
        <v>-0.73689844961495332</v>
      </c>
      <c r="AE170" s="40">
        <f t="shared" si="154"/>
        <v>0.78370988770257721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11.432240262177608</v>
      </c>
      <c r="C171" s="11">
        <f t="shared" si="146"/>
        <v>13.831711381179305</v>
      </c>
      <c r="D171" s="11">
        <f t="shared" si="146"/>
        <v>13.19541308738496</v>
      </c>
      <c r="E171" s="11">
        <f t="shared" si="146"/>
        <v>13.177176795574237</v>
      </c>
      <c r="F171" s="11">
        <f t="shared" si="146"/>
        <v>13.505595445364989</v>
      </c>
      <c r="H171" s="40">
        <f t="shared" si="147"/>
        <v>2.9101780237671626</v>
      </c>
      <c r="I171" s="40">
        <f t="shared" si="148"/>
        <v>0.15501870452516719</v>
      </c>
      <c r="L171" s="10" t="str">
        <f t="shared" ref="L171:Q171" si="187">L26</f>
        <v>62 Leisure, travel and related personal service occupations</v>
      </c>
      <c r="M171" s="11">
        <f t="shared" si="187"/>
        <v>3.5943328358447002</v>
      </c>
      <c r="N171" s="11">
        <f t="shared" si="187"/>
        <v>3.9793037137212752</v>
      </c>
      <c r="O171" s="11">
        <f t="shared" si="187"/>
        <v>3.8679176964893673</v>
      </c>
      <c r="P171" s="11">
        <f t="shared" si="187"/>
        <v>3.8886164618295185</v>
      </c>
      <c r="Q171" s="11">
        <f t="shared" si="187"/>
        <v>4.2253906517053252</v>
      </c>
      <c r="S171" s="40">
        <f t="shared" si="150"/>
        <v>1.4779737238835189</v>
      </c>
      <c r="T171" s="40">
        <f t="shared" si="151"/>
        <v>0.59104259924906977</v>
      </c>
      <c r="W171" s="10" t="str">
        <f t="shared" ref="W171:AB171" si="188">W26</f>
        <v>62 Leisure, travel and related personal service occupations</v>
      </c>
      <c r="X171" s="11">
        <f t="shared" si="188"/>
        <v>7.8379074263329018</v>
      </c>
      <c r="Y171" s="11">
        <f t="shared" si="188"/>
        <v>9.8524076674580332</v>
      </c>
      <c r="Z171" s="11">
        <f t="shared" si="188"/>
        <v>9.3274953908955851</v>
      </c>
      <c r="AA171" s="11">
        <f t="shared" si="188"/>
        <v>9.2885603337447318</v>
      </c>
      <c r="AB171" s="11">
        <f t="shared" si="188"/>
        <v>9.2802047936596672</v>
      </c>
      <c r="AD171" s="40">
        <f t="shared" si="153"/>
        <v>3.5411496257933051</v>
      </c>
      <c r="AE171" s="40">
        <f t="shared" si="154"/>
        <v>-3.3880373536088193E-2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0.56267232099027575</v>
      </c>
      <c r="C172" s="11">
        <f t="shared" si="146"/>
        <v>0.47623260600406531</v>
      </c>
      <c r="D172" s="11">
        <f t="shared" si="146"/>
        <v>0.6085744861028265</v>
      </c>
      <c r="E172" s="11">
        <f t="shared" si="146"/>
        <v>0.50373511928805459</v>
      </c>
      <c r="F172" s="11">
        <f t="shared" si="146"/>
        <v>0.5509753470347678</v>
      </c>
      <c r="H172" s="40">
        <f t="shared" si="147"/>
        <v>1.5808021152620144</v>
      </c>
      <c r="I172" s="40">
        <f t="shared" si="148"/>
        <v>-0.6606695741553037</v>
      </c>
      <c r="L172" s="10" t="str">
        <f t="shared" ref="L172:Q172" si="189">L27</f>
        <v>63 Community and civil enforcement occupations</v>
      </c>
      <c r="M172" s="11">
        <f t="shared" si="189"/>
        <v>0.45446349099797451</v>
      </c>
      <c r="N172" s="11">
        <f t="shared" si="189"/>
        <v>0.34140801088163969</v>
      </c>
      <c r="O172" s="11">
        <f t="shared" si="189"/>
        <v>0.49002757847686229</v>
      </c>
      <c r="P172" s="11">
        <f t="shared" si="189"/>
        <v>0.34568797065150308</v>
      </c>
      <c r="Q172" s="11">
        <f t="shared" si="189"/>
        <v>0.39702838218548009</v>
      </c>
      <c r="S172" s="40">
        <f t="shared" si="150"/>
        <v>1.5182924983677015</v>
      </c>
      <c r="T172" s="40">
        <f t="shared" si="151"/>
        <v>-1.3932294751442198</v>
      </c>
      <c r="W172" s="10" t="str">
        <f t="shared" ref="W172:AB172" si="190">W27</f>
        <v>63 Community and civil enforcement occupations</v>
      </c>
      <c r="X172" s="11">
        <f t="shared" si="190"/>
        <v>0.10820882999230223</v>
      </c>
      <c r="Y172" s="11">
        <f t="shared" si="190"/>
        <v>0.13482459512242548</v>
      </c>
      <c r="Z172" s="11">
        <f t="shared" si="190"/>
        <v>0.11854690762596418</v>
      </c>
      <c r="AA172" s="11">
        <f t="shared" si="190"/>
        <v>0.15804714863655192</v>
      </c>
      <c r="AB172" s="11">
        <f t="shared" si="190"/>
        <v>0.15394696484928724</v>
      </c>
      <c r="AD172" s="40">
        <f t="shared" si="153"/>
        <v>1.8416684531774141</v>
      </c>
      <c r="AE172" s="40">
        <f t="shared" si="154"/>
        <v>1.7572574540436481</v>
      </c>
    </row>
    <row r="173" spans="1:31" x14ac:dyDescent="0.2">
      <c r="A173" s="10" t="str">
        <f t="shared" si="142"/>
        <v>71 Sales occupations</v>
      </c>
      <c r="B173" s="11">
        <f t="shared" si="142"/>
        <v>38.257094105171426</v>
      </c>
      <c r="C173" s="11">
        <f t="shared" si="146"/>
        <v>36.561342175708234</v>
      </c>
      <c r="D173" s="11">
        <f t="shared" si="146"/>
        <v>35.282306603114456</v>
      </c>
      <c r="E173" s="11">
        <f t="shared" si="146"/>
        <v>32.78401326700839</v>
      </c>
      <c r="F173" s="11">
        <f t="shared" si="146"/>
        <v>30.905527884738216</v>
      </c>
      <c r="H173" s="40">
        <f t="shared" si="147"/>
        <v>-1.6059134914778395</v>
      </c>
      <c r="I173" s="40">
        <f t="shared" si="148"/>
        <v>-0.87909017367657771</v>
      </c>
      <c r="L173" s="10" t="str">
        <f t="shared" ref="L173:Q173" si="191">L28</f>
        <v>71 Sales occupations</v>
      </c>
      <c r="M173" s="11">
        <f t="shared" si="191"/>
        <v>14.017744773164244</v>
      </c>
      <c r="N173" s="11">
        <f t="shared" si="191"/>
        <v>13.766091684162159</v>
      </c>
      <c r="O173" s="11">
        <f t="shared" si="191"/>
        <v>13.556478068932421</v>
      </c>
      <c r="P173" s="11">
        <f t="shared" si="191"/>
        <v>12.659297773597331</v>
      </c>
      <c r="Q173" s="11">
        <f t="shared" si="191"/>
        <v>12.217810177494883</v>
      </c>
      <c r="S173" s="40">
        <f t="shared" si="150"/>
        <v>-0.66695574079391751</v>
      </c>
      <c r="T173" s="40">
        <f t="shared" si="151"/>
        <v>-0.69073525837448635</v>
      </c>
      <c r="W173" s="10" t="str">
        <f t="shared" ref="W173:AB173" si="192">W28</f>
        <v>71 Sales occupations</v>
      </c>
      <c r="X173" s="11">
        <f t="shared" si="192"/>
        <v>24.239349332007194</v>
      </c>
      <c r="Y173" s="11">
        <f t="shared" si="192"/>
        <v>22.795250491546067</v>
      </c>
      <c r="Z173" s="11">
        <f t="shared" si="192"/>
        <v>21.725828534182057</v>
      </c>
      <c r="AA173" s="11">
        <f t="shared" si="192"/>
        <v>20.124715493411067</v>
      </c>
      <c r="AB173" s="11">
        <f t="shared" si="192"/>
        <v>18.687717707243319</v>
      </c>
      <c r="AD173" s="40">
        <f t="shared" si="153"/>
        <v>-2.1657144184171195</v>
      </c>
      <c r="AE173" s="40">
        <f t="shared" si="154"/>
        <v>-0.99920977234126962</v>
      </c>
    </row>
    <row r="174" spans="1:31" x14ac:dyDescent="0.2">
      <c r="A174" s="10" t="str">
        <f t="shared" si="142"/>
        <v>72 Customer service occupations</v>
      </c>
      <c r="B174" s="11">
        <f t="shared" si="142"/>
        <v>8.4268108037696994</v>
      </c>
      <c r="C174" s="11">
        <f t="shared" si="146"/>
        <v>9.1080663782847946</v>
      </c>
      <c r="D174" s="11">
        <f t="shared" si="146"/>
        <v>9.324361989927926</v>
      </c>
      <c r="E174" s="11">
        <f t="shared" si="146"/>
        <v>11.844235564200195</v>
      </c>
      <c r="F174" s="11">
        <f t="shared" si="146"/>
        <v>13.367967709083279</v>
      </c>
      <c r="H174" s="40">
        <f t="shared" si="147"/>
        <v>2.0448699162045392</v>
      </c>
      <c r="I174" s="40">
        <f t="shared" si="148"/>
        <v>2.4306080602099822</v>
      </c>
      <c r="L174" s="10" t="str">
        <f t="shared" ref="L174:Q174" si="193">L29</f>
        <v>72 Customer service occupations</v>
      </c>
      <c r="M174" s="11">
        <f t="shared" si="193"/>
        <v>2.7517781892160103</v>
      </c>
      <c r="N174" s="11">
        <f t="shared" si="193"/>
        <v>2.5309918623694867</v>
      </c>
      <c r="O174" s="11">
        <f t="shared" si="193"/>
        <v>3.0236520706631125</v>
      </c>
      <c r="P174" s="11">
        <f t="shared" si="193"/>
        <v>4.1124119824991077</v>
      </c>
      <c r="Q174" s="11">
        <f t="shared" si="193"/>
        <v>4.6876892356387057</v>
      </c>
      <c r="S174" s="40">
        <f t="shared" si="150"/>
        <v>1.902227711675919</v>
      </c>
      <c r="T174" s="40">
        <f t="shared" si="151"/>
        <v>2.9663061880409236</v>
      </c>
      <c r="W174" s="10" t="str">
        <f t="shared" ref="W174:AB174" si="194">W29</f>
        <v>72 Customer service occupations</v>
      </c>
      <c r="X174" s="11">
        <f t="shared" si="194"/>
        <v>5.675032614553694</v>
      </c>
      <c r="Y174" s="11">
        <f t="shared" si="194"/>
        <v>6.5770745159153119</v>
      </c>
      <c r="Z174" s="11">
        <f t="shared" si="194"/>
        <v>6.3007099192648015</v>
      </c>
      <c r="AA174" s="11">
        <f t="shared" si="194"/>
        <v>7.7318235817010823</v>
      </c>
      <c r="AB174" s="11">
        <f t="shared" si="194"/>
        <v>8.6802784734445666</v>
      </c>
      <c r="AD174" s="40">
        <f t="shared" si="153"/>
        <v>2.1137498409215194</v>
      </c>
      <c r="AE174" s="40">
        <f>IF(AB$151-Z$151 &lt;&gt; 0,(EXP(LN(AB174/Z174)/(AB$151-Z$151))-1)*100,0)</f>
        <v>2.1589165081070449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21.813657446272121</v>
      </c>
      <c r="C175" s="11">
        <f t="shared" si="146"/>
        <v>21.8604325583803</v>
      </c>
      <c r="D175" s="11">
        <f t="shared" si="146"/>
        <v>19.032631623658482</v>
      </c>
      <c r="E175" s="11">
        <f t="shared" si="146"/>
        <v>22.812548080496882</v>
      </c>
      <c r="F175" s="11">
        <f t="shared" si="146"/>
        <v>22.281863863429194</v>
      </c>
      <c r="H175" s="40">
        <f t="shared" si="147"/>
        <v>-2.6907622518861696</v>
      </c>
      <c r="I175" s="40">
        <f t="shared" si="148"/>
        <v>1.0563275454333887</v>
      </c>
      <c r="L175" s="10" t="str">
        <f t="shared" ref="L175:Q175" si="195">L30</f>
        <v>81 Process, plant and machine operatives</v>
      </c>
      <c r="M175" s="11">
        <f t="shared" si="195"/>
        <v>16.526806656114065</v>
      </c>
      <c r="N175" s="11">
        <f t="shared" si="195"/>
        <v>16.084616644889028</v>
      </c>
      <c r="O175" s="11">
        <f t="shared" si="195"/>
        <v>14.358034602515765</v>
      </c>
      <c r="P175" s="11">
        <f t="shared" si="195"/>
        <v>16.879746871926663</v>
      </c>
      <c r="Q175" s="11">
        <f t="shared" si="195"/>
        <v>15.953127294124359</v>
      </c>
      <c r="S175" s="40">
        <f t="shared" si="150"/>
        <v>-2.7742706261621342</v>
      </c>
      <c r="T175" s="40">
        <f t="shared" si="151"/>
        <v>0.70477318859254456</v>
      </c>
      <c r="W175" s="10" t="str">
        <f t="shared" ref="W175:AB175" si="196">W30</f>
        <v>81 Process, plant and machine operatives</v>
      </c>
      <c r="X175" s="11">
        <f t="shared" si="196"/>
        <v>5.2868507901580131</v>
      </c>
      <c r="Y175" s="11">
        <f t="shared" si="196"/>
        <v>5.7758159134912477</v>
      </c>
      <c r="Z175" s="11">
        <f t="shared" si="196"/>
        <v>4.6745970211426915</v>
      </c>
      <c r="AA175" s="11">
        <f t="shared" si="196"/>
        <v>5.9328012085702584</v>
      </c>
      <c r="AB175" s="11">
        <f t="shared" si="196"/>
        <v>6.328736569304839</v>
      </c>
      <c r="AD175" s="40">
        <f t="shared" si="153"/>
        <v>-2.4315456946317537</v>
      </c>
      <c r="AE175" s="40">
        <f t="shared" si="154"/>
        <v>2.0402520561574766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21.598631145559128</v>
      </c>
      <c r="C176" s="11">
        <f t="shared" si="146"/>
        <v>23.47457431729816</v>
      </c>
      <c r="D176" s="11">
        <f t="shared" si="146"/>
        <v>23.575574192915287</v>
      </c>
      <c r="E176" s="11">
        <f t="shared" si="146"/>
        <v>24.744223773969196</v>
      </c>
      <c r="F176" s="11">
        <f t="shared" si="146"/>
        <v>24.33657947869014</v>
      </c>
      <c r="H176" s="40">
        <f t="shared" si="147"/>
        <v>1.7670558031509742</v>
      </c>
      <c r="I176" s="40">
        <f t="shared" si="148"/>
        <v>0.21202019619159795</v>
      </c>
      <c r="L176" s="10" t="str">
        <f t="shared" ref="L176:Q176" si="197">L31</f>
        <v>82 Transport and mobile machine drivers and operatives</v>
      </c>
      <c r="M176" s="11">
        <f t="shared" si="197"/>
        <v>20.498554127845509</v>
      </c>
      <c r="N176" s="11">
        <f t="shared" si="197"/>
        <v>22.216542797649169</v>
      </c>
      <c r="O176" s="11">
        <f t="shared" si="197"/>
        <v>22.34774013849777</v>
      </c>
      <c r="P176" s="11">
        <f t="shared" si="197"/>
        <v>23.008172860364695</v>
      </c>
      <c r="Q176" s="11">
        <f t="shared" si="197"/>
        <v>22.412690266469344</v>
      </c>
      <c r="S176" s="40">
        <f t="shared" si="150"/>
        <v>1.7424231345271268</v>
      </c>
      <c r="T176" s="40">
        <f t="shared" si="151"/>
        <v>1.9349369220877932E-2</v>
      </c>
      <c r="W176" s="10" t="str">
        <f t="shared" ref="W176:AB176" si="198">W31</f>
        <v>82 Transport and mobile machine drivers and operatives</v>
      </c>
      <c r="X176" s="11">
        <f t="shared" si="198"/>
        <v>1.1000770177136407</v>
      </c>
      <c r="Y176" s="11">
        <f t="shared" si="198"/>
        <v>1.2580315196489846</v>
      </c>
      <c r="Z176" s="11">
        <f t="shared" si="198"/>
        <v>1.2278340544175159</v>
      </c>
      <c r="AA176" s="11">
        <f t="shared" si="198"/>
        <v>1.7360509136044751</v>
      </c>
      <c r="AB176" s="11">
        <f t="shared" si="198"/>
        <v>1.9238892122207942</v>
      </c>
      <c r="AD176" s="40">
        <f t="shared" si="153"/>
        <v>2.2217511568067394</v>
      </c>
      <c r="AE176" s="40">
        <f t="shared" si="154"/>
        <v>3.0392508147259578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11.572484411643071</v>
      </c>
      <c r="C177" s="11">
        <f t="shared" si="146"/>
        <v>10.671960006916578</v>
      </c>
      <c r="D177" s="11">
        <f t="shared" si="146"/>
        <v>9.8299841502821454</v>
      </c>
      <c r="E177" s="11">
        <f t="shared" si="146"/>
        <v>8.2115523739843006</v>
      </c>
      <c r="F177" s="11">
        <f t="shared" si="146"/>
        <v>7.5972990396491245</v>
      </c>
      <c r="H177" s="40">
        <f t="shared" si="147"/>
        <v>-3.2111694289608139</v>
      </c>
      <c r="I177" s="40">
        <f t="shared" si="148"/>
        <v>-1.7029630099119286</v>
      </c>
      <c r="L177" s="10" t="str">
        <f t="shared" ref="L177:Q178" si="199">L32</f>
        <v>91 Elementary trades and related occupations</v>
      </c>
      <c r="M177" s="11">
        <f t="shared" si="199"/>
        <v>8.5112249608119335</v>
      </c>
      <c r="N177" s="11">
        <f t="shared" si="199"/>
        <v>7.6844151947575643</v>
      </c>
      <c r="O177" s="11">
        <f t="shared" si="199"/>
        <v>7.50254683678964</v>
      </c>
      <c r="P177" s="11">
        <f t="shared" si="199"/>
        <v>6.1771209403860077</v>
      </c>
      <c r="Q177" s="11">
        <f t="shared" si="199"/>
        <v>5.6291465683311142</v>
      </c>
      <c r="S177" s="40">
        <f t="shared" si="150"/>
        <v>-2.4913083623629761</v>
      </c>
      <c r="T177" s="40">
        <f t="shared" si="151"/>
        <v>-1.8970072874108346</v>
      </c>
      <c r="W177" s="10" t="str">
        <f t="shared" ref="W177:AB178" si="200">W32</f>
        <v>91 Elementary trades and related occupations</v>
      </c>
      <c r="X177" s="11">
        <f t="shared" si="200"/>
        <v>3.061259450831129</v>
      </c>
      <c r="Y177" s="11">
        <f t="shared" si="200"/>
        <v>2.9875448121590069</v>
      </c>
      <c r="Z177" s="11">
        <f t="shared" si="200"/>
        <v>2.3274373134925108</v>
      </c>
      <c r="AA177" s="11">
        <f t="shared" si="200"/>
        <v>2.0344314335982916</v>
      </c>
      <c r="AB177" s="11">
        <f t="shared" si="200"/>
        <v>1.9681524713180123</v>
      </c>
      <c r="AD177" s="40">
        <f t="shared" si="153"/>
        <v>-5.3336634775018048</v>
      </c>
      <c r="AE177" s="40">
        <f t="shared" si="154"/>
        <v>-1.1115924810339739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50.006349508407553</v>
      </c>
      <c r="C178" s="11">
        <f t="shared" si="146"/>
        <v>48.330455558527795</v>
      </c>
      <c r="D178" s="11">
        <f t="shared" si="146"/>
        <v>44.98270855636666</v>
      </c>
      <c r="E178" s="11">
        <f t="shared" si="146"/>
        <v>44.810175856562751</v>
      </c>
      <c r="F178" s="11">
        <f t="shared" si="146"/>
        <v>41.785104791027763</v>
      </c>
      <c r="H178" s="40">
        <f>IF(D$151-B$151 &lt;&gt; 0,(EXP(LN(D178/B178)/(D$151-B$151))-1)*100,0)</f>
        <v>-2.0951762238868077</v>
      </c>
      <c r="I178" s="40">
        <f t="shared" ref="I178" si="201">IF(F$151-D$151 &lt;&gt; 0,(EXP(LN(F178/D178)/(F$151-D$151))-1)*100,0)</f>
        <v>-0.49038188477968925</v>
      </c>
      <c r="L178" s="10" t="str">
        <f t="shared" si="199"/>
        <v>92 Elementary administration and service occupations</v>
      </c>
      <c r="M178" s="11">
        <f t="shared" si="199"/>
        <v>25.952587610546331</v>
      </c>
      <c r="N178" s="11">
        <f t="shared" si="199"/>
        <v>23.568061198101866</v>
      </c>
      <c r="O178" s="11">
        <f t="shared" si="199"/>
        <v>22.670006332916163</v>
      </c>
      <c r="P178" s="11">
        <f t="shared" si="199"/>
        <v>23.726675257457892</v>
      </c>
      <c r="Q178" s="11">
        <f t="shared" si="199"/>
        <v>21.970049084854171</v>
      </c>
      <c r="S178" s="40">
        <f t="shared" ref="S178" si="202">IF(O$151-M$151 &lt;&gt; 0,(EXP(LN(O178/M178)/(O$151-M$151))-1)*100,0)</f>
        <v>-2.6683254864665162</v>
      </c>
      <c r="T178" s="40">
        <f t="shared" ref="T178" si="203">IF(Q$151-O$151 &lt;&gt; 0,(EXP(LN(Q178/O178)/(Q$151-O$151))-1)*100,0)</f>
        <v>-0.20886572668178394</v>
      </c>
      <c r="W178" s="10" t="str">
        <f t="shared" si="200"/>
        <v>92 Elementary administration and service occupations</v>
      </c>
      <c r="X178" s="11">
        <f t="shared" si="200"/>
        <v>24.053761897861179</v>
      </c>
      <c r="Y178" s="11">
        <f t="shared" si="200"/>
        <v>24.762394360425926</v>
      </c>
      <c r="Z178" s="11">
        <f t="shared" si="200"/>
        <v>22.312702223450422</v>
      </c>
      <c r="AA178" s="11">
        <f t="shared" si="200"/>
        <v>21.083500599104855</v>
      </c>
      <c r="AB178" s="11">
        <f t="shared" si="200"/>
        <v>19.815055706173638</v>
      </c>
      <c r="AD178" s="40">
        <f t="shared" ref="AD178" si="204">IF(Z$151-X$151 &lt;&gt; 0,(EXP(LN(Z178/X178)/(Z$151-X$151))-1)*100,0)</f>
        <v>-1.4914713511533173</v>
      </c>
      <c r="AE178" s="40">
        <f t="shared" ref="AE178" si="205">IF(AB$151-Z$151 &lt;&gt; 0,(EXP(LN(AB178/Z178)/(AB$151-Z$151))-1)*100,0)</f>
        <v>-0.78830369218202412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521.11700000000019</v>
      </c>
      <c r="C180" s="34">
        <f t="shared" si="206"/>
        <v>550.84699999999998</v>
      </c>
      <c r="D180" s="34">
        <f t="shared" si="206"/>
        <v>551.37599999999964</v>
      </c>
      <c r="E180" s="34">
        <f t="shared" si="206"/>
        <v>558.67400000000009</v>
      </c>
      <c r="F180" s="34">
        <f t="shared" si="206"/>
        <v>572.85099999999989</v>
      </c>
      <c r="H180" s="43">
        <f>IF(D$151-B$151 &lt;&gt; 0,(EXP(LN(D180/B180)/(D$151-B$151))-1)*100,0)</f>
        <v>1.135243276619291</v>
      </c>
      <c r="I180" s="43">
        <f t="shared" si="148"/>
        <v>0.25504920467143144</v>
      </c>
      <c r="L180" s="231" t="str">
        <f t="shared" ref="L180:Q180" si="207">L35</f>
        <v>All occupations</v>
      </c>
      <c r="M180" s="34">
        <f t="shared" si="207"/>
        <v>278.77461585459099</v>
      </c>
      <c r="N180" s="34">
        <f t="shared" si="207"/>
        <v>288.27056589233592</v>
      </c>
      <c r="O180" s="34">
        <f t="shared" si="207"/>
        <v>290.14659149508213</v>
      </c>
      <c r="P180" s="34">
        <f t="shared" si="207"/>
        <v>292.70316278839726</v>
      </c>
      <c r="Q180" s="34">
        <f t="shared" si="207"/>
        <v>297.16806622869865</v>
      </c>
      <c r="S180" s="43">
        <f t="shared" ref="S180" si="208">IF(O$151-M$151 &lt;&gt; 0,(EXP(LN(O180/M180)/(O$151-M$151))-1)*100,0)</f>
        <v>0.80285889100646379</v>
      </c>
      <c r="T180" s="43">
        <f t="shared" ref="T180" si="209">IF(Q$151-O$151 &lt;&gt; 0,(EXP(LN(Q180/O180)/(Q$151-O$151))-1)*100,0)</f>
        <v>0.15953762696427898</v>
      </c>
      <c r="W180" s="231" t="str">
        <f t="shared" ref="W180:AB180" si="210">W35</f>
        <v>All occupations</v>
      </c>
      <c r="X180" s="34">
        <f t="shared" si="210"/>
        <v>242.3423841454092</v>
      </c>
      <c r="Y180" s="34">
        <f t="shared" si="210"/>
        <v>262.576434107664</v>
      </c>
      <c r="Z180" s="34">
        <f t="shared" si="210"/>
        <v>261.2294085049175</v>
      </c>
      <c r="AA180" s="34">
        <f t="shared" si="210"/>
        <v>265.97083721160277</v>
      </c>
      <c r="AB180" s="34">
        <f t="shared" si="210"/>
        <v>275.68293377130124</v>
      </c>
      <c r="AD180" s="43">
        <f t="shared" ref="AD180" si="211">IF(Z$151-X$151 &lt;&gt; 0,(EXP(LN(Z180/X180)/(Z$151-X$151))-1)*100,0)</f>
        <v>1.5122696922948098</v>
      </c>
      <c r="AE180" s="43">
        <f t="shared" ref="AE180" si="212">IF(AB$151-Z$151 &lt;&gt; 0,(EXP(LN(AB180/Z180)/(AB$151-Z$151))-1)*100,0)</f>
        <v>0.35966145928074678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Leicester and Leicestershire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48.980127605559531</v>
      </c>
      <c r="C7" s="31">
        <f>'Occ T1'!C8</f>
        <v>57.990790678363581</v>
      </c>
      <c r="D7" s="31">
        <f>'Occ T1'!D8</f>
        <v>60.288124145885973</v>
      </c>
      <c r="E7" s="31">
        <f>'Occ T1'!E8</f>
        <v>61.108009139288185</v>
      </c>
      <c r="F7" s="31">
        <f>'Occ T1'!F8</f>
        <v>67.685041028474771</v>
      </c>
      <c r="H7" s="31">
        <f>C7-B7</f>
        <v>9.01066307280405</v>
      </c>
      <c r="I7" s="31">
        <f>D7-C7</f>
        <v>2.2973334675223924</v>
      </c>
      <c r="J7" s="31">
        <f>E7-D7</f>
        <v>0.8198849934022121</v>
      </c>
      <c r="K7" s="31">
        <f>F7-E7</f>
        <v>6.5770318891865855</v>
      </c>
      <c r="L7" s="31">
        <f>F7-D7</f>
        <v>7.3969168825887976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33.481948363405941</v>
      </c>
      <c r="C8" s="32">
        <f>'Occ T2'!C8</f>
        <v>40.782180715643833</v>
      </c>
      <c r="D8" s="32">
        <f>'Occ T2'!D8</f>
        <v>42.449842038933753</v>
      </c>
      <c r="E8" s="32">
        <f>'Occ T2'!E8</f>
        <v>39.192294559885589</v>
      </c>
      <c r="F8" s="32">
        <f>'Occ T2'!F8</f>
        <v>42.586393451271221</v>
      </c>
      <c r="H8" s="31">
        <f t="shared" ref="H8:H9" si="0">C8-B8</f>
        <v>7.3002323522378916</v>
      </c>
      <c r="I8" s="31">
        <f t="shared" ref="I8:I9" si="1">D8-C8</f>
        <v>1.66766132328992</v>
      </c>
      <c r="J8" s="31">
        <f t="shared" ref="J8:J9" si="2">E8-D8</f>
        <v>-3.2575474790481636</v>
      </c>
      <c r="K8" s="31">
        <f t="shared" ref="K8:K9" si="3">F8-E8</f>
        <v>3.3940988913856316</v>
      </c>
      <c r="L8" s="31">
        <f t="shared" ref="L8:L49" si="4">F8-D8</f>
        <v>0.13655141233746804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15.498179242153594</v>
      </c>
      <c r="C9" s="32">
        <f>'Occ T2'!C9</f>
        <v>17.208609962719752</v>
      </c>
      <c r="D9" s="32">
        <f>'Occ T2'!D9</f>
        <v>17.838282106952217</v>
      </c>
      <c r="E9" s="32">
        <f>'Occ T2'!E9</f>
        <v>21.915714579402593</v>
      </c>
      <c r="F9" s="32">
        <f>'Occ T2'!F9</f>
        <v>25.09864757720355</v>
      </c>
      <c r="H9" s="31">
        <f t="shared" si="0"/>
        <v>1.7104307205661584</v>
      </c>
      <c r="I9" s="31">
        <f t="shared" si="1"/>
        <v>0.62967214423246531</v>
      </c>
      <c r="J9" s="31">
        <f t="shared" si="2"/>
        <v>4.0774324724503757</v>
      </c>
      <c r="K9" s="31">
        <f t="shared" si="3"/>
        <v>3.1829329978009575</v>
      </c>
      <c r="L9" s="31">
        <f t="shared" si="4"/>
        <v>7.2603654702513332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95.321265828110711</v>
      </c>
      <c r="C11" s="31">
        <f>'Occ T1'!C9</f>
        <v>110.52411170258004</v>
      </c>
      <c r="D11" s="31">
        <f>'Occ T1'!D9</f>
        <v>117.72368712799877</v>
      </c>
      <c r="E11" s="31">
        <f>'Occ T1'!E9</f>
        <v>125.20413068526528</v>
      </c>
      <c r="F11" s="31">
        <f>'Occ T1'!F9</f>
        <v>137.54758931792381</v>
      </c>
      <c r="H11" s="31">
        <f>C11-B11</f>
        <v>15.202845874469332</v>
      </c>
      <c r="I11" s="31">
        <f t="shared" ref="I11:I49" si="5">D11-C11</f>
        <v>7.199575425418729</v>
      </c>
      <c r="J11" s="31">
        <f>E11-D11</f>
        <v>7.4804435572665113</v>
      </c>
      <c r="K11" s="31">
        <f>F11-E11</f>
        <v>12.343458632658525</v>
      </c>
      <c r="L11" s="31">
        <f t="shared" si="4"/>
        <v>19.823902189925036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28.371226527661943</v>
      </c>
      <c r="C12" s="10">
        <f>'Occ T2'!C10</f>
        <v>33.665633987127791</v>
      </c>
      <c r="D12" s="10">
        <f>'Occ T2'!D10</f>
        <v>35.214284453988789</v>
      </c>
      <c r="E12" s="10">
        <f>'Occ T2'!E10</f>
        <v>37.035821151480398</v>
      </c>
      <c r="F12" s="10">
        <f>'Occ T2'!F10</f>
        <v>41.079708462882131</v>
      </c>
      <c r="H12" s="11">
        <f t="shared" ref="H12:K14" si="6">C12-B12</f>
        <v>5.2944074594658481</v>
      </c>
      <c r="I12" s="31">
        <f t="shared" si="5"/>
        <v>1.5486504668609982</v>
      </c>
      <c r="J12" s="11">
        <f t="shared" si="6"/>
        <v>1.8215366974916094</v>
      </c>
      <c r="K12" s="11">
        <f t="shared" si="6"/>
        <v>4.0438873114017326</v>
      </c>
      <c r="L12" s="31">
        <f t="shared" si="4"/>
        <v>5.865424008893342</v>
      </c>
    </row>
    <row r="13" spans="1:12" x14ac:dyDescent="0.2">
      <c r="A13" s="10" t="str">
        <f>'Occ T2'!A11</f>
        <v>22 Health professionals</v>
      </c>
      <c r="B13" s="10">
        <f>'Occ T2'!B11</f>
        <v>18.637219133478691</v>
      </c>
      <c r="C13" s="10">
        <f>'Occ T2'!C11</f>
        <v>20.445891500766891</v>
      </c>
      <c r="D13" s="10">
        <f>'Occ T2'!D11</f>
        <v>20.577485038123374</v>
      </c>
      <c r="E13" s="10">
        <f>'Occ T2'!E11</f>
        <v>22.054422455417413</v>
      </c>
      <c r="F13" s="10">
        <f>'Occ T2'!F11</f>
        <v>23.978136471241069</v>
      </c>
      <c r="H13" s="11">
        <f t="shared" si="6"/>
        <v>1.8086723672881995</v>
      </c>
      <c r="I13" s="31">
        <f t="shared" si="5"/>
        <v>0.13159353735648338</v>
      </c>
      <c r="J13" s="11">
        <f t="shared" si="6"/>
        <v>1.4769374172940388</v>
      </c>
      <c r="K13" s="11">
        <f t="shared" si="6"/>
        <v>1.9237140158236556</v>
      </c>
      <c r="L13" s="31">
        <f t="shared" si="4"/>
        <v>3.4006514331176945</v>
      </c>
    </row>
    <row r="14" spans="1:12" x14ac:dyDescent="0.2">
      <c r="A14" s="10" t="str">
        <f>'Occ T2'!A12</f>
        <v>23 Teaching and other educational professionals</v>
      </c>
      <c r="B14" s="10">
        <f>'Occ T2'!B12</f>
        <v>20.024745465039871</v>
      </c>
      <c r="C14" s="10">
        <f>'Occ T2'!C12</f>
        <v>22.683560280638559</v>
      </c>
      <c r="D14" s="10">
        <f>'Occ T2'!D12</f>
        <v>23.655232143514564</v>
      </c>
      <c r="E14" s="10">
        <f>'Occ T2'!E12</f>
        <v>23.70659584146167</v>
      </c>
      <c r="F14" s="10">
        <f>'Occ T2'!F12</f>
        <v>24.821937961092111</v>
      </c>
      <c r="H14" s="11">
        <f t="shared" si="6"/>
        <v>2.6588148155986886</v>
      </c>
      <c r="I14" s="31">
        <f t="shared" si="5"/>
        <v>0.97167186287600416</v>
      </c>
      <c r="J14" s="11">
        <f t="shared" si="6"/>
        <v>5.1363697947106601E-2</v>
      </c>
      <c r="K14" s="11">
        <f t="shared" si="6"/>
        <v>1.1153421196304407</v>
      </c>
      <c r="L14" s="31">
        <f t="shared" si="4"/>
        <v>1.1667058175775473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28.288074701930213</v>
      </c>
      <c r="C15" s="10">
        <f>'Occ T2'!C13</f>
        <v>33.729025934046803</v>
      </c>
      <c r="D15" s="10">
        <f>'Occ T2'!D13</f>
        <v>38.276685492372032</v>
      </c>
      <c r="E15" s="10">
        <f>'Occ T2'!E13</f>
        <v>42.407291236905792</v>
      </c>
      <c r="F15" s="10">
        <f>'Occ T2'!F13</f>
        <v>47.667806422708516</v>
      </c>
      <c r="H15" s="11">
        <f t="shared" ref="H15" si="7">C15-B15</f>
        <v>5.4409512321165892</v>
      </c>
      <c r="I15" s="31">
        <f t="shared" si="5"/>
        <v>4.5476595583252291</v>
      </c>
      <c r="J15" s="11">
        <f t="shared" ref="J15" si="8">E15-D15</f>
        <v>4.1306057445337601</v>
      </c>
      <c r="K15" s="11">
        <f t="shared" ref="K15" si="9">F15-E15</f>
        <v>5.2605151858027241</v>
      </c>
      <c r="L15" s="31">
        <f t="shared" si="4"/>
        <v>9.3911209303364842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59.776397696438259</v>
      </c>
      <c r="C17" s="31">
        <f>'Occ T1'!C10</f>
        <v>65.329188755632288</v>
      </c>
      <c r="D17" s="31">
        <f>'Occ T1'!D10</f>
        <v>69.150823322691807</v>
      </c>
      <c r="E17" s="31">
        <f>'Occ T1'!E10</f>
        <v>66.838785318339603</v>
      </c>
      <c r="F17" s="31">
        <f>'Occ T1'!F10</f>
        <v>71.101287494527412</v>
      </c>
      <c r="H17" s="31">
        <f t="shared" ref="H17:K21" si="10">C17-B17</f>
        <v>5.5527910591940284</v>
      </c>
      <c r="I17" s="31">
        <f t="shared" si="5"/>
        <v>3.8216345670595189</v>
      </c>
      <c r="J17" s="31">
        <f t="shared" si="10"/>
        <v>-2.3120380043522033</v>
      </c>
      <c r="K17" s="31">
        <f t="shared" si="10"/>
        <v>4.2625021761878088</v>
      </c>
      <c r="L17" s="31">
        <f t="shared" si="4"/>
        <v>1.9504641718356055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9.0097315731295673</v>
      </c>
      <c r="C18" s="10">
        <f>'Occ T2'!C14</f>
        <v>10.789695099341651</v>
      </c>
      <c r="D18" s="10">
        <f>'Occ T2'!D14</f>
        <v>11.917251725435243</v>
      </c>
      <c r="E18" s="10">
        <f>'Occ T2'!E14</f>
        <v>10.325614350748472</v>
      </c>
      <c r="F18" s="10">
        <f>'Occ T2'!F14</f>
        <v>10.939313591799085</v>
      </c>
      <c r="H18" s="11">
        <f t="shared" si="10"/>
        <v>1.7799635262120841</v>
      </c>
      <c r="I18" s="31">
        <f t="shared" si="5"/>
        <v>1.1275566260935914</v>
      </c>
      <c r="J18" s="11">
        <f t="shared" si="10"/>
        <v>-1.5916373746867709</v>
      </c>
      <c r="K18" s="11">
        <f t="shared" si="10"/>
        <v>0.6136992410506128</v>
      </c>
      <c r="L18" s="31">
        <f t="shared" si="4"/>
        <v>-0.97793813363615811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8.3614550585434984</v>
      </c>
      <c r="C19" s="10">
        <f>'Occ T2'!C15</f>
        <v>9.148215754063866</v>
      </c>
      <c r="D19" s="10">
        <f>'Occ T2'!D15</f>
        <v>9.3810980660129673</v>
      </c>
      <c r="E19" s="10">
        <f>'Occ T2'!E15</f>
        <v>9.4614837439577979</v>
      </c>
      <c r="F19" s="10">
        <f>'Occ T2'!F15</f>
        <v>10.335786032089388</v>
      </c>
      <c r="H19" s="11">
        <f t="shared" si="10"/>
        <v>0.78676069552036765</v>
      </c>
      <c r="I19" s="31">
        <f t="shared" si="5"/>
        <v>0.23288231194910125</v>
      </c>
      <c r="J19" s="11">
        <f t="shared" si="10"/>
        <v>8.0385677944830647E-2</v>
      </c>
      <c r="K19" s="11">
        <f t="shared" si="10"/>
        <v>0.87430228813158983</v>
      </c>
      <c r="L19" s="31">
        <f t="shared" si="4"/>
        <v>0.95468796607642048</v>
      </c>
    </row>
    <row r="20" spans="1:12" x14ac:dyDescent="0.2">
      <c r="A20" s="10" t="str">
        <f>'Occ T2'!A16</f>
        <v>33 Protective service occupations</v>
      </c>
      <c r="B20" s="10">
        <f>'Occ T2'!B16</f>
        <v>6.253134533853614</v>
      </c>
      <c r="C20" s="10">
        <f>'Occ T2'!C16</f>
        <v>6.6038585803001659</v>
      </c>
      <c r="D20" s="10">
        <f>'Occ T2'!D16</f>
        <v>6.9180747895188999</v>
      </c>
      <c r="E20" s="10">
        <f>'Occ T2'!E16</f>
        <v>8.1673612578819466</v>
      </c>
      <c r="F20" s="10">
        <f>'Occ T2'!F16</f>
        <v>9.2442888244066577</v>
      </c>
      <c r="H20" s="11">
        <f t="shared" si="10"/>
        <v>0.35072404644655197</v>
      </c>
      <c r="I20" s="31">
        <f t="shared" si="5"/>
        <v>0.31421620921873394</v>
      </c>
      <c r="J20" s="11">
        <f t="shared" si="10"/>
        <v>1.2492864683630467</v>
      </c>
      <c r="K20" s="11">
        <f t="shared" si="10"/>
        <v>1.0769275665247111</v>
      </c>
      <c r="L20" s="31">
        <f t="shared" si="4"/>
        <v>2.3262140348877578</v>
      </c>
    </row>
    <row r="21" spans="1:12" x14ac:dyDescent="0.2">
      <c r="A21" s="10" t="str">
        <f>'Occ T2'!A17</f>
        <v>34 Culture, media and sports occupations</v>
      </c>
      <c r="B21" s="10">
        <f>'Occ T2'!B17</f>
        <v>7.3572798357239657</v>
      </c>
      <c r="C21" s="10">
        <f>'Occ T2'!C17</f>
        <v>7.1754656504994125</v>
      </c>
      <c r="D21" s="10">
        <f>'Occ T2'!D17</f>
        <v>7.4623217461008169</v>
      </c>
      <c r="E21" s="10">
        <f>'Occ T2'!E17</f>
        <v>6.9116533699998568</v>
      </c>
      <c r="F21" s="10">
        <f>'Occ T2'!F17</f>
        <v>7.4555065763760675</v>
      </c>
      <c r="H21" s="11">
        <f t="shared" si="10"/>
        <v>-0.18181418522455317</v>
      </c>
      <c r="I21" s="31">
        <f t="shared" si="5"/>
        <v>0.28685609560140435</v>
      </c>
      <c r="J21" s="11">
        <f t="shared" si="10"/>
        <v>-0.55066837610096009</v>
      </c>
      <c r="K21" s="11">
        <f t="shared" si="10"/>
        <v>0.54385320637621071</v>
      </c>
      <c r="L21" s="31">
        <f t="shared" si="4"/>
        <v>-6.8151697247493814E-3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28.794796695187614</v>
      </c>
      <c r="C22" s="10">
        <f>'Occ T2'!C18</f>
        <v>31.611953671427191</v>
      </c>
      <c r="D22" s="10">
        <f>'Occ T2'!D18</f>
        <v>33.47207699562388</v>
      </c>
      <c r="E22" s="10">
        <f>'Occ T2'!E18</f>
        <v>31.972672595751526</v>
      </c>
      <c r="F22" s="10">
        <f>'Occ T2'!F18</f>
        <v>33.126392469856221</v>
      </c>
      <c r="H22" s="11">
        <f t="shared" ref="H22" si="11">C22-B22</f>
        <v>2.8171569762395769</v>
      </c>
      <c r="I22" s="31">
        <f t="shared" si="5"/>
        <v>1.8601233241966888</v>
      </c>
      <c r="J22" s="11">
        <f t="shared" ref="J22" si="12">E22-D22</f>
        <v>-1.4994043998723541</v>
      </c>
      <c r="K22" s="11">
        <f t="shared" ref="K22" si="13">F22-E22</f>
        <v>1.153719874104695</v>
      </c>
      <c r="L22" s="31">
        <f t="shared" si="4"/>
        <v>-0.34568452576765907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56.97933325163109</v>
      </c>
      <c r="C24" s="31">
        <f>'Occ T1'!C11</f>
        <v>56.966309754450705</v>
      </c>
      <c r="D24" s="31">
        <f>'Occ T1'!D11</f>
        <v>59.36542620740024</v>
      </c>
      <c r="E24" s="31">
        <f>'Occ T1'!E11</f>
        <v>55.441618917532736</v>
      </c>
      <c r="F24" s="31">
        <f>'Occ T1'!F11</f>
        <v>50.480931751072347</v>
      </c>
      <c r="H24" s="31">
        <f t="shared" ref="H24:K26" si="14">C24-B24</f>
        <v>-1.3023497180384425E-2</v>
      </c>
      <c r="I24" s="31">
        <f t="shared" si="5"/>
        <v>2.399116452949535</v>
      </c>
      <c r="J24" s="31">
        <f t="shared" si="14"/>
        <v>-3.9238072898675043</v>
      </c>
      <c r="K24" s="31">
        <f t="shared" si="14"/>
        <v>-4.9606871664603887</v>
      </c>
      <c r="L24" s="31">
        <f t="shared" si="4"/>
        <v>-8.8844944563278929</v>
      </c>
    </row>
    <row r="25" spans="1:12" x14ac:dyDescent="0.2">
      <c r="A25" t="str">
        <f>'Occ T2'!A19</f>
        <v>41 Administrative occupations</v>
      </c>
      <c r="B25" s="32">
        <f>'Occ T2'!B19</f>
        <v>45.938492659319486</v>
      </c>
      <c r="C25" s="32">
        <f>'Occ T2'!C19</f>
        <v>46.376225621830045</v>
      </c>
      <c r="D25" s="32">
        <f>'Occ T2'!D19</f>
        <v>48.826546306896113</v>
      </c>
      <c r="E25" s="32">
        <f>'Occ T2'!E19</f>
        <v>44.442534502930528</v>
      </c>
      <c r="F25" s="32">
        <f>'Occ T2'!F19</f>
        <v>41.736705183423673</v>
      </c>
      <c r="H25" s="11">
        <f t="shared" si="14"/>
        <v>0.43773296251055882</v>
      </c>
      <c r="I25" s="31">
        <f t="shared" si="5"/>
        <v>2.4503206850660675</v>
      </c>
      <c r="J25" s="11">
        <f t="shared" si="14"/>
        <v>-4.3840118039655849</v>
      </c>
      <c r="K25" s="11">
        <f t="shared" si="14"/>
        <v>-2.7058293195068543</v>
      </c>
      <c r="L25" s="31">
        <f t="shared" si="4"/>
        <v>-7.0898411234724392</v>
      </c>
    </row>
    <row r="26" spans="1:12" x14ac:dyDescent="0.2">
      <c r="A26" t="str">
        <f>'Occ T2'!A20</f>
        <v>42 Secretarial and related occupations</v>
      </c>
      <c r="B26" s="32">
        <f>'Occ T2'!B20</f>
        <v>11.040840592311604</v>
      </c>
      <c r="C26" s="32">
        <f>'Occ T2'!C20</f>
        <v>10.590084132620662</v>
      </c>
      <c r="D26" s="32">
        <f>'Occ T2'!D20</f>
        <v>10.538879900504128</v>
      </c>
      <c r="E26" s="32">
        <f>'Occ T2'!E20</f>
        <v>10.99908441460221</v>
      </c>
      <c r="F26" s="32">
        <f>'Occ T2'!F20</f>
        <v>8.7442265676486777</v>
      </c>
      <c r="H26" s="11">
        <f t="shared" si="14"/>
        <v>-0.45075645969094147</v>
      </c>
      <c r="I26" s="31">
        <f t="shared" si="5"/>
        <v>-5.1204232116534243E-2</v>
      </c>
      <c r="J26" s="11">
        <f t="shared" si="14"/>
        <v>0.46020451409808238</v>
      </c>
      <c r="K26" s="11">
        <f t="shared" si="14"/>
        <v>-2.2548578469535325</v>
      </c>
      <c r="L26" s="31">
        <f t="shared" si="4"/>
        <v>-1.7946533328554501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52.291775978351765</v>
      </c>
      <c r="C28" s="31">
        <f>'Occ T1'!C12</f>
        <v>51.660575225015208</v>
      </c>
      <c r="D28" s="31">
        <f>'Occ T1'!D12</f>
        <v>46.239520812771168</v>
      </c>
      <c r="E28" s="31">
        <f>'Occ T1'!E12</f>
        <v>45.047384947331906</v>
      </c>
      <c r="F28" s="31">
        <f>'Occ T1'!F12</f>
        <v>41.709806961192911</v>
      </c>
      <c r="H28" s="31">
        <f t="shared" ref="H28:K30" si="15">C28-B28</f>
        <v>-0.63120075333655734</v>
      </c>
      <c r="I28" s="31">
        <f t="shared" si="5"/>
        <v>-5.4210544122440396</v>
      </c>
      <c r="J28" s="31">
        <f t="shared" si="15"/>
        <v>-1.192135865439262</v>
      </c>
      <c r="K28" s="31">
        <f t="shared" si="15"/>
        <v>-3.3375779861389958</v>
      </c>
      <c r="L28" s="31">
        <f t="shared" si="4"/>
        <v>-4.5297138515782578</v>
      </c>
    </row>
    <row r="29" spans="1:12" x14ac:dyDescent="0.2">
      <c r="A29" s="10" t="str">
        <f>'Occ T2'!A21</f>
        <v>51 Skilled agricultural and related trades</v>
      </c>
      <c r="B29" s="10">
        <f>'Occ T2'!B21</f>
        <v>5.4149004581913234</v>
      </c>
      <c r="C29" s="10">
        <f>'Occ T2'!C21</f>
        <v>5.6201506384839615</v>
      </c>
      <c r="D29" s="10">
        <f>'Occ T2'!D21</f>
        <v>6.4779738829942639</v>
      </c>
      <c r="E29" s="10">
        <f>'Occ T2'!E21</f>
        <v>6.2368527697606702</v>
      </c>
      <c r="F29" s="10">
        <f>'Occ T2'!F21</f>
        <v>6.4645302164588943</v>
      </c>
      <c r="H29" s="11">
        <f t="shared" si="15"/>
        <v>0.20525018029263808</v>
      </c>
      <c r="I29" s="31">
        <f t="shared" si="5"/>
        <v>0.85782324451030245</v>
      </c>
      <c r="J29" s="11">
        <f t="shared" si="15"/>
        <v>-0.24112111323359375</v>
      </c>
      <c r="K29" s="11">
        <f t="shared" si="15"/>
        <v>0.2276774466982241</v>
      </c>
      <c r="L29" s="31">
        <f t="shared" si="4"/>
        <v>-1.3443666535369658E-2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22.8245925997537</v>
      </c>
      <c r="C30" s="10">
        <f>'Occ T2'!C22</f>
        <v>23.212075452767436</v>
      </c>
      <c r="D30" s="10">
        <f>'Occ T2'!D22</f>
        <v>20.224350482311831</v>
      </c>
      <c r="E30" s="10">
        <f>'Occ T2'!E22</f>
        <v>19.586758827214911</v>
      </c>
      <c r="F30" s="10">
        <f>'Occ T2'!F22</f>
        <v>18.063140898427875</v>
      </c>
      <c r="H30" s="11">
        <f t="shared" si="15"/>
        <v>0.38748285301373642</v>
      </c>
      <c r="I30" s="31">
        <f t="shared" si="5"/>
        <v>-2.9877249704556057</v>
      </c>
      <c r="J30" s="11">
        <f t="shared" si="15"/>
        <v>-0.6375916550969194</v>
      </c>
      <c r="K30" s="11">
        <f t="shared" si="15"/>
        <v>-1.5236179287870364</v>
      </c>
      <c r="L30" s="31">
        <f t="shared" si="4"/>
        <v>-2.1612095838839558</v>
      </c>
    </row>
    <row r="31" spans="1:12" x14ac:dyDescent="0.2">
      <c r="A31" s="10" t="str">
        <f>'Occ T2'!A23</f>
        <v>53 Skilled construction and building trades</v>
      </c>
      <c r="B31" s="10">
        <f>'Occ T2'!B23</f>
        <v>14.092409447801456</v>
      </c>
      <c r="C31" s="10">
        <f>'Occ T2'!C23</f>
        <v>14.062379813526601</v>
      </c>
      <c r="D31" s="10">
        <f>'Occ T2'!D23</f>
        <v>11.101517946537571</v>
      </c>
      <c r="E31" s="10">
        <f>'Occ T2'!E23</f>
        <v>11.222615988270576</v>
      </c>
      <c r="F31" s="10">
        <f>'Occ T2'!F23</f>
        <v>9.8294384814852833</v>
      </c>
      <c r="H31" s="11">
        <f t="shared" ref="H31:H32" si="16">C31-B31</f>
        <v>-3.002963427485561E-2</v>
      </c>
      <c r="I31" s="31">
        <f t="shared" si="5"/>
        <v>-2.9608618669890294</v>
      </c>
      <c r="J31" s="11">
        <f t="shared" ref="J31:J32" si="17">E31-D31</f>
        <v>0.12109804173300454</v>
      </c>
      <c r="K31" s="11">
        <f t="shared" ref="K31:K32" si="18">F31-E31</f>
        <v>-1.3931775067852925</v>
      </c>
      <c r="L31" s="31">
        <f t="shared" si="4"/>
        <v>-1.272079465052288</v>
      </c>
    </row>
    <row r="32" spans="1:12" x14ac:dyDescent="0.2">
      <c r="A32" s="10" t="str">
        <f>'Occ T2'!A24</f>
        <v>54 Textiles, printing and other skilled trades</v>
      </c>
      <c r="B32" s="10">
        <f>'Occ T2'!B24</f>
        <v>9.9598734726052864</v>
      </c>
      <c r="C32" s="10">
        <f>'Occ T2'!C24</f>
        <v>8.765969320237204</v>
      </c>
      <c r="D32" s="10">
        <f>'Occ T2'!D24</f>
        <v>8.4356785009274997</v>
      </c>
      <c r="E32" s="10">
        <f>'Occ T2'!E24</f>
        <v>8.0011573620857508</v>
      </c>
      <c r="F32" s="10">
        <f>'Occ T2'!F24</f>
        <v>7.3526973648208527</v>
      </c>
      <c r="H32" s="11">
        <f t="shared" si="16"/>
        <v>-1.1939041523680824</v>
      </c>
      <c r="I32" s="31">
        <f t="shared" si="5"/>
        <v>-0.33029081930970428</v>
      </c>
      <c r="J32" s="11">
        <f t="shared" si="17"/>
        <v>-0.43452113884174892</v>
      </c>
      <c r="K32" s="11">
        <f t="shared" si="18"/>
        <v>-0.64845999726489811</v>
      </c>
      <c r="L32" s="31">
        <f t="shared" si="4"/>
        <v>-1.082981136106647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56.093072219085855</v>
      </c>
      <c r="C34" s="31">
        <f>'Occ T1'!C13</f>
        <v>58.369192888842313</v>
      </c>
      <c r="D34" s="31">
        <f>'Occ T1'!D13</f>
        <v>56.580851266986727</v>
      </c>
      <c r="E34" s="31">
        <f>'Occ T1'!E13</f>
        <v>59.827322076020678</v>
      </c>
      <c r="F34" s="31">
        <f>'Occ T1'!F13</f>
        <v>64.052000680190915</v>
      </c>
      <c r="H34" s="31">
        <f t="shared" ref="H34:K36" si="19">C34-B34</f>
        <v>2.2761206697564589</v>
      </c>
      <c r="I34" s="31">
        <f t="shared" si="5"/>
        <v>-1.7883416218555865</v>
      </c>
      <c r="J34" s="31">
        <f t="shared" si="19"/>
        <v>3.2464708090339514</v>
      </c>
      <c r="K34" s="31">
        <f t="shared" si="19"/>
        <v>4.2246786041702364</v>
      </c>
      <c r="L34" s="31">
        <f t="shared" si="4"/>
        <v>7.4711494132041878</v>
      </c>
    </row>
    <row r="35" spans="1:12" x14ac:dyDescent="0.2">
      <c r="A35" s="10" t="str">
        <f>'Occ T2'!A25</f>
        <v>61 Caring personal service occupations</v>
      </c>
      <c r="B35" s="10">
        <f>'Occ T2'!B25</f>
        <v>44.098159635917973</v>
      </c>
      <c r="C35" s="10">
        <f>'Occ T2'!C25</f>
        <v>44.061248901658942</v>
      </c>
      <c r="D35" s="10">
        <f>'Occ T2'!D25</f>
        <v>42.776863693498946</v>
      </c>
      <c r="E35" s="10">
        <f>'Occ T2'!E25</f>
        <v>46.146410161158393</v>
      </c>
      <c r="F35" s="10">
        <f>'Occ T2'!F25</f>
        <v>49.995429887791154</v>
      </c>
      <c r="G35" s="10"/>
      <c r="H35" s="11">
        <f t="shared" si="19"/>
        <v>-3.691073425903113E-2</v>
      </c>
      <c r="I35" s="31">
        <f t="shared" si="5"/>
        <v>-1.2843852081599962</v>
      </c>
      <c r="J35" s="11">
        <f t="shared" si="19"/>
        <v>3.3695464676594469</v>
      </c>
      <c r="K35" s="11">
        <f t="shared" si="19"/>
        <v>3.8490197266327613</v>
      </c>
      <c r="L35" s="31">
        <f t="shared" si="4"/>
        <v>7.2185661942922081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11.432240262177608</v>
      </c>
      <c r="C36" s="10">
        <f>'Occ T2'!C26</f>
        <v>13.831711381179305</v>
      </c>
      <c r="D36" s="10">
        <f>'Occ T2'!D26</f>
        <v>13.19541308738496</v>
      </c>
      <c r="E36" s="10">
        <f>'Occ T2'!E26</f>
        <v>13.177176795574237</v>
      </c>
      <c r="F36" s="10">
        <f>'Occ T2'!F26</f>
        <v>13.505595445364989</v>
      </c>
      <c r="G36" s="10"/>
      <c r="H36" s="11">
        <f t="shared" si="19"/>
        <v>2.3994711190016975</v>
      </c>
      <c r="I36" s="31">
        <f t="shared" si="5"/>
        <v>-0.63629829379434533</v>
      </c>
      <c r="J36" s="11">
        <f t="shared" si="19"/>
        <v>-1.823629181072306E-2</v>
      </c>
      <c r="K36" s="11">
        <f t="shared" si="19"/>
        <v>0.32841864979075197</v>
      </c>
      <c r="L36" s="31">
        <f t="shared" si="4"/>
        <v>0.31018235798002891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0.56267232099027575</v>
      </c>
      <c r="C37" s="10">
        <f>'Occ T2'!C27</f>
        <v>0.47623260600406531</v>
      </c>
      <c r="D37" s="10">
        <f>'Occ T2'!D27</f>
        <v>0.6085744861028265</v>
      </c>
      <c r="E37" s="10">
        <f>'Occ T2'!E27</f>
        <v>0.50373511928805459</v>
      </c>
      <c r="F37" s="10">
        <f>'Occ T2'!F27</f>
        <v>0.5509753470347678</v>
      </c>
      <c r="G37" s="10"/>
      <c r="H37" s="11">
        <f t="shared" ref="H37" si="20">C37-B37</f>
        <v>-8.6439714986210447E-2</v>
      </c>
      <c r="I37" s="31">
        <f t="shared" ref="I37" si="21">D37-C37</f>
        <v>0.13234188009876119</v>
      </c>
      <c r="J37" s="11">
        <f t="shared" ref="J37" si="22">E37-D37</f>
        <v>-0.10483936681477191</v>
      </c>
      <c r="K37" s="11">
        <f t="shared" ref="K37" si="23">F37-E37</f>
        <v>4.7240227746713215E-2</v>
      </c>
      <c r="L37" s="31">
        <f t="shared" ref="L37" si="24">F37-D37</f>
        <v>-5.7599139068058691E-2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46.683904908941123</v>
      </c>
      <c r="C39" s="31">
        <f>'Occ T1'!C14</f>
        <v>45.66940855399303</v>
      </c>
      <c r="D39" s="31">
        <f>'Occ T1'!D14</f>
        <v>44.606668593042386</v>
      </c>
      <c r="E39" s="31">
        <f>'Occ T1'!E14</f>
        <v>44.628248831208587</v>
      </c>
      <c r="F39" s="31">
        <f>'Occ T1'!F14</f>
        <v>44.273495593821494</v>
      </c>
      <c r="H39" s="31">
        <f>C39-B39</f>
        <v>-1.0144963549480934</v>
      </c>
      <c r="I39" s="31">
        <f t="shared" si="5"/>
        <v>-1.062739960950644</v>
      </c>
      <c r="J39" s="31">
        <f>E39-D39</f>
        <v>2.1580238166201582E-2</v>
      </c>
      <c r="K39" s="31">
        <f>F39-E39</f>
        <v>-0.35475323738709363</v>
      </c>
      <c r="L39" s="31">
        <f t="shared" si="4"/>
        <v>-0.33317299922089205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38.257094105171426</v>
      </c>
      <c r="C40" s="126">
        <f>'Occ T2'!C28</f>
        <v>36.561342175708234</v>
      </c>
      <c r="D40" s="126">
        <f>'Occ T2'!D28</f>
        <v>35.282306603114456</v>
      </c>
      <c r="E40" s="126">
        <f>'Occ T2'!E28</f>
        <v>32.78401326700839</v>
      </c>
      <c r="F40" s="126">
        <f>'Occ T2'!F28</f>
        <v>30.905527884738216</v>
      </c>
      <c r="G40"/>
      <c r="H40" s="11">
        <f>C40-B40</f>
        <v>-1.6957519294631922</v>
      </c>
      <c r="I40" s="31">
        <f t="shared" si="5"/>
        <v>-1.2790355725937772</v>
      </c>
      <c r="J40" s="11">
        <f t="shared" ref="J40" si="25">E40-D40</f>
        <v>-2.498293336106066</v>
      </c>
      <c r="K40" s="11">
        <f t="shared" ref="K40" si="26">F40-E40</f>
        <v>-1.8784853822701741</v>
      </c>
      <c r="L40" s="31">
        <f t="shared" si="4"/>
        <v>-4.3767787183762401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8.4268108037696994</v>
      </c>
      <c r="C41" s="126">
        <f>'Occ T2'!C29</f>
        <v>9.1080663782847946</v>
      </c>
      <c r="D41" s="126">
        <f>'Occ T2'!D29</f>
        <v>9.324361989927926</v>
      </c>
      <c r="E41" s="126">
        <f>'Occ T2'!E29</f>
        <v>11.844235564200195</v>
      </c>
      <c r="F41" s="126">
        <f>'Occ T2'!F29</f>
        <v>13.367967709083279</v>
      </c>
      <c r="G41"/>
      <c r="H41" s="11">
        <f t="shared" ref="H41" si="27">C41-B41</f>
        <v>0.68125557451509522</v>
      </c>
      <c r="I41" s="31">
        <f t="shared" si="5"/>
        <v>0.21629561164313138</v>
      </c>
      <c r="J41" s="11">
        <f t="shared" ref="J41" si="28">E41-D41</f>
        <v>2.5198735742722693</v>
      </c>
      <c r="K41" s="11">
        <f t="shared" ref="K41" si="29">F41-E41</f>
        <v>1.5237321448830841</v>
      </c>
      <c r="L41" s="31">
        <f t="shared" si="4"/>
        <v>4.0436057191553534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43.412288591831249</v>
      </c>
      <c r="C43" s="31">
        <f>'Occ T1'!C15</f>
        <v>45.335006875678459</v>
      </c>
      <c r="D43" s="31">
        <f>'Occ T1'!D15</f>
        <v>42.608205816573772</v>
      </c>
      <c r="E43" s="31">
        <f>'Occ T1'!E15</f>
        <v>47.556771854466078</v>
      </c>
      <c r="F43" s="31">
        <f>'Occ T1'!F15</f>
        <v>46.618443342119335</v>
      </c>
      <c r="H43" s="31">
        <f t="shared" ref="H43:K45" si="30">C43-B43</f>
        <v>1.9227182838472103</v>
      </c>
      <c r="I43" s="31">
        <f t="shared" si="5"/>
        <v>-2.7268010591046874</v>
      </c>
      <c r="J43" s="31">
        <f t="shared" si="30"/>
        <v>4.9485660378923058</v>
      </c>
      <c r="K43" s="31">
        <f t="shared" si="30"/>
        <v>-0.93832851234674308</v>
      </c>
      <c r="L43" s="31">
        <f t="shared" si="4"/>
        <v>4.0102375255455627</v>
      </c>
    </row>
    <row r="44" spans="1:12" x14ac:dyDescent="0.2">
      <c r="A44" s="10" t="str">
        <f>'Occ T2'!A30</f>
        <v>81 Process, plant and machine operatives</v>
      </c>
      <c r="B44" s="10">
        <f>'Occ T2'!B30</f>
        <v>21.813657446272121</v>
      </c>
      <c r="C44" s="10">
        <f>'Occ T2'!C30</f>
        <v>21.8604325583803</v>
      </c>
      <c r="D44" s="10">
        <f>'Occ T2'!D30</f>
        <v>19.032631623658482</v>
      </c>
      <c r="E44" s="10">
        <f>'Occ T2'!E30</f>
        <v>22.812548080496882</v>
      </c>
      <c r="F44" s="10">
        <f>'Occ T2'!F30</f>
        <v>22.281863863429194</v>
      </c>
      <c r="H44" s="11">
        <f t="shared" si="30"/>
        <v>4.6775112108178973E-2</v>
      </c>
      <c r="I44" s="31">
        <f t="shared" si="5"/>
        <v>-2.827800934721818</v>
      </c>
      <c r="J44" s="11">
        <f t="shared" si="30"/>
        <v>3.7799164568384001</v>
      </c>
      <c r="K44" s="11">
        <f t="shared" si="30"/>
        <v>-0.53068421706768731</v>
      </c>
      <c r="L44" s="31">
        <f t="shared" si="4"/>
        <v>3.2492322397707127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21.598631145559128</v>
      </c>
      <c r="C45" s="10">
        <f>'Occ T2'!C31</f>
        <v>23.47457431729816</v>
      </c>
      <c r="D45" s="10">
        <f>'Occ T2'!D31</f>
        <v>23.575574192915287</v>
      </c>
      <c r="E45" s="10">
        <f>'Occ T2'!E31</f>
        <v>24.744223773969196</v>
      </c>
      <c r="F45" s="10">
        <f>'Occ T2'!F31</f>
        <v>24.33657947869014</v>
      </c>
      <c r="H45" s="11">
        <f t="shared" si="30"/>
        <v>1.8759431717390314</v>
      </c>
      <c r="I45" s="31">
        <f t="shared" si="5"/>
        <v>0.10099987561712709</v>
      </c>
      <c r="J45" s="11">
        <f t="shared" si="30"/>
        <v>1.1686495810539093</v>
      </c>
      <c r="K45" s="11">
        <f t="shared" si="30"/>
        <v>-0.40764429527905577</v>
      </c>
      <c r="L45" s="31">
        <f t="shared" si="4"/>
        <v>0.76100528577485349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61.578833920050627</v>
      </c>
      <c r="C47" s="31">
        <f>'Occ T1'!C16</f>
        <v>59.002415565444373</v>
      </c>
      <c r="D47" s="31">
        <f>'Occ T1'!D16</f>
        <v>54.812692706648804</v>
      </c>
      <c r="E47" s="31">
        <f>'Occ T1'!E16</f>
        <v>53.021728230547055</v>
      </c>
      <c r="F47" s="31">
        <f>'Occ T1'!F16</f>
        <v>49.382403830676886</v>
      </c>
      <c r="H47" s="31">
        <f t="shared" ref="H47:K49" si="31">C47-B47</f>
        <v>-2.576418354606254</v>
      </c>
      <c r="I47" s="31">
        <f t="shared" si="5"/>
        <v>-4.1897228587955695</v>
      </c>
      <c r="J47" s="31">
        <f t="shared" si="31"/>
        <v>-1.7909644761017489</v>
      </c>
      <c r="K47" s="31">
        <f t="shared" si="31"/>
        <v>-3.6393243998701692</v>
      </c>
      <c r="L47" s="31">
        <f t="shared" si="4"/>
        <v>-5.4302888759719181</v>
      </c>
    </row>
    <row r="48" spans="1:12" x14ac:dyDescent="0.2">
      <c r="A48" s="10" t="str">
        <f>'Occ T2'!A32</f>
        <v>91 Elementary trades and related occupations</v>
      </c>
      <c r="B48" s="10">
        <f>'Occ T2'!B32</f>
        <v>11.572484411643071</v>
      </c>
      <c r="C48" s="10">
        <f>'Occ T2'!C32</f>
        <v>10.671960006916578</v>
      </c>
      <c r="D48" s="10">
        <f>'Occ T2'!D32</f>
        <v>9.8299841502821454</v>
      </c>
      <c r="E48" s="10">
        <f>'Occ T2'!E32</f>
        <v>8.2115523739843006</v>
      </c>
      <c r="F48" s="10">
        <f>'Occ T2'!F32</f>
        <v>7.5972990396491245</v>
      </c>
      <c r="H48" s="11">
        <f t="shared" si="31"/>
        <v>-0.90052440472649309</v>
      </c>
      <c r="I48" s="31">
        <f t="shared" si="5"/>
        <v>-0.84197585663443242</v>
      </c>
      <c r="J48" s="11">
        <f t="shared" si="31"/>
        <v>-1.6184317762978448</v>
      </c>
      <c r="K48" s="11">
        <f t="shared" si="31"/>
        <v>-0.61425333433517615</v>
      </c>
      <c r="L48" s="31">
        <f t="shared" si="4"/>
        <v>-2.232685110633021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50.006349508407553</v>
      </c>
      <c r="C49" s="10">
        <f>'Occ T2'!C33</f>
        <v>48.330455558527795</v>
      </c>
      <c r="D49" s="10">
        <f>'Occ T2'!D33</f>
        <v>44.98270855636666</v>
      </c>
      <c r="E49" s="10">
        <f>'Occ T2'!E33</f>
        <v>44.810175856562751</v>
      </c>
      <c r="F49" s="10">
        <f>'Occ T2'!F33</f>
        <v>41.785104791027763</v>
      </c>
      <c r="H49" s="11">
        <f t="shared" si="31"/>
        <v>-1.6758939498797574</v>
      </c>
      <c r="I49" s="31">
        <f t="shared" si="5"/>
        <v>-3.3477470021611353</v>
      </c>
      <c r="J49" s="11">
        <f t="shared" si="31"/>
        <v>-0.1725326998039094</v>
      </c>
      <c r="K49" s="11">
        <f t="shared" si="31"/>
        <v>-3.0250710655349877</v>
      </c>
      <c r="L49" s="31">
        <f t="shared" si="4"/>
        <v>-3.1976037653388971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521.1170000000003</v>
      </c>
      <c r="C51" s="34">
        <f>'Occ T1'!C18</f>
        <v>550.84699999999998</v>
      </c>
      <c r="D51" s="34">
        <f>'Occ T1'!D18</f>
        <v>551.37599999999964</v>
      </c>
      <c r="E51" s="34">
        <f>'Occ T1'!E18</f>
        <v>558.67400000000009</v>
      </c>
      <c r="F51" s="34">
        <f>'Occ T1'!F18</f>
        <v>572.851</v>
      </c>
      <c r="G51" s="24"/>
      <c r="H51" s="34">
        <f>C51-B51</f>
        <v>29.729999999999677</v>
      </c>
      <c r="I51" s="205">
        <f>D51-C51</f>
        <v>0.5289999999996553</v>
      </c>
      <c r="J51" s="34">
        <f>E51-D51</f>
        <v>7.2980000000004566</v>
      </c>
      <c r="K51" s="34">
        <f>F51-E51</f>
        <v>14.176999999999907</v>
      </c>
      <c r="L51" s="205">
        <f>F51-D51</f>
        <v>21.475000000000364</v>
      </c>
    </row>
    <row r="53" spans="1:12" ht="15.75" x14ac:dyDescent="0.25">
      <c r="A53" s="19" t="str">
        <f>CONCATENATE(A1," (Continued)")</f>
        <v>Occupation Table 3  Employment Change by Occupation in Occupation Group (SOC 2020), 2015-2035, Leicester and Leicestershire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4.3121218161562558</v>
      </c>
      <c r="C59" s="44">
        <f>IF(AND(D$5-C$5 &lt;&gt; 0,D7 &lt;&gt; 0,C7 &lt;&gt; 0),(EXP(LN(D7/C7)/(D$5-C$5))-1)*100,0)</f>
        <v>3.9615487918834846</v>
      </c>
      <c r="D59" s="44">
        <f>IF(AND(E$5-D$5 &lt;&gt; 0,E7 &lt;&gt; 0,D7 &lt;&gt; 0),(EXP(LN(E7/D7)/(E$5-D$5))-1)*100,0)</f>
        <v>0.2705212882136987</v>
      </c>
      <c r="E59" s="44">
        <f>IF(AND(F$5-E$5 &lt;&gt; 0,F7 &lt;&gt; 0,E7 &lt;&gt; 0),(EXP(LN(F7/E7)/(F$5-E$5))-1)*100,0)</f>
        <v>1.0274651004670288</v>
      </c>
      <c r="F59" s="44">
        <f>IF(AND(F$5-D$5 &lt;&gt; 0,F7 &lt;&gt; 0,D7 &lt;&gt; 0),(EXP(LN(F7/D7)/(F$5-D$5))-1)*100,0)</f>
        <v>0.7745177082137511</v>
      </c>
      <c r="H59" s="44">
        <f>(B7/B$51)*100</f>
        <v>9.3990653932916217</v>
      </c>
      <c r="I59" s="44">
        <f>(C7/C$51)*100</f>
        <v>10.527567669128375</v>
      </c>
      <c r="J59" s="44">
        <f>(D7/D$51)*100</f>
        <v>10.934121932381172</v>
      </c>
      <c r="K59" s="44">
        <f>(E7/E$51)*100</f>
        <v>10.938044215282646</v>
      </c>
      <c r="L59" s="44">
        <f>(F7/F$51)*100</f>
        <v>11.815470519991198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5.0545654371654258</v>
      </c>
      <c r="C60" s="44">
        <f t="shared" si="32"/>
        <v>4.0891911467848763</v>
      </c>
      <c r="D60" s="44">
        <f t="shared" si="32"/>
        <v>-1.5841784065252162</v>
      </c>
      <c r="E60" s="44">
        <f t="shared" si="32"/>
        <v>0.83400500083830043</v>
      </c>
      <c r="F60" s="44">
        <f>IF(AND(F$5-D$5 &lt;&gt; 0,F8 &lt;&gt; 0,D8 &lt;&gt; 0),(EXP(LN(F8/D8)/(F$5-D$5))-1)*100,0)</f>
        <v>2.1413012668070053E-2</v>
      </c>
      <c r="H60" s="44">
        <f t="shared" ref="H60:L60" si="33">(B8/B$51)*100</f>
        <v>6.4250347548450577</v>
      </c>
      <c r="I60" s="44">
        <f t="shared" si="33"/>
        <v>7.4035404959351387</v>
      </c>
      <c r="J60" s="44">
        <f t="shared" si="33"/>
        <v>7.698891870326924</v>
      </c>
      <c r="K60" s="44">
        <f t="shared" si="33"/>
        <v>7.015235103098691</v>
      </c>
      <c r="L60" s="44">
        <f t="shared" si="33"/>
        <v>7.4341134869750105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2.6517311841314894</v>
      </c>
      <c r="C61" s="44">
        <f>IF(AND(D$5-C$5 &lt;&gt; 0,D9 &lt;&gt; 0,C9 &lt;&gt; 0),(EXP(LN(D9/C9)/(D$5-C$5))-1)*100,0)</f>
        <v>3.6590529136087735</v>
      </c>
      <c r="D61" s="44">
        <f t="shared" si="34"/>
        <v>4.203071767171096</v>
      </c>
      <c r="E61" s="44">
        <f t="shared" si="34"/>
        <v>1.365336976105036</v>
      </c>
      <c r="F61" s="44">
        <f>IF(AND(F$5-D$5 &lt;&gt; 0,F9 &lt;&gt; 0,D9 &lt;&gt; 0),(EXP(LN(F9/D9)/(F$5-D$5))-1)*100,0)</f>
        <v>2.3025563772836488</v>
      </c>
      <c r="H61" s="44">
        <f t="shared" ref="H61:L61" si="35">(B9/B$51)*100</f>
        <v>2.9740306384465649</v>
      </c>
      <c r="I61" s="44">
        <f t="shared" si="35"/>
        <v>3.1240271731932374</v>
      </c>
      <c r="J61" s="44">
        <f t="shared" si="35"/>
        <v>3.235230062054248</v>
      </c>
      <c r="K61" s="44">
        <f t="shared" si="35"/>
        <v>3.922809112183955</v>
      </c>
      <c r="L61" s="44">
        <f t="shared" si="35"/>
        <v>4.3813570330161857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3.7688032320146947</v>
      </c>
      <c r="C63" s="44">
        <f t="shared" si="36"/>
        <v>6.5140314764915441</v>
      </c>
      <c r="D63" s="44">
        <f t="shared" si="36"/>
        <v>1.2397258085918628</v>
      </c>
      <c r="E63" s="44">
        <f t="shared" si="36"/>
        <v>0.94467929622799041</v>
      </c>
      <c r="F63" s="44">
        <f>IF(AND(F$5-D$5 &lt;&gt; 0,F11 &lt;&gt; 0,D11 &lt;&gt; 0),(EXP(LN(F11/D11)/(F$5-D$5))-1)*100,0)</f>
        <v>1.0429324692239561</v>
      </c>
      <c r="H63" s="44">
        <f>(B11/B$51)*100</f>
        <v>18.291720636269908</v>
      </c>
      <c r="I63" s="44">
        <f>(C11/C$51)*100</f>
        <v>20.064393870272514</v>
      </c>
      <c r="J63" s="44">
        <f>(D11/D$51)*100</f>
        <v>21.350890703984003</v>
      </c>
      <c r="K63" s="44">
        <f>(E11/E$51)*100</f>
        <v>22.410946399020766</v>
      </c>
      <c r="L63" s="44">
        <f>(F11/F$51)*100</f>
        <v>24.011058603009126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4.3703576121191912</v>
      </c>
      <c r="C64" s="44">
        <f t="shared" si="36"/>
        <v>4.6000929834059567</v>
      </c>
      <c r="D64" s="49">
        <f t="shared" si="36"/>
        <v>1.0137797765504386</v>
      </c>
      <c r="E64" s="49">
        <f t="shared" si="36"/>
        <v>1.0416750969455268</v>
      </c>
      <c r="F64" s="44">
        <f>IF(AND(F$5-D$5 &lt;&gt; 0,F12 &lt;&gt; 0,D12 &lt;&gt; 0),(EXP(LN(F12/D12)/(F$5-D$5))-1)*100,0)</f>
        <v>1.0323758009862516</v>
      </c>
      <c r="H64" s="40">
        <f t="shared" ref="H64:L67" si="37">(B12/B$11)*100</f>
        <v>29.763795393593195</v>
      </c>
      <c r="I64" s="40">
        <f t="shared" si="37"/>
        <v>30.459990556379118</v>
      </c>
      <c r="J64" s="40">
        <f t="shared" si="37"/>
        <v>29.912658457342534</v>
      </c>
      <c r="K64" s="40">
        <f t="shared" si="37"/>
        <v>29.580350862848153</v>
      </c>
      <c r="L64" s="40">
        <f t="shared" si="37"/>
        <v>29.865814927466012</v>
      </c>
    </row>
    <row r="65" spans="1:12" x14ac:dyDescent="0.2">
      <c r="A65" t="str">
        <f>A13</f>
        <v>22 Health professionals</v>
      </c>
      <c r="B65" s="49">
        <f t="shared" si="36"/>
        <v>2.3425502967752143</v>
      </c>
      <c r="C65" s="44">
        <f t="shared" si="36"/>
        <v>0.64361848614695738</v>
      </c>
      <c r="D65" s="49">
        <f t="shared" si="36"/>
        <v>1.3959664296684826</v>
      </c>
      <c r="E65" s="49">
        <f t="shared" si="36"/>
        <v>0.83979957886364254</v>
      </c>
      <c r="F65" s="44">
        <f>IF(AND(F$5-D$5 &lt;&gt; 0,F13 &lt;&gt; 0,D13 &lt;&gt; 0),(EXP(LN(F13/D13)/(F$5-D$5))-1)*100,0)</f>
        <v>1.0248487412803708</v>
      </c>
      <c r="H65" s="40">
        <f t="shared" si="37"/>
        <v>19.552005495905284</v>
      </c>
      <c r="I65" s="40">
        <f t="shared" si="37"/>
        <v>18.499032641661671</v>
      </c>
      <c r="J65" s="40">
        <f t="shared" si="37"/>
        <v>17.479477189454538</v>
      </c>
      <c r="K65" s="40">
        <f t="shared" si="37"/>
        <v>17.614772240108607</v>
      </c>
      <c r="L65" s="40">
        <f t="shared" si="37"/>
        <v>17.432611207615313</v>
      </c>
    </row>
    <row r="66" spans="1:12" x14ac:dyDescent="0.2">
      <c r="A66" t="str">
        <f>A14</f>
        <v>23 Teaching and other educational professionals</v>
      </c>
      <c r="B66" s="49">
        <f t="shared" si="36"/>
        <v>3.1658721191543115</v>
      </c>
      <c r="C66" s="44">
        <f t="shared" si="36"/>
        <v>4.283595039114596</v>
      </c>
      <c r="D66" s="49">
        <f t="shared" si="36"/>
        <v>4.3389254706815983E-2</v>
      </c>
      <c r="E66" s="49">
        <f t="shared" si="36"/>
        <v>0.46080387455484928</v>
      </c>
      <c r="F66" s="44">
        <f>IF(AND(F$5-D$5 &lt;&gt; 0,F14 &lt;&gt; 0,D14 &lt;&gt; 0),(EXP(LN(F14/D14)/(F$5-D$5))-1)*100,0)</f>
        <v>0.32147251546548183</v>
      </c>
      <c r="H66" s="40">
        <f t="shared" si="37"/>
        <v>21.007636953908847</v>
      </c>
      <c r="I66" s="40">
        <f t="shared" si="37"/>
        <v>20.523630483165459</v>
      </c>
      <c r="J66" s="40">
        <f t="shared" si="37"/>
        <v>20.093859375806559</v>
      </c>
      <c r="K66" s="40">
        <f t="shared" si="37"/>
        <v>18.934356008632545</v>
      </c>
      <c r="L66" s="40">
        <f t="shared" si="37"/>
        <v>18.046072696860829</v>
      </c>
    </row>
    <row r="67" spans="1:12" x14ac:dyDescent="0.2">
      <c r="A67" t="str">
        <f>A15</f>
        <v>24 Business, media and public service professionals</v>
      </c>
      <c r="B67" s="49">
        <f t="shared" si="36"/>
        <v>4.4961048729054376</v>
      </c>
      <c r="C67" s="44">
        <f t="shared" si="36"/>
        <v>13.482925855071093</v>
      </c>
      <c r="D67" s="49">
        <f t="shared" si="36"/>
        <v>2.0707349372599104</v>
      </c>
      <c r="E67" s="49">
        <f t="shared" si="36"/>
        <v>1.1762231518816169</v>
      </c>
      <c r="F67" s="44">
        <f>IF(AND(F$5-D$5 &lt;&gt; 0,F15 &lt;&gt; 0,D15 &lt;&gt; 0),(EXP(LN(F15/D15)/(F$5-D$5))-1)*100,0)</f>
        <v>1.4735193164658655</v>
      </c>
      <c r="H67" s="40">
        <f t="shared" si="37"/>
        <v>29.676562156592677</v>
      </c>
      <c r="I67" s="40">
        <f t="shared" si="37"/>
        <v>30.517346318793749</v>
      </c>
      <c r="J67" s="40">
        <f t="shared" si="37"/>
        <v>32.514004977396354</v>
      </c>
      <c r="K67" s="40">
        <f t="shared" si="37"/>
        <v>33.870520888410688</v>
      </c>
      <c r="L67" s="40">
        <f t="shared" si="37"/>
        <v>34.65550116805786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2.2455419895320183</v>
      </c>
      <c r="C69" s="44">
        <f t="shared" si="39"/>
        <v>5.8498117607958866</v>
      </c>
      <c r="D69" s="44">
        <f t="shared" si="39"/>
        <v>-0.67782103518001513</v>
      </c>
      <c r="E69" s="44">
        <f t="shared" si="39"/>
        <v>0.62013406143550664</v>
      </c>
      <c r="F69" s="44">
        <f t="shared" ref="F69:F74" si="40">IF(AND(F$5-D$5 &lt;&gt; 0,F17 &lt;&gt; 0,D17 &lt;&gt; 0),(EXP(LN(F17/D17)/(F$5-D$5))-1)*100,0)</f>
        <v>0.1856085765171489</v>
      </c>
      <c r="H69" s="44">
        <f>(B17/B$51)*100</f>
        <v>11.470820889826703</v>
      </c>
      <c r="I69" s="44">
        <f>(C17/C$51)*100</f>
        <v>11.859770272985473</v>
      </c>
      <c r="J69" s="44">
        <f>(D17/D$51)*100</f>
        <v>12.541500413999133</v>
      </c>
      <c r="K69" s="44">
        <f>(E17/E$51)*100</f>
        <v>11.963826009146585</v>
      </c>
      <c r="L69" s="44">
        <f>(F17/F$51)*100</f>
        <v>12.411829165791351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4.6102716888033912</v>
      </c>
      <c r="C70" s="44">
        <f t="shared" si="39"/>
        <v>10.450310372184578</v>
      </c>
      <c r="D70" s="49">
        <f t="shared" si="39"/>
        <v>-2.8264749206418194</v>
      </c>
      <c r="E70" s="49">
        <f t="shared" si="39"/>
        <v>0.57902403805105696</v>
      </c>
      <c r="F70" s="44">
        <f t="shared" si="40"/>
        <v>-0.56920069970132214</v>
      </c>
      <c r="H70" s="40">
        <f t="shared" ref="H70:L74" si="41">(B18/B$17)*100</f>
        <v>15.072389639274645</v>
      </c>
      <c r="I70" s="40">
        <f t="shared" si="41"/>
        <v>16.515887162935922</v>
      </c>
      <c r="J70" s="40">
        <f t="shared" si="41"/>
        <v>17.233709090958289</v>
      </c>
      <c r="K70" s="40">
        <f t="shared" si="41"/>
        <v>15.448536806241558</v>
      </c>
      <c r="L70" s="40">
        <f t="shared" si="41"/>
        <v>15.385535167195211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2.2736215312563202</v>
      </c>
      <c r="C71" s="44">
        <f t="shared" si="39"/>
        <v>2.5456582814594064</v>
      </c>
      <c r="D71" s="49">
        <f t="shared" si="39"/>
        <v>0.17079356558573622</v>
      </c>
      <c r="E71" s="49">
        <f t="shared" si="39"/>
        <v>0.88774762097503235</v>
      </c>
      <c r="F71" s="44">
        <f t="shared" si="40"/>
        <v>0.64819457901854616</v>
      </c>
      <c r="H71" s="40">
        <f t="shared" si="41"/>
        <v>13.987887160757614</v>
      </c>
      <c r="I71" s="40">
        <f t="shared" si="41"/>
        <v>14.003259382698459</v>
      </c>
      <c r="J71" s="40">
        <f t="shared" si="41"/>
        <v>13.566140814023489</v>
      </c>
      <c r="K71" s="40">
        <f t="shared" si="41"/>
        <v>14.155678770783558</v>
      </c>
      <c r="L71" s="40">
        <f t="shared" si="41"/>
        <v>14.536707275356894</v>
      </c>
    </row>
    <row r="72" spans="1:12" x14ac:dyDescent="0.2">
      <c r="A72" t="str">
        <f t="shared" si="38"/>
        <v>33 Protective service occupations</v>
      </c>
      <c r="B72" s="49">
        <f t="shared" si="39"/>
        <v>1.3736299856063061</v>
      </c>
      <c r="C72" s="44">
        <f t="shared" si="39"/>
        <v>4.7580699283304773</v>
      </c>
      <c r="D72" s="49">
        <f t="shared" si="39"/>
        <v>3.3758997624984577</v>
      </c>
      <c r="E72" s="49">
        <f t="shared" si="39"/>
        <v>1.2463030170377198</v>
      </c>
      <c r="F72" s="44">
        <f t="shared" si="40"/>
        <v>1.95124889277285</v>
      </c>
      <c r="H72" s="40">
        <f t="shared" si="41"/>
        <v>10.460875487360127</v>
      </c>
      <c r="I72" s="40">
        <f t="shared" si="41"/>
        <v>10.108588069266085</v>
      </c>
      <c r="J72" s="40">
        <f t="shared" si="41"/>
        <v>10.004327435460535</v>
      </c>
      <c r="K72" s="40">
        <f t="shared" si="41"/>
        <v>12.219493844752652</v>
      </c>
      <c r="L72" s="40">
        <f t="shared" si="41"/>
        <v>13.001577257118136</v>
      </c>
    </row>
    <row r="73" spans="1:12" x14ac:dyDescent="0.2">
      <c r="A73" t="str">
        <f t="shared" si="38"/>
        <v>34 Culture, media and sports occupations</v>
      </c>
      <c r="B73" s="49">
        <f t="shared" si="39"/>
        <v>-0.62361287110043184</v>
      </c>
      <c r="C73" s="44">
        <f t="shared" si="39"/>
        <v>3.9977349146872232</v>
      </c>
      <c r="D73" s="49">
        <f t="shared" si="39"/>
        <v>-1.5214612359167101</v>
      </c>
      <c r="E73" s="49">
        <f t="shared" si="39"/>
        <v>0.76031599333770128</v>
      </c>
      <c r="F73" s="44">
        <f t="shared" si="40"/>
        <v>-6.0911123608731188E-3</v>
      </c>
      <c r="H73" s="40">
        <f t="shared" si="41"/>
        <v>12.308001350443279</v>
      </c>
      <c r="I73" s="40">
        <f t="shared" si="41"/>
        <v>10.983552355654787</v>
      </c>
      <c r="J73" s="40">
        <f t="shared" si="41"/>
        <v>10.791370785678064</v>
      </c>
      <c r="K73" s="40">
        <f t="shared" si="41"/>
        <v>10.340782432058051</v>
      </c>
      <c r="L73" s="40">
        <f t="shared" si="41"/>
        <v>10.485754673499983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2.3609552299489689</v>
      </c>
      <c r="C74" s="44">
        <f t="shared" si="39"/>
        <v>5.8842403210212835</v>
      </c>
      <c r="D74" s="49">
        <f t="shared" si="39"/>
        <v>-0.91241226884124504</v>
      </c>
      <c r="E74" s="49">
        <f t="shared" si="39"/>
        <v>0.35511668732155499</v>
      </c>
      <c r="F74" s="44">
        <f t="shared" si="40"/>
        <v>-6.9184379834352772E-2</v>
      </c>
      <c r="H74" s="40">
        <f t="shared" si="41"/>
        <v>48.170846362164333</v>
      </c>
      <c r="I74" s="40">
        <f t="shared" si="41"/>
        <v>48.388713029444745</v>
      </c>
      <c r="J74" s="40">
        <f t="shared" si="41"/>
        <v>48.404451873879623</v>
      </c>
      <c r="K74" s="40">
        <f t="shared" si="41"/>
        <v>47.835508146164173</v>
      </c>
      <c r="L74" s="40">
        <f t="shared" si="41"/>
        <v>46.590425626829784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-5.7146218004344718E-3</v>
      </c>
      <c r="C76" s="44">
        <f t="shared" si="42"/>
        <v>4.2114654491238079</v>
      </c>
      <c r="D76" s="44">
        <f t="shared" si="42"/>
        <v>-1.3583194591912595</v>
      </c>
      <c r="E76" s="44">
        <f t="shared" si="42"/>
        <v>-0.93296937851927719</v>
      </c>
      <c r="F76" s="44">
        <f>IF(AND(F$5-D$5 &lt;&gt; 0,F24 &lt;&gt; 0,D24 &lt;&gt; 0),(EXP(LN(F24/D24)/(F$5-D$5))-1)*100,0)</f>
        <v>-1.0749561425350884</v>
      </c>
      <c r="H76" s="44">
        <f>(B24/B$51)*100</f>
        <v>10.934076848698288</v>
      </c>
      <c r="I76" s="44">
        <f>(C24/C$51)*100</f>
        <v>10.341584823816904</v>
      </c>
      <c r="J76" s="44">
        <f>(D24/D$51)*100</f>
        <v>10.766777336590689</v>
      </c>
      <c r="K76" s="44">
        <f>(E24/E$51)*100</f>
        <v>9.9237872028289704</v>
      </c>
      <c r="L76" s="44">
        <f>(F24/F$51)*100</f>
        <v>8.8122272198306977</v>
      </c>
    </row>
    <row r="77" spans="1:12" x14ac:dyDescent="0.2">
      <c r="A77" t="str">
        <f>A25</f>
        <v>41 Administrative occupations</v>
      </c>
      <c r="B77" s="49">
        <f t="shared" si="42"/>
        <v>0.23737036421014324</v>
      </c>
      <c r="C77" s="44">
        <f t="shared" si="42"/>
        <v>5.2835707352447026</v>
      </c>
      <c r="D77" s="49">
        <f t="shared" si="42"/>
        <v>-1.8639525061071582</v>
      </c>
      <c r="E77" s="49">
        <f t="shared" si="42"/>
        <v>-0.62619153055133436</v>
      </c>
      <c r="F77" s="44">
        <f>IF(AND(F$5-D$5 &lt;&gt; 0,F25 &lt;&gt; 0,D25 &lt;&gt; 0),(EXP(LN(F25/D25)/(F$5-D$5))-1)*100,0)</f>
        <v>-1.0405034823365078</v>
      </c>
      <c r="H77" s="40">
        <f t="shared" ref="H77:L78" si="43">(B25/B$24)*100</f>
        <v>80.623078645807865</v>
      </c>
      <c r="I77" s="40">
        <f t="shared" si="43"/>
        <v>81.409917233065514</v>
      </c>
      <c r="J77" s="40">
        <f t="shared" si="43"/>
        <v>82.247445063924445</v>
      </c>
      <c r="K77" s="40">
        <f t="shared" si="43"/>
        <v>80.160960972364606</v>
      </c>
      <c r="L77" s="40">
        <f t="shared" si="43"/>
        <v>82.678159328026027</v>
      </c>
    </row>
    <row r="78" spans="1:12" x14ac:dyDescent="0.2">
      <c r="A78" t="str">
        <f>A26</f>
        <v>42 Secretarial and related occupations</v>
      </c>
      <c r="B78" s="49">
        <f t="shared" si="42"/>
        <v>-1.0366660513715376</v>
      </c>
      <c r="C78" s="44">
        <f t="shared" si="42"/>
        <v>-0.48351109845113927</v>
      </c>
      <c r="D78" s="49">
        <f t="shared" si="42"/>
        <v>0.85847934179286156</v>
      </c>
      <c r="E78" s="49">
        <f t="shared" si="42"/>
        <v>-2.2680674304682791</v>
      </c>
      <c r="F78" s="44">
        <f>IF(AND(F$5-D$5 &lt;&gt; 0,F26 &lt;&gt; 0,D26 &lt;&gt; 0),(EXP(LN(F26/D26)/(F$5-D$5))-1)*100,0)</f>
        <v>-1.2368052713585098</v>
      </c>
      <c r="H78" s="40">
        <f t="shared" si="43"/>
        <v>19.376921354192135</v>
      </c>
      <c r="I78" s="40">
        <f t="shared" si="43"/>
        <v>18.59008276693449</v>
      </c>
      <c r="J78" s="40">
        <f t="shared" si="43"/>
        <v>17.752554936075565</v>
      </c>
      <c r="K78" s="40">
        <f t="shared" si="43"/>
        <v>19.839039027635401</v>
      </c>
      <c r="L78" s="40">
        <f t="shared" si="43"/>
        <v>17.32184067197398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-0.30314431711642165</v>
      </c>
      <c r="C80" s="44">
        <f t="shared" si="44"/>
        <v>-10.493600562192428</v>
      </c>
      <c r="D80" s="44">
        <f t="shared" si="44"/>
        <v>-0.5210364053910288</v>
      </c>
      <c r="E80" s="44">
        <f t="shared" si="44"/>
        <v>-0.76683127637927617</v>
      </c>
      <c r="F80" s="44">
        <f>IF(AND(F$5-D$5 &lt;&gt; 0,F28 &lt;&gt; 0,D28 &lt;&gt; 0),(EXP(LN(F28/D28)/(F$5-D$5))-1)*100,0)</f>
        <v>-0.68496720642801101</v>
      </c>
      <c r="H80" s="44">
        <f>(B28/B$51)*100</f>
        <v>10.034555767390382</v>
      </c>
      <c r="I80" s="44">
        <f>(C28/C$51)*100</f>
        <v>9.3783891398183528</v>
      </c>
      <c r="J80" s="44">
        <f>(D28/D$51)*100</f>
        <v>8.3862048425704412</v>
      </c>
      <c r="K80" s="44">
        <f>(E28/E$51)*100</f>
        <v>8.063268551486539</v>
      </c>
      <c r="L80" s="44">
        <f>(F28/F$51)*100</f>
        <v>7.2810917605438261</v>
      </c>
    </row>
    <row r="81" spans="1:12" x14ac:dyDescent="0.2">
      <c r="A81" t="str">
        <f>A29</f>
        <v>51 Skilled agricultural and related trades</v>
      </c>
      <c r="B81" s="49">
        <f t="shared" si="44"/>
        <v>0.93443811124063192</v>
      </c>
      <c r="C81" s="44">
        <f t="shared" si="44"/>
        <v>15.263349680280115</v>
      </c>
      <c r="D81" s="49">
        <f t="shared" si="44"/>
        <v>-0.75577153061012758</v>
      </c>
      <c r="E81" s="49">
        <f t="shared" si="44"/>
        <v>0.35919007285687421</v>
      </c>
      <c r="F81" s="44">
        <f>IF(AND(F$5-D$5 &lt;&gt; 0,F29 &lt;&gt; 0,D29 &lt;&gt; 0),(EXP(LN(F29/D29)/(F$5-D$5))-1)*100,0)</f>
        <v>-1.3848675506544783E-2</v>
      </c>
      <c r="H81" s="40">
        <f t="shared" ref="H81:L84" si="45">(B29/B$28)*100</f>
        <v>10.355166480543774</v>
      </c>
      <c r="I81" s="40">
        <f t="shared" si="45"/>
        <v>10.878993534246515</v>
      </c>
      <c r="J81" s="40">
        <f t="shared" si="45"/>
        <v>14.009604271688458</v>
      </c>
      <c r="K81" s="40">
        <f t="shared" si="45"/>
        <v>13.845093953961186</v>
      </c>
      <c r="L81" s="40">
        <f t="shared" si="45"/>
        <v>15.498825545928652</v>
      </c>
    </row>
    <row r="82" spans="1:12" x14ac:dyDescent="0.2">
      <c r="A82" t="str">
        <f>A30</f>
        <v>52 Skilled metal, electrical and electronic trades</v>
      </c>
      <c r="B82" s="49">
        <f t="shared" si="44"/>
        <v>0.42173830988128103</v>
      </c>
      <c r="C82" s="44">
        <f t="shared" si="44"/>
        <v>-12.871425377429556</v>
      </c>
      <c r="D82" s="49">
        <f t="shared" si="44"/>
        <v>-0.63862367408750176</v>
      </c>
      <c r="E82" s="49">
        <f t="shared" si="44"/>
        <v>-0.80653313073170141</v>
      </c>
      <c r="F82" s="44">
        <f>IF(AND(F$5-D$5 &lt;&gt; 0,F30 &lt;&gt; 0,D30 &lt;&gt; 0),(EXP(LN(F30/D30)/(F$5-D$5))-1)*100,0)</f>
        <v>-0.75059486310141699</v>
      </c>
      <c r="H82" s="40">
        <f t="shared" si="45"/>
        <v>43.648532054453142</v>
      </c>
      <c r="I82" s="40">
        <f t="shared" si="45"/>
        <v>44.931895070203609</v>
      </c>
      <c r="J82" s="40">
        <f t="shared" si="45"/>
        <v>43.738235446259097</v>
      </c>
      <c r="K82" s="40">
        <f t="shared" si="45"/>
        <v>43.480345973723402</v>
      </c>
      <c r="L82" s="40">
        <f t="shared" si="45"/>
        <v>43.306699825376668</v>
      </c>
    </row>
    <row r="83" spans="1:12" x14ac:dyDescent="0.2">
      <c r="A83" t="str">
        <f>A31</f>
        <v>53 Skilled construction and building trades</v>
      </c>
      <c r="B83" s="49">
        <f t="shared" si="44"/>
        <v>-5.3315333794845543E-2</v>
      </c>
      <c r="C83" s="44">
        <f t="shared" si="44"/>
        <v>-21.05519767102988</v>
      </c>
      <c r="D83" s="49">
        <f t="shared" si="44"/>
        <v>0.2172191004858437</v>
      </c>
      <c r="E83" s="49">
        <f t="shared" si="44"/>
        <v>-1.3167462111545403</v>
      </c>
      <c r="F83" s="44">
        <f>IF(AND(F$5-D$5 &lt;&gt; 0,F31 &lt;&gt; 0,D31 &lt;&gt; 0),(EXP(LN(F31/D31)/(F$5-D$5))-1)*100,0)</f>
        <v>-0.80805118084111838</v>
      </c>
      <c r="H83" s="40">
        <f t="shared" si="45"/>
        <v>26.949571293267155</v>
      </c>
      <c r="I83" s="40">
        <f t="shared" si="45"/>
        <v>27.220718608485956</v>
      </c>
      <c r="J83" s="40">
        <f t="shared" si="45"/>
        <v>24.008721871251261</v>
      </c>
      <c r="K83" s="40">
        <f t="shared" si="45"/>
        <v>24.912913371978711</v>
      </c>
      <c r="L83" s="40">
        <f t="shared" si="45"/>
        <v>23.566252633656781</v>
      </c>
    </row>
    <row r="84" spans="1:12" x14ac:dyDescent="0.2">
      <c r="A84" t="str">
        <f>A32</f>
        <v>54 Textiles, printing and other skilled trades</v>
      </c>
      <c r="B84" s="49">
        <f t="shared" si="44"/>
        <v>-3.1417693685246162</v>
      </c>
      <c r="C84" s="44">
        <f t="shared" si="44"/>
        <v>-3.7678756021560789</v>
      </c>
      <c r="D84" s="49">
        <f t="shared" si="44"/>
        <v>-1.0521052446703982</v>
      </c>
      <c r="E84" s="49">
        <f t="shared" si="44"/>
        <v>-0.84162798514215709</v>
      </c>
      <c r="F84" s="44">
        <f>IF(AND(F$5-D$5 &lt;&gt; 0,F32 &lt;&gt; 0,D32 &lt;&gt; 0),(EXP(LN(F32/D32)/(F$5-D$5))-1)*100,0)</f>
        <v>-0.91183677103782168</v>
      </c>
      <c r="H84" s="40">
        <f t="shared" si="45"/>
        <v>19.046730171735931</v>
      </c>
      <c r="I84" s="40">
        <f t="shared" si="45"/>
        <v>16.968392787063909</v>
      </c>
      <c r="J84" s="40">
        <f t="shared" si="45"/>
        <v>18.243438410801176</v>
      </c>
      <c r="K84" s="40">
        <f t="shared" si="45"/>
        <v>17.761646700336705</v>
      </c>
      <c r="L84" s="40">
        <f t="shared" si="45"/>
        <v>17.628221995037887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0.99935847933847466</v>
      </c>
      <c r="C86" s="44">
        <f t="shared" si="46"/>
        <v>-3.0638450411011986</v>
      </c>
      <c r="D86" s="44">
        <f t="shared" si="46"/>
        <v>1.1220854058225704</v>
      </c>
      <c r="E86" s="44">
        <f t="shared" si="46"/>
        <v>0.68466132784203992</v>
      </c>
      <c r="F86" s="44">
        <f>IF(AND(F$5-D$5 &lt;&gt; 0,F34 &lt;&gt; 0,D34 &lt;&gt; 0),(EXP(LN(F34/D34)/(F$5-D$5))-1)*100,0)</f>
        <v>0.83025870789368295</v>
      </c>
      <c r="H86" s="44">
        <f>(B34/B$51)*100</f>
        <v>10.764007357097508</v>
      </c>
      <c r="I86" s="44">
        <f>(C34/C$51)*100</f>
        <v>10.596262281330809</v>
      </c>
      <c r="J86" s="44">
        <f>(D34/D$51)*100</f>
        <v>10.261754459205109</v>
      </c>
      <c r="K86" s="44">
        <f>(E34/E$51)*100</f>
        <v>10.708807296566633</v>
      </c>
      <c r="L86" s="44">
        <f>(F34/F$51)*100</f>
        <v>11.181267149780819</v>
      </c>
    </row>
    <row r="87" spans="1:12" x14ac:dyDescent="0.2">
      <c r="A87" t="str">
        <f>A35</f>
        <v>61 Caring personal service occupations</v>
      </c>
      <c r="B87" s="49">
        <f t="shared" si="46"/>
        <v>-2.0931897022991031E-2</v>
      </c>
      <c r="C87" s="44">
        <f t="shared" si="46"/>
        <v>-2.9149995521612126</v>
      </c>
      <c r="D87" s="49">
        <f t="shared" si="46"/>
        <v>1.5279918875351628</v>
      </c>
      <c r="E87" s="49">
        <f t="shared" si="46"/>
        <v>0.80434186113298445</v>
      </c>
      <c r="F87" s="44">
        <f>IF(AND(F$5-D$5 &lt;&gt; 0,F35 &lt;&gt; 0,D35 &lt;&gt; 0),(EXP(LN(F35/D35)/(F$5-D$5))-1)*100,0)</f>
        <v>1.0449836155908443</v>
      </c>
      <c r="H87" s="40">
        <f t="shared" ref="H87:L89" si="47">(B35/B$34)*100</f>
        <v>78.616053447173158</v>
      </c>
      <c r="I87" s="40">
        <f t="shared" si="47"/>
        <v>75.487164925457733</v>
      </c>
      <c r="J87" s="40">
        <f t="shared" si="47"/>
        <v>75.603075485112043</v>
      </c>
      <c r="K87" s="40">
        <f t="shared" si="47"/>
        <v>77.132668753787144</v>
      </c>
      <c r="L87" s="40">
        <f t="shared" si="47"/>
        <v>78.054439138312546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4.8784218623053155</v>
      </c>
      <c r="C88" s="44">
        <f t="shared" si="46"/>
        <v>-4.600286083616167</v>
      </c>
      <c r="D88" s="49">
        <f t="shared" si="46"/>
        <v>-2.7655642467805386E-2</v>
      </c>
      <c r="E88" s="49">
        <f t="shared" si="46"/>
        <v>0.24648101173376791</v>
      </c>
      <c r="F88" s="44">
        <f>IF(AND(F$5-D$5 &lt;&gt; 0,F36 &lt;&gt; 0,D36 &lt;&gt; 0),(EXP(LN(F36/D36)/(F$5-D$5))-1)*100,0)</f>
        <v>0.15501870452516719</v>
      </c>
      <c r="H88" s="40">
        <f t="shared" si="47"/>
        <v>20.380841715222989</v>
      </c>
      <c r="I88" s="40">
        <f t="shared" si="47"/>
        <v>23.696937882146621</v>
      </c>
      <c r="J88" s="40">
        <f t="shared" si="47"/>
        <v>23.321340686657532</v>
      </c>
      <c r="K88" s="40">
        <f t="shared" si="47"/>
        <v>22.025349519790332</v>
      </c>
      <c r="L88" s="40">
        <f t="shared" si="47"/>
        <v>21.085360803634984</v>
      </c>
    </row>
    <row r="89" spans="1:12" x14ac:dyDescent="0.2">
      <c r="A89" t="str">
        <f>A37</f>
        <v>63 Community and civil enforcement occupations</v>
      </c>
      <c r="B89" s="49">
        <f t="shared" si="46"/>
        <v>-4.0840365060535895</v>
      </c>
      <c r="C89" s="44">
        <f t="shared" si="46"/>
        <v>27.789336225674454</v>
      </c>
      <c r="D89" s="49">
        <f t="shared" si="46"/>
        <v>-3.7107735460523483</v>
      </c>
      <c r="E89" s="49">
        <f t="shared" si="46"/>
        <v>0.9004245806653266</v>
      </c>
      <c r="F89" s="44">
        <f>IF(AND(F$5-D$5 &lt;&gt; 0,F37 &lt;&gt; 0,D37 &lt;&gt; 0),(EXP(LN(F37/D37)/(F$5-D$5))-1)*100,0)</f>
        <v>-0.6606695741553037</v>
      </c>
      <c r="H89" s="40">
        <f t="shared" si="47"/>
        <v>1.0031048376038576</v>
      </c>
      <c r="I89" s="40">
        <f t="shared" si="47"/>
        <v>0.81589719239564906</v>
      </c>
      <c r="J89" s="40">
        <f t="shared" si="47"/>
        <v>1.0755838282304386</v>
      </c>
      <c r="K89" s="40">
        <f t="shared" si="47"/>
        <v>0.84198172642254376</v>
      </c>
      <c r="L89" s="40">
        <f t="shared" si="47"/>
        <v>0.86020005805246547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-0.54776377201066762</v>
      </c>
      <c r="C91" s="44">
        <f t="shared" si="48"/>
        <v>-2.3270280798452059</v>
      </c>
      <c r="D91" s="44">
        <f t="shared" si="48"/>
        <v>9.6739182465110929E-3</v>
      </c>
      <c r="E91" s="44">
        <f t="shared" si="48"/>
        <v>-7.9776521410801493E-2</v>
      </c>
      <c r="F91" s="44">
        <f t="shared" ref="F91:F93" si="49">IF(AND(F$5-D$5 &lt;&gt; 0,F39 &lt;&gt; 0,D39 &lt;&gt; 0),(EXP(LN(F39/D39)/(F$5-D$5))-1)*100,0)</f>
        <v>-4.9968601290850678E-2</v>
      </c>
      <c r="H91" s="44">
        <f>(B39/B$51)*100</f>
        <v>8.9584306228622559</v>
      </c>
      <c r="I91" s="44">
        <f>(C39/C$51)*100</f>
        <v>8.2907610559725349</v>
      </c>
      <c r="J91" s="44">
        <f>(D39/D$51)*100</f>
        <v>8.0900635125653668</v>
      </c>
      <c r="K91" s="44">
        <f>(E39/E$51)*100</f>
        <v>7.9882451718190888</v>
      </c>
      <c r="L91" s="44">
        <f>(F39/F$51)*100</f>
        <v>7.7286232534850248</v>
      </c>
    </row>
    <row r="92" spans="1:12" s="30" customFormat="1" x14ac:dyDescent="0.2">
      <c r="A92" t="str">
        <f>A40</f>
        <v>71 Sales occupations</v>
      </c>
      <c r="B92" s="49">
        <f t="shared" si="48"/>
        <v>-1.127039591620127</v>
      </c>
      <c r="C92" s="44">
        <f t="shared" si="48"/>
        <v>-3.498327732190265</v>
      </c>
      <c r="D92" s="49">
        <f t="shared" si="48"/>
        <v>-1.4580778279102202</v>
      </c>
      <c r="E92" s="49">
        <f t="shared" si="48"/>
        <v>-0.58832189220496822</v>
      </c>
      <c r="F92" s="44">
        <f t="shared" si="49"/>
        <v>-0.87909017367657771</v>
      </c>
      <c r="G92"/>
      <c r="H92" s="40">
        <f>(B40/B$34)*100</f>
        <v>68.202886010144979</v>
      </c>
      <c r="I92" s="40">
        <f t="shared" ref="H92:L93" si="50">(C40/C$34)*100</f>
        <v>62.638080751493817</v>
      </c>
      <c r="J92" s="40">
        <f t="shared" si="50"/>
        <v>62.357327281324679</v>
      </c>
      <c r="K92" s="40">
        <f t="shared" si="50"/>
        <v>54.797728077066168</v>
      </c>
      <c r="L92" s="40">
        <f t="shared" si="50"/>
        <v>48.250683127055289</v>
      </c>
    </row>
    <row r="93" spans="1:12" s="30" customFormat="1" x14ac:dyDescent="0.2">
      <c r="A93" t="str">
        <f>A41</f>
        <v>72 Customer service occupations</v>
      </c>
      <c r="B93" s="49">
        <f t="shared" si="48"/>
        <v>1.9625611823251177</v>
      </c>
      <c r="C93" s="44">
        <f t="shared" si="48"/>
        <v>2.3747698211644241</v>
      </c>
      <c r="D93" s="49">
        <f t="shared" si="48"/>
        <v>4.9005057870186608</v>
      </c>
      <c r="E93" s="49">
        <f t="shared" si="48"/>
        <v>1.2175533278481199</v>
      </c>
      <c r="F93" s="44">
        <f t="shared" si="49"/>
        <v>2.4306080602099822</v>
      </c>
      <c r="G93"/>
      <c r="H93" s="40">
        <f t="shared" si="50"/>
        <v>15.022908302930229</v>
      </c>
      <c r="I93" s="40">
        <f t="shared" si="50"/>
        <v>15.604235603583044</v>
      </c>
      <c r="J93" s="40">
        <f t="shared" si="50"/>
        <v>16.479713155833021</v>
      </c>
      <c r="K93" s="40">
        <f t="shared" si="50"/>
        <v>19.79736874926493</v>
      </c>
      <c r="L93" s="40">
        <f t="shared" si="50"/>
        <v>20.870492048841705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1.089314403509456</v>
      </c>
      <c r="C95" s="44">
        <f t="shared" si="51"/>
        <v>-6.0147802923739562</v>
      </c>
      <c r="D95" s="44">
        <f t="shared" si="51"/>
        <v>2.2218706024219159</v>
      </c>
      <c r="E95" s="44">
        <f t="shared" si="51"/>
        <v>-0.1990810861270953</v>
      </c>
      <c r="F95" s="44">
        <f>IF(AND(F$5-D$5 &lt;&gt; 0,F43 &lt;&gt; 0,D43 &lt;&gt; 0),(EXP(LN(F43/D43)/(F$5-D$5))-1)*100,0)</f>
        <v>0.60146412973656194</v>
      </c>
      <c r="H95" s="44">
        <f>(B43/B$51)*100</f>
        <v>8.3306222195459405</v>
      </c>
      <c r="I95" s="44">
        <f>(C43/C$51)*100</f>
        <v>8.2300542393220741</v>
      </c>
      <c r="J95" s="44">
        <f>(D43/D$51)*100</f>
        <v>7.7276134283272766</v>
      </c>
      <c r="K95" s="44">
        <f>(E43/E$51)*100</f>
        <v>8.5124369228684476</v>
      </c>
      <c r="L95" s="44">
        <f>(F43/F$51)*100</f>
        <v>8.1379701426931845</v>
      </c>
    </row>
    <row r="96" spans="1:12" x14ac:dyDescent="0.2">
      <c r="A96" t="str">
        <f>A44</f>
        <v>81 Process, plant and machine operatives</v>
      </c>
      <c r="B96" s="49">
        <f t="shared" si="51"/>
        <v>5.3564546293527471E-2</v>
      </c>
      <c r="C96" s="44">
        <f t="shared" si="51"/>
        <v>-12.935704392719193</v>
      </c>
      <c r="D96" s="49">
        <f t="shared" si="51"/>
        <v>3.689550321552626</v>
      </c>
      <c r="E96" s="49">
        <f t="shared" si="51"/>
        <v>-0.23509991694036225</v>
      </c>
      <c r="F96" s="44">
        <f>IF(AND(F$5-D$5 &lt;&gt; 0,F44 &lt;&gt; 0,D44 &lt;&gt; 0),(EXP(LN(F44/D44)/(F$5-D$5))-1)*100,0)</f>
        <v>1.0563275454333887</v>
      </c>
      <c r="H96" s="40">
        <f>(B44/B$43)*100</f>
        <v>50.247656029764642</v>
      </c>
      <c r="I96" s="40">
        <f t="shared" ref="H96:L97" si="52">(C44/C$43)*100</f>
        <v>48.219762309351474</v>
      </c>
      <c r="J96" s="40">
        <f t="shared" si="52"/>
        <v>44.668934677965609</v>
      </c>
      <c r="K96" s="40">
        <f t="shared" si="52"/>
        <v>47.969084508738675</v>
      </c>
      <c r="L96" s="40">
        <f t="shared" si="52"/>
        <v>47.796241714698645</v>
      </c>
    </row>
    <row r="97" spans="1:12" x14ac:dyDescent="0.2">
      <c r="A97" t="str">
        <f>A45</f>
        <v>82 Transport and mobile machine drivers and operatives</v>
      </c>
      <c r="B97" s="49">
        <f t="shared" si="51"/>
        <v>2.1040277958038089</v>
      </c>
      <c r="C97" s="44">
        <f t="shared" si="51"/>
        <v>0.4302522135308795</v>
      </c>
      <c r="D97" s="49">
        <f t="shared" si="51"/>
        <v>0.97231445145542494</v>
      </c>
      <c r="E97" s="49">
        <f t="shared" si="51"/>
        <v>-0.16597742576681673</v>
      </c>
      <c r="F97" s="44">
        <f>IF(AND(F$5-D$5 &lt;&gt; 0,F45 &lt;&gt; 0,D45 &lt;&gt; 0),(EXP(LN(F45/D45)/(F$5-D$5))-1)*100,0)</f>
        <v>0.21202019619159795</v>
      </c>
      <c r="H97" s="40">
        <f t="shared" si="52"/>
        <v>49.752343970235366</v>
      </c>
      <c r="I97" s="40">
        <f t="shared" si="52"/>
        <v>51.780237690648534</v>
      </c>
      <c r="J97" s="40">
        <f t="shared" si="52"/>
        <v>55.331065322034377</v>
      </c>
      <c r="K97" s="40">
        <f t="shared" si="52"/>
        <v>52.030915491261318</v>
      </c>
      <c r="L97" s="40">
        <f t="shared" si="52"/>
        <v>52.203758285301362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-1.0628073997556498</v>
      </c>
      <c r="C99" s="44">
        <f t="shared" si="53"/>
        <v>-7.1009344594517572</v>
      </c>
      <c r="D99" s="44">
        <f t="shared" si="53"/>
        <v>-0.66219753884785293</v>
      </c>
      <c r="E99" s="44">
        <f t="shared" si="53"/>
        <v>-0.70855416568890162</v>
      </c>
      <c r="F99" s="44">
        <f>IF(AND(F$5-D$5 &lt;&gt; 0,F47 &lt;&gt; 0,D47 &lt;&gt; 0),(EXP(LN(F47/D47)/(F$5-D$5))-1)*100,0)</f>
        <v>-0.69310436086489347</v>
      </c>
      <c r="H99" s="44">
        <f>(B47/B$51)*100</f>
        <v>11.816700265017374</v>
      </c>
      <c r="I99" s="44">
        <f>(C47/C$51)*100</f>
        <v>10.711216647352963</v>
      </c>
      <c r="J99" s="44">
        <f>(D47/D$51)*100</f>
        <v>9.9410733703768095</v>
      </c>
      <c r="K99" s="44">
        <f>(E47/E$51)*100</f>
        <v>9.4906382309803288</v>
      </c>
      <c r="L99" s="44">
        <f>(F47/F$51)*100</f>
        <v>8.6204621848747554</v>
      </c>
    </row>
    <row r="100" spans="1:12" x14ac:dyDescent="0.2">
      <c r="A100" t="str">
        <f>A48</f>
        <v>91 Elementary trades and related occupations</v>
      </c>
      <c r="B100" s="49">
        <f t="shared" si="53"/>
        <v>-2.0048919385917574</v>
      </c>
      <c r="C100" s="44">
        <f t="shared" si="53"/>
        <v>-7.8896084326472549</v>
      </c>
      <c r="D100" s="49">
        <f t="shared" si="53"/>
        <v>-3.5339513080095974</v>
      </c>
      <c r="E100" s="49">
        <f t="shared" si="53"/>
        <v>-0.77447729228983242</v>
      </c>
      <c r="F100" s="44">
        <f>IF(AND(F$5-D$5 &lt;&gt; 0,F48 &lt;&gt; 0,D48 &lt;&gt; 0),(EXP(LN(F48/D48)/(F$5-D$5))-1)*100,0)</f>
        <v>-1.7029630099119286</v>
      </c>
      <c r="H100" s="40">
        <f t="shared" ref="H100:L101" si="54">(B48/B$47)*100</f>
        <v>18.792958026239866</v>
      </c>
      <c r="I100" s="40">
        <f t="shared" si="54"/>
        <v>18.087327280828767</v>
      </c>
      <c r="J100" s="40">
        <f t="shared" si="54"/>
        <v>17.933773483618264</v>
      </c>
      <c r="K100" s="40">
        <f t="shared" si="54"/>
        <v>15.48714583251444</v>
      </c>
      <c r="L100" s="40">
        <f t="shared" si="54"/>
        <v>15.384627823503399</v>
      </c>
    </row>
    <row r="101" spans="1:12" x14ac:dyDescent="0.2">
      <c r="A101" t="str">
        <f>A49</f>
        <v>92 Elementary administration and service occupations</v>
      </c>
      <c r="B101" s="49">
        <f t="shared" si="53"/>
        <v>-0.8485809459505389</v>
      </c>
      <c r="C101" s="44">
        <f t="shared" si="53"/>
        <v>-6.9267855298964403</v>
      </c>
      <c r="D101" s="49">
        <f t="shared" si="53"/>
        <v>-7.6828638450510134E-2</v>
      </c>
      <c r="E101" s="49">
        <f t="shared" si="53"/>
        <v>-0.6965162228261601</v>
      </c>
      <c r="F101" s="44">
        <f>IF(AND(F$5-D$5 &lt;&gt; 0,F49 &lt;&gt; 0,D49 &lt;&gt; 0),(EXP(LN(F49/D49)/(F$5-D$5))-1)*100,0)</f>
        <v>-0.49038188477968925</v>
      </c>
      <c r="H101" s="40">
        <f t="shared" si="54"/>
        <v>81.207041973760127</v>
      </c>
      <c r="I101" s="40">
        <f t="shared" si="54"/>
        <v>81.912672719171226</v>
      </c>
      <c r="J101" s="40">
        <f t="shared" si="54"/>
        <v>82.066226516381732</v>
      </c>
      <c r="K101" s="40">
        <f t="shared" si="54"/>
        <v>84.512854167485557</v>
      </c>
      <c r="L101" s="40">
        <f t="shared" si="54"/>
        <v>84.615372176496606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1.3967270708886703</v>
      </c>
      <c r="C103" s="206">
        <f t="shared" ref="C103" si="56">IF(AND(D$5-C$5 &lt;&gt; 0,D51 &lt;&gt; 0,C51 &lt;&gt; 0),(EXP(LN(D51/C51)/(D$5-C$5))-1)*100,0)</f>
        <v>9.6033925935823383E-2</v>
      </c>
      <c r="D103" s="50">
        <f>IF(AND(E$5-D$5 &lt;&gt; 0,E51 &lt;&gt; 0,D51 &lt;&gt; 0),(EXP(LN(E51/D51)/(E$5-D$5))-1)*100,0)</f>
        <v>0.26332903761461246</v>
      </c>
      <c r="E103" s="50">
        <f>IF(AND(F$5-E$5 &lt;&gt; 0,F51 &lt;&gt; 0,E51 &lt;&gt; 0),(EXP(LN(F51/E51)/(F$5-E$5))-1)*100,0)</f>
        <v>0.25090954461179926</v>
      </c>
      <c r="F103" s="206">
        <f>IF(AND(F$5-D$5 &lt;&gt; 0,F51 &lt;&gt; 0,D51 &lt;&gt; 0),(EXP(LN(F51/D51)/(F$5-D$5))-1)*100,0)</f>
        <v>0.25504920467143144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Leicester and Leicestershire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9.2342650616512376</v>
      </c>
      <c r="C9" s="330">
        <v>24.247683301754726</v>
      </c>
      <c r="D9" s="330">
        <f>SUM(B9:C9)</f>
        <v>33.481948363405962</v>
      </c>
      <c r="E9" s="331"/>
      <c r="F9" s="330">
        <v>13.051336722769957</v>
      </c>
      <c r="G9" s="330">
        <v>29.398505316163813</v>
      </c>
      <c r="H9" s="330">
        <f>SUM(F9:G9)</f>
        <v>42.449842038933767</v>
      </c>
      <c r="I9" s="331"/>
      <c r="J9" s="330">
        <v>15.029157378698665</v>
      </c>
      <c r="K9" s="330">
        <v>27.557236072572561</v>
      </c>
      <c r="L9" s="330">
        <f>SUM(J9:K9)</f>
        <v>42.586393451271228</v>
      </c>
      <c r="M9" s="236"/>
      <c r="N9" s="328">
        <f>IF(B9&gt;0,(EXP(LN(F9/B9)/($F$6-$B$6))-1)*100,0)</f>
        <v>7.1643987362358663</v>
      </c>
      <c r="O9" s="328">
        <f>IF(F9&gt;0,(EXP(LN(J9/F9)/($J$6-$F$6))-1)*100,0)</f>
        <v>0.94511547486790803</v>
      </c>
      <c r="P9" s="328"/>
      <c r="Q9" s="328">
        <f>IF(C9&gt;0,(EXP(LN(G9/C9)/($F$6-$B$6))-1)*100,0)</f>
        <v>3.9276243231521679</v>
      </c>
      <c r="R9" s="328">
        <f>IF(G9&gt;0,(EXP(LN(K9/G9)/($J$6-$F$6))-1)*100,0)</f>
        <v>-0.43026290541406942</v>
      </c>
      <c r="S9" s="327"/>
      <c r="T9" s="328">
        <f>IF(D9&gt;0,(EXP(LN(H9/D9)/($F$6-$B$6))-1)*100,0)</f>
        <v>4.8607769543938639</v>
      </c>
      <c r="U9" s="328">
        <f>IF(H9&gt;0,(EXP(LN(L9/H9)/($J$6-$F$6))-1)*100,0)</f>
        <v>2.1413012668070053E-2</v>
      </c>
    </row>
    <row r="10" spans="1:21" x14ac:dyDescent="0.2">
      <c r="A10" s="329" t="str">
        <f>name!D5</f>
        <v>12 Other managers and proprietors</v>
      </c>
      <c r="B10" s="330">
        <v>5.5273071328954799</v>
      </c>
      <c r="C10" s="330">
        <v>9.970872109258119</v>
      </c>
      <c r="D10" s="330">
        <f t="shared" ref="D10:D33" si="0">SUM(B10:C10)</f>
        <v>15.498179242153599</v>
      </c>
      <c r="E10" s="331"/>
      <c r="F10" s="330">
        <v>6.456458132996266</v>
      </c>
      <c r="G10" s="330">
        <v>11.381823973955964</v>
      </c>
      <c r="H10" s="330">
        <f t="shared" ref="H10:H33" si="1">SUM(F10:G10)</f>
        <v>17.838282106952228</v>
      </c>
      <c r="I10" s="331"/>
      <c r="J10" s="330">
        <v>8.5680551682120303</v>
      </c>
      <c r="K10" s="330">
        <v>16.530592408991502</v>
      </c>
      <c r="L10" s="330">
        <f t="shared" ref="L10:L33" si="2">SUM(J10:K10)</f>
        <v>25.098647577203533</v>
      </c>
      <c r="M10" s="236"/>
      <c r="N10" s="328">
        <f t="shared" ref="N10:N36" si="3">IF(B10&gt;0,(EXP(LN(F10/B10)/($F$6-$B$6))-1)*100,0)</f>
        <v>3.1563930701269838</v>
      </c>
      <c r="O10" s="328">
        <f t="shared" ref="O10:O34" si="4">IF(F10&gt;0,(EXP(LN(J10/F10)/($J$6-$F$6))-1)*100,0)</f>
        <v>1.9043041266097349</v>
      </c>
      <c r="P10" s="328"/>
      <c r="Q10" s="328">
        <f t="shared" ref="Q10:Q34" si="5">IF(C10&gt;0,(EXP(LN(G10/C10)/($F$6-$B$6))-1)*100,0)</f>
        <v>2.6823368425331173</v>
      </c>
      <c r="R10" s="328">
        <f t="shared" ref="R10:R34" si="6">IF(G10&gt;0,(EXP(LN(K10/G10)/($J$6-$F$6))-1)*100,0)</f>
        <v>2.5191752109663845</v>
      </c>
      <c r="S10" s="327"/>
      <c r="T10" s="328">
        <f t="shared" ref="T10:T34" si="7">IF(D10&gt;0,(EXP(LN(H10/D10)/($F$6-$B$6))-1)*100,0)</f>
        <v>2.8524093662052108</v>
      </c>
      <c r="U10" s="328">
        <f t="shared" ref="U10:U34" si="8">IF(H10&gt;0,(EXP(LN(L10/H10)/($J$6-$F$6))-1)*100,0)</f>
        <v>2.3025563772836266</v>
      </c>
    </row>
    <row r="11" spans="1:21" x14ac:dyDescent="0.2">
      <c r="A11" s="329" t="str">
        <f>name!D6</f>
        <v>21 Science, research, engineering and technology professionals</v>
      </c>
      <c r="B11" s="330">
        <v>4.571106822184964</v>
      </c>
      <c r="C11" s="330">
        <v>23.800119705476959</v>
      </c>
      <c r="D11" s="330">
        <f t="shared" si="0"/>
        <v>28.371226527661925</v>
      </c>
      <c r="E11" s="331"/>
      <c r="F11" s="330">
        <v>6.6927834389576315</v>
      </c>
      <c r="G11" s="330">
        <v>28.521501015031131</v>
      </c>
      <c r="H11" s="330">
        <f t="shared" si="1"/>
        <v>35.214284453988761</v>
      </c>
      <c r="I11" s="331"/>
      <c r="J11" s="330">
        <v>9.4811589345903435</v>
      </c>
      <c r="K11" s="330">
        <v>31.598549528291787</v>
      </c>
      <c r="L11" s="330">
        <f t="shared" si="2"/>
        <v>41.079708462882131</v>
      </c>
      <c r="M11" s="236"/>
      <c r="N11" s="328">
        <f t="shared" si="3"/>
        <v>7.9237632159120164</v>
      </c>
      <c r="O11" s="328">
        <f t="shared" si="4"/>
        <v>2.3490093949309232</v>
      </c>
      <c r="P11" s="328"/>
      <c r="Q11" s="328">
        <f t="shared" si="5"/>
        <v>3.6856482470023044</v>
      </c>
      <c r="R11" s="328">
        <f t="shared" si="6"/>
        <v>0.68535786184151792</v>
      </c>
      <c r="S11" s="327"/>
      <c r="T11" s="328">
        <f t="shared" si="7"/>
        <v>4.4162642850631872</v>
      </c>
      <c r="U11" s="328">
        <f t="shared" si="8"/>
        <v>1.0323758009862516</v>
      </c>
    </row>
    <row r="12" spans="1:21" x14ac:dyDescent="0.2">
      <c r="A12" s="329" t="str">
        <f>name!D7</f>
        <v>22 Health professionals</v>
      </c>
      <c r="B12" s="330">
        <v>13.687898911726819</v>
      </c>
      <c r="C12" s="330">
        <v>4.9493202217518526</v>
      </c>
      <c r="D12" s="330">
        <f t="shared" si="0"/>
        <v>18.637219133478673</v>
      </c>
      <c r="E12" s="331"/>
      <c r="F12" s="330">
        <v>14.918843053290297</v>
      </c>
      <c r="G12" s="330">
        <v>5.6586419848330873</v>
      </c>
      <c r="H12" s="330">
        <f t="shared" si="1"/>
        <v>20.577485038123385</v>
      </c>
      <c r="I12" s="331"/>
      <c r="J12" s="330">
        <v>17.631930382614062</v>
      </c>
      <c r="K12" s="330">
        <v>6.346206088627012</v>
      </c>
      <c r="L12" s="330">
        <f t="shared" si="2"/>
        <v>23.978136471241072</v>
      </c>
      <c r="M12" s="236"/>
      <c r="N12" s="328">
        <f t="shared" si="3"/>
        <v>1.7371743125496497</v>
      </c>
      <c r="O12" s="328">
        <f t="shared" si="4"/>
        <v>1.1201366471049523</v>
      </c>
      <c r="P12" s="328"/>
      <c r="Q12" s="328">
        <f t="shared" si="5"/>
        <v>2.7148728271068068</v>
      </c>
      <c r="R12" s="328">
        <f t="shared" si="6"/>
        <v>0.76741791610945853</v>
      </c>
      <c r="S12" s="327"/>
      <c r="T12" s="328">
        <f t="shared" si="7"/>
        <v>2.0004849555619098</v>
      </c>
      <c r="U12" s="328">
        <f t="shared" si="8"/>
        <v>1.0248487412803708</v>
      </c>
    </row>
    <row r="13" spans="1:21" x14ac:dyDescent="0.2">
      <c r="A13" s="329" t="str">
        <f>name!D8</f>
        <v>23 Teaching and other educational professionals</v>
      </c>
      <c r="B13" s="330">
        <v>11.868082196628515</v>
      </c>
      <c r="C13" s="330">
        <v>8.1566632684113376</v>
      </c>
      <c r="D13" s="330">
        <f t="shared" si="0"/>
        <v>20.024745465039853</v>
      </c>
      <c r="E13" s="331"/>
      <c r="F13" s="330">
        <v>14.745483056212358</v>
      </c>
      <c r="G13" s="330">
        <v>8.909749087302238</v>
      </c>
      <c r="H13" s="330">
        <f t="shared" si="1"/>
        <v>23.655232143514596</v>
      </c>
      <c r="I13" s="331"/>
      <c r="J13" s="330">
        <v>15.234025729858962</v>
      </c>
      <c r="K13" s="330">
        <v>9.587912231233144</v>
      </c>
      <c r="L13" s="330">
        <f t="shared" si="2"/>
        <v>24.821937961092104</v>
      </c>
      <c r="M13" s="236"/>
      <c r="N13" s="328">
        <f t="shared" si="3"/>
        <v>4.4373135220697302</v>
      </c>
      <c r="O13" s="328">
        <f t="shared" si="4"/>
        <v>0.21753398603929774</v>
      </c>
      <c r="P13" s="328"/>
      <c r="Q13" s="328">
        <f t="shared" si="5"/>
        <v>1.7819080318356217</v>
      </c>
      <c r="R13" s="328">
        <f t="shared" si="6"/>
        <v>0.49024500246614977</v>
      </c>
      <c r="S13" s="327"/>
      <c r="T13" s="328">
        <f t="shared" si="7"/>
        <v>3.3884541798347767</v>
      </c>
      <c r="U13" s="328">
        <f t="shared" si="8"/>
        <v>0.32147251546548183</v>
      </c>
    </row>
    <row r="14" spans="1:21" x14ac:dyDescent="0.2">
      <c r="A14" s="329" t="str">
        <f>name!D9</f>
        <v>24 Business, media and public service professionals</v>
      </c>
      <c r="B14" s="330">
        <v>11.57681613614586</v>
      </c>
      <c r="C14" s="330">
        <v>16.711258565784352</v>
      </c>
      <c r="D14" s="330">
        <f t="shared" si="0"/>
        <v>28.288074701930213</v>
      </c>
      <c r="E14" s="331"/>
      <c r="F14" s="330">
        <v>17.897408561592464</v>
      </c>
      <c r="G14" s="330">
        <v>20.379276930779604</v>
      </c>
      <c r="H14" s="330">
        <f t="shared" si="1"/>
        <v>38.276685492372067</v>
      </c>
      <c r="I14" s="331"/>
      <c r="J14" s="330">
        <v>23.015794865632923</v>
      </c>
      <c r="K14" s="330">
        <v>24.65201155707565</v>
      </c>
      <c r="L14" s="330">
        <f t="shared" si="2"/>
        <v>47.667806422708573</v>
      </c>
      <c r="M14" s="236"/>
      <c r="N14" s="328">
        <f t="shared" si="3"/>
        <v>9.1038819723222364</v>
      </c>
      <c r="O14" s="328">
        <f t="shared" si="4"/>
        <v>1.6909696325289492</v>
      </c>
      <c r="P14" s="328"/>
      <c r="Q14" s="328">
        <f t="shared" si="5"/>
        <v>4.0485236588233553</v>
      </c>
      <c r="R14" s="328">
        <f t="shared" si="6"/>
        <v>1.2770181444989426</v>
      </c>
      <c r="S14" s="327"/>
      <c r="T14" s="328">
        <f t="shared" si="7"/>
        <v>6.2346488479915863</v>
      </c>
      <c r="U14" s="328">
        <f t="shared" si="8"/>
        <v>1.4735193164658655</v>
      </c>
    </row>
    <row r="15" spans="1:21" x14ac:dyDescent="0.2">
      <c r="A15" s="329" t="str">
        <f>name!D10</f>
        <v>31 Science, engineering and technology associate professionals</v>
      </c>
      <c r="B15" s="330">
        <v>2.2090442060361251</v>
      </c>
      <c r="C15" s="330">
        <v>6.8006873670934329</v>
      </c>
      <c r="D15" s="330">
        <f t="shared" si="0"/>
        <v>9.0097315731295584</v>
      </c>
      <c r="E15" s="331"/>
      <c r="F15" s="330">
        <v>3.0753175930852885</v>
      </c>
      <c r="G15" s="330">
        <v>8.8419341323499641</v>
      </c>
      <c r="H15" s="330">
        <f t="shared" si="1"/>
        <v>11.917251725435253</v>
      </c>
      <c r="I15" s="331"/>
      <c r="J15" s="330">
        <v>3.7113133834415044</v>
      </c>
      <c r="K15" s="330">
        <v>7.2280002083575789</v>
      </c>
      <c r="L15" s="330">
        <f t="shared" si="2"/>
        <v>10.939313591799083</v>
      </c>
      <c r="M15" s="236"/>
      <c r="N15" s="328">
        <f t="shared" si="3"/>
        <v>6.8407955536218923</v>
      </c>
      <c r="O15" s="328">
        <f t="shared" si="4"/>
        <v>1.2610695755158607</v>
      </c>
      <c r="P15" s="328"/>
      <c r="Q15" s="328">
        <f t="shared" si="5"/>
        <v>5.3898758656546475</v>
      </c>
      <c r="R15" s="328">
        <f t="shared" si="6"/>
        <v>-1.3346353263367638</v>
      </c>
      <c r="S15" s="327"/>
      <c r="T15" s="328">
        <f t="shared" si="7"/>
        <v>5.7530379523330177</v>
      </c>
      <c r="U15" s="328">
        <f t="shared" si="8"/>
        <v>-0.56920069970133325</v>
      </c>
    </row>
    <row r="16" spans="1:21" x14ac:dyDescent="0.2">
      <c r="A16" s="329" t="str">
        <f>name!D11</f>
        <v>32 Health and social care associate professionals</v>
      </c>
      <c r="B16" s="330">
        <v>6.5619295803272557</v>
      </c>
      <c r="C16" s="330">
        <v>1.7995254782162464</v>
      </c>
      <c r="D16" s="330">
        <f t="shared" si="0"/>
        <v>8.3614550585435019</v>
      </c>
      <c r="E16" s="331"/>
      <c r="F16" s="330">
        <v>7.4303602350693234</v>
      </c>
      <c r="G16" s="330">
        <v>1.9507378309436469</v>
      </c>
      <c r="H16" s="330">
        <f t="shared" si="1"/>
        <v>9.3810980660129708</v>
      </c>
      <c r="I16" s="331"/>
      <c r="J16" s="330">
        <v>8.4740835304132318</v>
      </c>
      <c r="K16" s="330">
        <v>1.8617025016761584</v>
      </c>
      <c r="L16" s="330">
        <f t="shared" si="2"/>
        <v>10.33578603208939</v>
      </c>
      <c r="M16" s="236"/>
      <c r="N16" s="328">
        <f t="shared" si="3"/>
        <v>2.5169461966834783</v>
      </c>
      <c r="O16" s="328">
        <f t="shared" si="4"/>
        <v>0.88010480074416364</v>
      </c>
      <c r="P16" s="328"/>
      <c r="Q16" s="328">
        <f t="shared" si="5"/>
        <v>1.6267837278818309</v>
      </c>
      <c r="R16" s="328">
        <f t="shared" si="6"/>
        <v>-0.31095741149549383</v>
      </c>
      <c r="S16" s="327"/>
      <c r="T16" s="328">
        <f t="shared" si="7"/>
        <v>2.3279710864472003</v>
      </c>
      <c r="U16" s="328">
        <f t="shared" si="8"/>
        <v>0.64819457901854616</v>
      </c>
    </row>
    <row r="17" spans="1:21" x14ac:dyDescent="0.2">
      <c r="A17" s="329" t="str">
        <f>name!D12</f>
        <v>33 Protective service occupations</v>
      </c>
      <c r="B17" s="330">
        <v>1.0577112699858418</v>
      </c>
      <c r="C17" s="330">
        <v>5.195423263867772</v>
      </c>
      <c r="D17" s="330">
        <f t="shared" si="0"/>
        <v>6.253134533853614</v>
      </c>
      <c r="E17" s="331"/>
      <c r="F17" s="330">
        <v>1.3753869032928046</v>
      </c>
      <c r="G17" s="330">
        <v>5.5426878862261004</v>
      </c>
      <c r="H17" s="330">
        <f t="shared" si="1"/>
        <v>6.9180747895189052</v>
      </c>
      <c r="I17" s="331"/>
      <c r="J17" s="330">
        <v>2.4337682779705445</v>
      </c>
      <c r="K17" s="330">
        <v>6.8105205464361145</v>
      </c>
      <c r="L17" s="330">
        <f t="shared" si="2"/>
        <v>9.2442888244066594</v>
      </c>
      <c r="M17" s="236"/>
      <c r="N17" s="328">
        <f t="shared" si="3"/>
        <v>5.3929475146402117</v>
      </c>
      <c r="O17" s="328">
        <f t="shared" si="4"/>
        <v>3.8780103710478242</v>
      </c>
      <c r="P17" s="328"/>
      <c r="Q17" s="328">
        <f t="shared" si="5"/>
        <v>1.3024380835673366</v>
      </c>
      <c r="R17" s="328">
        <f t="shared" si="6"/>
        <v>1.3827324901802163</v>
      </c>
      <c r="S17" s="327"/>
      <c r="T17" s="328">
        <f t="shared" si="7"/>
        <v>2.0416555398665492</v>
      </c>
      <c r="U17" s="328">
        <f t="shared" si="8"/>
        <v>1.95124889277285</v>
      </c>
    </row>
    <row r="18" spans="1:21" x14ac:dyDescent="0.2">
      <c r="A18" s="329" t="str">
        <f>name!D13</f>
        <v>34 Culture, media and sports occupations</v>
      </c>
      <c r="B18" s="330">
        <v>3.0097809093763499</v>
      </c>
      <c r="C18" s="330">
        <v>4.3474989263476216</v>
      </c>
      <c r="D18" s="330">
        <f t="shared" si="0"/>
        <v>7.3572798357239719</v>
      </c>
      <c r="E18" s="331"/>
      <c r="F18" s="330">
        <v>3.7345291645980874</v>
      </c>
      <c r="G18" s="330">
        <v>3.7277925815027335</v>
      </c>
      <c r="H18" s="330">
        <f t="shared" si="1"/>
        <v>7.4623217461008213</v>
      </c>
      <c r="I18" s="331"/>
      <c r="J18" s="330">
        <v>3.7585154412058839</v>
      </c>
      <c r="K18" s="330">
        <v>3.6969911351701858</v>
      </c>
      <c r="L18" s="330">
        <f t="shared" si="2"/>
        <v>7.4555065763760702</v>
      </c>
      <c r="M18" s="236"/>
      <c r="N18" s="328">
        <f t="shared" si="3"/>
        <v>4.4095428980146067</v>
      </c>
      <c r="O18" s="328">
        <f t="shared" si="4"/>
        <v>4.2691107925252325E-2</v>
      </c>
      <c r="P18" s="327"/>
      <c r="Q18" s="328">
        <f t="shared" si="5"/>
        <v>-3.0288711591227924</v>
      </c>
      <c r="R18" s="328">
        <f t="shared" si="6"/>
        <v>-5.5297872814863425E-2</v>
      </c>
      <c r="S18" s="327"/>
      <c r="T18" s="328">
        <f t="shared" si="7"/>
        <v>0.28392861443968798</v>
      </c>
      <c r="U18" s="328">
        <f t="shared" si="8"/>
        <v>-6.0911123608731188E-3</v>
      </c>
    </row>
    <row r="19" spans="1:21" x14ac:dyDescent="0.2">
      <c r="A19" s="329" t="str">
        <f>name!D14</f>
        <v>35 Business and public service associate professionals</v>
      </c>
      <c r="B19" s="330">
        <v>12.727369407375214</v>
      </c>
      <c r="C19" s="330">
        <v>16.067427287812396</v>
      </c>
      <c r="D19" s="330">
        <f t="shared" si="0"/>
        <v>28.79479669518761</v>
      </c>
      <c r="E19" s="331"/>
      <c r="F19" s="330">
        <v>15.222724637073267</v>
      </c>
      <c r="G19" s="330">
        <v>18.249352358550588</v>
      </c>
      <c r="H19" s="330">
        <f t="shared" si="1"/>
        <v>33.472076995623851</v>
      </c>
      <c r="I19" s="331"/>
      <c r="J19" s="330">
        <v>16.603149414791918</v>
      </c>
      <c r="K19" s="330">
        <v>16.523243055064309</v>
      </c>
      <c r="L19" s="330">
        <f t="shared" si="2"/>
        <v>33.126392469856228</v>
      </c>
      <c r="M19" s="236"/>
      <c r="N19" s="328">
        <f t="shared" si="3"/>
        <v>3.6455709800049751</v>
      </c>
      <c r="O19" s="328">
        <f t="shared" si="4"/>
        <v>0.5803646132962248</v>
      </c>
      <c r="P19" s="327"/>
      <c r="Q19" s="328">
        <f t="shared" si="5"/>
        <v>2.5794161060026966</v>
      </c>
      <c r="R19" s="328">
        <f t="shared" si="6"/>
        <v>-0.66022111666762529</v>
      </c>
      <c r="S19" s="327"/>
      <c r="T19" s="328">
        <f t="shared" si="7"/>
        <v>3.0561061300913739</v>
      </c>
      <c r="U19" s="328">
        <f t="shared" si="8"/>
        <v>-6.9184379834352772E-2</v>
      </c>
    </row>
    <row r="20" spans="1:21" x14ac:dyDescent="0.2">
      <c r="A20" s="329" t="str">
        <f>name!D15</f>
        <v>41 Administrative occupations</v>
      </c>
      <c r="B20" s="330">
        <v>35.39446183267367</v>
      </c>
      <c r="C20" s="330">
        <v>10.544030826645852</v>
      </c>
      <c r="D20" s="330">
        <f t="shared" si="0"/>
        <v>45.938492659319522</v>
      </c>
      <c r="E20" s="331"/>
      <c r="F20" s="330">
        <v>36.412837038367364</v>
      </c>
      <c r="G20" s="330">
        <v>12.413709268528763</v>
      </c>
      <c r="H20" s="330">
        <f t="shared" si="1"/>
        <v>48.826546306896127</v>
      </c>
      <c r="I20" s="331"/>
      <c r="J20" s="330">
        <v>29.597736702584381</v>
      </c>
      <c r="K20" s="330">
        <v>12.138968480839265</v>
      </c>
      <c r="L20" s="330">
        <f t="shared" si="2"/>
        <v>41.736705183423645</v>
      </c>
      <c r="M20" s="236"/>
      <c r="N20" s="328">
        <f t="shared" si="3"/>
        <v>0.56893262653072707</v>
      </c>
      <c r="O20" s="328">
        <f t="shared" si="4"/>
        <v>-1.3719911050554146</v>
      </c>
      <c r="P20" s="327"/>
      <c r="Q20" s="328">
        <f t="shared" si="5"/>
        <v>3.3187113079895969</v>
      </c>
      <c r="R20" s="328">
        <f t="shared" si="6"/>
        <v>-0.1490929770286975</v>
      </c>
      <c r="S20" s="327"/>
      <c r="T20" s="328">
        <f t="shared" si="7"/>
        <v>1.2268804004522682</v>
      </c>
      <c r="U20" s="328">
        <f t="shared" si="8"/>
        <v>-1.0405034823365189</v>
      </c>
    </row>
    <row r="21" spans="1:21" x14ac:dyDescent="0.2">
      <c r="A21" s="329" t="str">
        <f>name!D16</f>
        <v>42 Secretarial and related occupations</v>
      </c>
      <c r="B21" s="330">
        <v>10.159926479996711</v>
      </c>
      <c r="C21" s="330">
        <v>0.88091411231488981</v>
      </c>
      <c r="D21" s="330">
        <f t="shared" si="0"/>
        <v>11.040840592311602</v>
      </c>
      <c r="E21" s="331"/>
      <c r="F21" s="330">
        <v>9.8620376149358293</v>
      </c>
      <c r="G21" s="330">
        <v>0.67684228556829529</v>
      </c>
      <c r="H21" s="330">
        <f t="shared" si="1"/>
        <v>10.538879900504124</v>
      </c>
      <c r="I21" s="331"/>
      <c r="J21" s="330">
        <v>7.7413601037338671</v>
      </c>
      <c r="K21" s="330">
        <v>1.0028664639148079</v>
      </c>
      <c r="L21" s="330">
        <f t="shared" si="2"/>
        <v>8.7442265676486741</v>
      </c>
      <c r="M21" s="236"/>
      <c r="N21" s="328">
        <f t="shared" si="3"/>
        <v>-0.59340046288997028</v>
      </c>
      <c r="O21" s="328">
        <f t="shared" si="4"/>
        <v>-1.6011458732302475</v>
      </c>
      <c r="P21" s="327"/>
      <c r="Q21" s="328">
        <f t="shared" si="5"/>
        <v>-5.1339575976861784</v>
      </c>
      <c r="R21" s="328">
        <f t="shared" si="6"/>
        <v>2.6558511842754928</v>
      </c>
      <c r="S21" s="327"/>
      <c r="T21" s="328">
        <f t="shared" si="7"/>
        <v>-0.92628158298712071</v>
      </c>
      <c r="U21" s="328">
        <f t="shared" si="8"/>
        <v>-1.2368052713585098</v>
      </c>
    </row>
    <row r="22" spans="1:21" x14ac:dyDescent="0.2">
      <c r="A22" s="329" t="str">
        <f>name!D17</f>
        <v>51 Skilled agricultural and related trades</v>
      </c>
      <c r="B22" s="330">
        <v>1.0354361109326136</v>
      </c>
      <c r="C22" s="330">
        <v>4.3794643472587005</v>
      </c>
      <c r="D22" s="330">
        <f t="shared" si="0"/>
        <v>5.4149004581913136</v>
      </c>
      <c r="E22" s="331"/>
      <c r="F22" s="330">
        <v>1.4728847179130484</v>
      </c>
      <c r="G22" s="330">
        <v>5.005089165081217</v>
      </c>
      <c r="H22" s="330">
        <f t="shared" si="1"/>
        <v>6.4779738829942657</v>
      </c>
      <c r="I22" s="331"/>
      <c r="J22" s="330">
        <v>1.7953159479565612</v>
      </c>
      <c r="K22" s="330">
        <v>4.6692142685023263</v>
      </c>
      <c r="L22" s="330">
        <f t="shared" si="2"/>
        <v>6.464530216458888</v>
      </c>
      <c r="M22" s="236"/>
      <c r="N22" s="328">
        <f t="shared" si="3"/>
        <v>7.3023145185644456</v>
      </c>
      <c r="O22" s="328">
        <f t="shared" si="4"/>
        <v>1.3284677600774009</v>
      </c>
      <c r="P22" s="327"/>
      <c r="Q22" s="328">
        <f t="shared" si="5"/>
        <v>2.7065555772125993</v>
      </c>
      <c r="R22" s="328">
        <f t="shared" si="6"/>
        <v>-0.46202550408833698</v>
      </c>
      <c r="S22" s="327"/>
      <c r="T22" s="328">
        <f t="shared" si="7"/>
        <v>3.6501042086753088</v>
      </c>
      <c r="U22" s="328">
        <f t="shared" si="8"/>
        <v>-1.3848675506555885E-2</v>
      </c>
    </row>
    <row r="23" spans="1:21" x14ac:dyDescent="0.2">
      <c r="A23" s="329" t="str">
        <f>name!D18</f>
        <v>52 Skilled metal, electrical and electronic trades</v>
      </c>
      <c r="B23" s="330">
        <v>0.34537891458588482</v>
      </c>
      <c r="C23" s="330">
        <v>22.479213685167824</v>
      </c>
      <c r="D23" s="330">
        <f t="shared" si="0"/>
        <v>22.824592599753711</v>
      </c>
      <c r="E23" s="331"/>
      <c r="F23" s="330">
        <v>0.42375406500893226</v>
      </c>
      <c r="G23" s="330">
        <v>19.800596417302899</v>
      </c>
      <c r="H23" s="330">
        <f t="shared" si="1"/>
        <v>20.224350482311831</v>
      </c>
      <c r="I23" s="331"/>
      <c r="J23" s="330">
        <v>1.2020783819864795</v>
      </c>
      <c r="K23" s="330">
        <v>16.861062516441365</v>
      </c>
      <c r="L23" s="330">
        <f t="shared" si="2"/>
        <v>18.063140898427843</v>
      </c>
      <c r="M23" s="236"/>
      <c r="N23" s="328">
        <f t="shared" si="3"/>
        <v>4.1750245332726532</v>
      </c>
      <c r="O23" s="328">
        <f t="shared" si="4"/>
        <v>7.1983071916459362</v>
      </c>
      <c r="P23" s="327"/>
      <c r="Q23" s="328">
        <f t="shared" si="5"/>
        <v>-2.505653797530516</v>
      </c>
      <c r="R23" s="328">
        <f t="shared" si="6"/>
        <v>-1.0656485605579746</v>
      </c>
      <c r="S23" s="327"/>
      <c r="T23" s="328">
        <f t="shared" si="7"/>
        <v>-2.3900006953981756</v>
      </c>
      <c r="U23" s="328">
        <f t="shared" si="8"/>
        <v>-0.75059486310142809</v>
      </c>
    </row>
    <row r="24" spans="1:21" x14ac:dyDescent="0.2">
      <c r="A24" s="329" t="str">
        <f>name!D19</f>
        <v>53 Skilled construction and building trades</v>
      </c>
      <c r="B24" s="330">
        <v>0.12230063391926939</v>
      </c>
      <c r="C24" s="330">
        <v>13.970108813882172</v>
      </c>
      <c r="D24" s="330">
        <f t="shared" si="0"/>
        <v>14.092409447801442</v>
      </c>
      <c r="E24" s="331"/>
      <c r="F24" s="330">
        <v>0.15638161025774153</v>
      </c>
      <c r="G24" s="330">
        <v>10.945136336279829</v>
      </c>
      <c r="H24" s="330">
        <f t="shared" si="1"/>
        <v>11.10151794653757</v>
      </c>
      <c r="I24" s="331"/>
      <c r="J24" s="330">
        <v>0.17537358695104713</v>
      </c>
      <c r="K24" s="330">
        <v>9.6540648945342316</v>
      </c>
      <c r="L24" s="330">
        <f t="shared" si="2"/>
        <v>9.829438481485278</v>
      </c>
      <c r="M24" s="236"/>
      <c r="N24" s="328">
        <f t="shared" si="3"/>
        <v>5.0391973651173316</v>
      </c>
      <c r="O24" s="328">
        <f t="shared" si="4"/>
        <v>0.76705518624056168</v>
      </c>
      <c r="P24" s="327"/>
      <c r="Q24" s="328">
        <f t="shared" si="5"/>
        <v>-4.7633134013069345</v>
      </c>
      <c r="R24" s="328">
        <f t="shared" si="6"/>
        <v>-0.83328297700042686</v>
      </c>
      <c r="S24" s="327"/>
      <c r="T24" s="328">
        <f t="shared" si="7"/>
        <v>-4.6590615337745112</v>
      </c>
      <c r="U24" s="328">
        <f t="shared" si="8"/>
        <v>-0.80805118084111838</v>
      </c>
    </row>
    <row r="25" spans="1:21" x14ac:dyDescent="0.2">
      <c r="A25" s="329" t="str">
        <f>name!D20</f>
        <v>54 Textiles, printing and other skilled trades</v>
      </c>
      <c r="B25" s="330">
        <v>4.0974219096711639</v>
      </c>
      <c r="C25" s="330">
        <v>5.8624515629341243</v>
      </c>
      <c r="D25" s="330">
        <f t="shared" si="0"/>
        <v>9.9598734726052882</v>
      </c>
      <c r="E25" s="331"/>
      <c r="F25" s="330">
        <v>3.8641652111035989</v>
      </c>
      <c r="G25" s="330">
        <v>4.5715132898238888</v>
      </c>
      <c r="H25" s="330">
        <f t="shared" si="1"/>
        <v>8.4356785009274873</v>
      </c>
      <c r="I25" s="331"/>
      <c r="J25" s="330">
        <v>3.4459235912483899</v>
      </c>
      <c r="K25" s="330">
        <v>3.9067737735724588</v>
      </c>
      <c r="L25" s="330">
        <f t="shared" si="2"/>
        <v>7.3526973648208482</v>
      </c>
      <c r="M25" s="236"/>
      <c r="N25" s="328">
        <f t="shared" si="3"/>
        <v>-1.165401994885451</v>
      </c>
      <c r="O25" s="328">
        <f t="shared" si="4"/>
        <v>-0.76078266824501917</v>
      </c>
      <c r="P25" s="327"/>
      <c r="Q25" s="328">
        <f t="shared" si="5"/>
        <v>-4.8527711957986224</v>
      </c>
      <c r="R25" s="328">
        <f t="shared" si="6"/>
        <v>-1.0420814738226425</v>
      </c>
      <c r="S25" s="327"/>
      <c r="T25" s="328">
        <f t="shared" si="7"/>
        <v>-3.2673156563591044</v>
      </c>
      <c r="U25" s="328">
        <f t="shared" si="8"/>
        <v>-0.91183677103782168</v>
      </c>
    </row>
    <row r="26" spans="1:21" x14ac:dyDescent="0.2">
      <c r="A26" s="329" t="str">
        <f>name!D21</f>
        <v>61 Caring personal service occupations</v>
      </c>
      <c r="B26" s="330">
        <v>37.793699269846172</v>
      </c>
      <c r="C26" s="330">
        <v>6.3044603660718099</v>
      </c>
      <c r="D26" s="330">
        <f t="shared" si="0"/>
        <v>44.09815963591798</v>
      </c>
      <c r="E26" s="331"/>
      <c r="F26" s="330">
        <v>36.421565383921681</v>
      </c>
      <c r="G26" s="330">
        <v>6.3552983095772868</v>
      </c>
      <c r="H26" s="330">
        <f t="shared" si="1"/>
        <v>42.776863693498967</v>
      </c>
      <c r="I26" s="331"/>
      <c r="J26" s="330">
        <v>40.946211051196379</v>
      </c>
      <c r="K26" s="330">
        <v>9.0492188365947737</v>
      </c>
      <c r="L26" s="330">
        <f t="shared" si="2"/>
        <v>49.995429887791154</v>
      </c>
      <c r="M26" s="236"/>
      <c r="N26" s="328">
        <f t="shared" si="3"/>
        <v>-0.73689844961495332</v>
      </c>
      <c r="O26" s="328">
        <f t="shared" si="4"/>
        <v>0.78370988770257721</v>
      </c>
      <c r="P26" s="327"/>
      <c r="Q26" s="328">
        <f t="shared" si="5"/>
        <v>0.16075841727527518</v>
      </c>
      <c r="R26" s="328">
        <f t="shared" si="6"/>
        <v>2.3839018956179459</v>
      </c>
      <c r="S26" s="327"/>
      <c r="T26" s="328">
        <f t="shared" si="7"/>
        <v>-0.60656614359961836</v>
      </c>
      <c r="U26" s="328">
        <f t="shared" si="8"/>
        <v>1.0449836155908443</v>
      </c>
    </row>
    <row r="27" spans="1:21" x14ac:dyDescent="0.2">
      <c r="A27" s="329" t="str">
        <f>name!D22</f>
        <v>62 Leisure, travel and related personal service occupations</v>
      </c>
      <c r="B27" s="330">
        <v>7.8379074263329018</v>
      </c>
      <c r="C27" s="330">
        <v>3.5943328358447002</v>
      </c>
      <c r="D27" s="330">
        <f t="shared" si="0"/>
        <v>11.432240262177602</v>
      </c>
      <c r="E27" s="331"/>
      <c r="F27" s="330">
        <v>9.3274953908955851</v>
      </c>
      <c r="G27" s="330">
        <v>3.8679176964893673</v>
      </c>
      <c r="H27" s="330">
        <f t="shared" si="1"/>
        <v>13.195413087384953</v>
      </c>
      <c r="I27" s="331"/>
      <c r="J27" s="330">
        <v>9.2802047936596672</v>
      </c>
      <c r="K27" s="330">
        <v>4.2253906517053252</v>
      </c>
      <c r="L27" s="330">
        <f t="shared" si="2"/>
        <v>13.505595445364992</v>
      </c>
      <c r="M27" s="236"/>
      <c r="N27" s="328">
        <f t="shared" si="3"/>
        <v>3.5411496257933051</v>
      </c>
      <c r="O27" s="328">
        <f t="shared" si="4"/>
        <v>-3.3880373536088193E-2</v>
      </c>
      <c r="P27" s="327"/>
      <c r="Q27" s="328">
        <f t="shared" si="5"/>
        <v>1.4779737238835189</v>
      </c>
      <c r="R27" s="328">
        <f t="shared" si="6"/>
        <v>0.59104259924906977</v>
      </c>
      <c r="S27" s="327"/>
      <c r="T27" s="328">
        <f t="shared" si="7"/>
        <v>2.9101780237671626</v>
      </c>
      <c r="U27" s="328">
        <f t="shared" si="8"/>
        <v>0.1550187045251894</v>
      </c>
    </row>
    <row r="28" spans="1:21" x14ac:dyDescent="0.2">
      <c r="A28" s="329" t="str">
        <f>name!D23</f>
        <v>63 Community and civil enforcement occupations</v>
      </c>
      <c r="B28" s="330">
        <v>0.10820882999230223</v>
      </c>
      <c r="C28" s="330">
        <v>0.45446349099797451</v>
      </c>
      <c r="D28" s="330">
        <f t="shared" si="0"/>
        <v>0.56267232099027675</v>
      </c>
      <c r="E28" s="331"/>
      <c r="F28" s="330">
        <v>0.11854690762596418</v>
      </c>
      <c r="G28" s="330">
        <v>0.49002757847686229</v>
      </c>
      <c r="H28" s="330">
        <f t="shared" si="1"/>
        <v>0.6085744861028265</v>
      </c>
      <c r="I28" s="331"/>
      <c r="J28" s="330">
        <v>0.15394696484928724</v>
      </c>
      <c r="K28" s="330">
        <v>0.39702838218548009</v>
      </c>
      <c r="L28" s="330">
        <f>SUM(J28:K28)</f>
        <v>0.55097534703476736</v>
      </c>
      <c r="M28" s="236"/>
      <c r="N28" s="328">
        <f t="shared" si="3"/>
        <v>1.8416684531774141</v>
      </c>
      <c r="O28" s="328">
        <f t="shared" si="4"/>
        <v>1.7572574540436481</v>
      </c>
      <c r="P28" s="327"/>
      <c r="Q28" s="328">
        <f t="shared" si="5"/>
        <v>1.5182924983677015</v>
      </c>
      <c r="R28" s="328">
        <f t="shared" si="6"/>
        <v>-1.3932294751442198</v>
      </c>
      <c r="S28" s="327"/>
      <c r="T28" s="328">
        <f t="shared" si="7"/>
        <v>1.5808021152619922</v>
      </c>
      <c r="U28" s="328">
        <f t="shared" si="8"/>
        <v>-0.6606695741553037</v>
      </c>
    </row>
    <row r="29" spans="1:21" x14ac:dyDescent="0.2">
      <c r="A29" s="329" t="str">
        <f>name!D24</f>
        <v>71 Sales occupations</v>
      </c>
      <c r="B29" s="330">
        <v>24.239349332007194</v>
      </c>
      <c r="C29" s="330">
        <v>14.017744773164244</v>
      </c>
      <c r="D29" s="330">
        <f t="shared" si="0"/>
        <v>38.25709410517144</v>
      </c>
      <c r="E29" s="331"/>
      <c r="F29" s="330">
        <v>21.725828534182057</v>
      </c>
      <c r="G29" s="330">
        <v>13.556478068932421</v>
      </c>
      <c r="H29" s="330">
        <f t="shared" si="1"/>
        <v>35.282306603114478</v>
      </c>
      <c r="I29" s="331"/>
      <c r="J29" s="330">
        <v>18.687717707243319</v>
      </c>
      <c r="K29" s="330">
        <v>12.217810177494883</v>
      </c>
      <c r="L29" s="330">
        <f t="shared" si="2"/>
        <v>30.905527884738202</v>
      </c>
      <c r="M29" s="236"/>
      <c r="N29" s="328">
        <f t="shared" si="3"/>
        <v>-2.1657144184171195</v>
      </c>
      <c r="O29" s="328">
        <f t="shared" si="4"/>
        <v>-0.99920977234126962</v>
      </c>
      <c r="P29" s="327"/>
      <c r="Q29" s="328">
        <f t="shared" si="5"/>
        <v>-0.66695574079391751</v>
      </c>
      <c r="R29" s="328">
        <f t="shared" si="6"/>
        <v>-0.69073525837448635</v>
      </c>
      <c r="S29" s="327"/>
      <c r="T29" s="328">
        <f t="shared" si="7"/>
        <v>-1.6059134914778395</v>
      </c>
      <c r="U29" s="328">
        <f t="shared" si="8"/>
        <v>-0.87909017367658882</v>
      </c>
    </row>
    <row r="30" spans="1:21" x14ac:dyDescent="0.2">
      <c r="A30" s="329" t="str">
        <f>name!D25</f>
        <v>72 Customer service occupations</v>
      </c>
      <c r="B30" s="330">
        <v>5.675032614553694</v>
      </c>
      <c r="C30" s="330">
        <v>2.7517781892160103</v>
      </c>
      <c r="D30" s="330">
        <f t="shared" si="0"/>
        <v>8.4268108037697047</v>
      </c>
      <c r="E30" s="331"/>
      <c r="F30" s="330">
        <v>6.3007099192648015</v>
      </c>
      <c r="G30" s="330">
        <v>3.0236520706631125</v>
      </c>
      <c r="H30" s="330">
        <f t="shared" si="1"/>
        <v>9.3243619899279135</v>
      </c>
      <c r="I30" s="331"/>
      <c r="J30" s="330">
        <v>8.6802784734445666</v>
      </c>
      <c r="K30" s="330">
        <v>4.6876892356387057</v>
      </c>
      <c r="L30" s="330">
        <f t="shared" si="2"/>
        <v>13.367967709083272</v>
      </c>
      <c r="M30" s="236"/>
      <c r="N30" s="328">
        <f t="shared" si="3"/>
        <v>2.1137498409215194</v>
      </c>
      <c r="O30" s="328">
        <f t="shared" si="4"/>
        <v>2.1589165081070449</v>
      </c>
      <c r="P30" s="327"/>
      <c r="Q30" s="328">
        <f t="shared" si="5"/>
        <v>1.902227711675919</v>
      </c>
      <c r="R30" s="328">
        <f t="shared" si="6"/>
        <v>2.9663061880409236</v>
      </c>
      <c r="S30" s="327"/>
      <c r="T30" s="328">
        <f t="shared" si="7"/>
        <v>2.0448699162044948</v>
      </c>
      <c r="U30" s="328">
        <f t="shared" si="8"/>
        <v>2.4306080602099822</v>
      </c>
    </row>
    <row r="31" spans="1:21" x14ac:dyDescent="0.2">
      <c r="A31" s="329" t="str">
        <f>name!D26</f>
        <v>81 Process, plant and machine operatives</v>
      </c>
      <c r="B31" s="330">
        <v>5.2868507901580131</v>
      </c>
      <c r="C31" s="330">
        <v>16.526806656114065</v>
      </c>
      <c r="D31" s="330">
        <f t="shared" si="0"/>
        <v>21.813657446272078</v>
      </c>
      <c r="E31" s="331"/>
      <c r="F31" s="330">
        <v>4.6745970211426915</v>
      </c>
      <c r="G31" s="330">
        <v>14.358034602515765</v>
      </c>
      <c r="H31" s="330">
        <f t="shared" si="1"/>
        <v>19.032631623658457</v>
      </c>
      <c r="I31" s="331"/>
      <c r="J31" s="330">
        <v>6.328736569304839</v>
      </c>
      <c r="K31" s="330">
        <v>15.953127294124359</v>
      </c>
      <c r="L31" s="330">
        <f t="shared" si="2"/>
        <v>22.281863863429198</v>
      </c>
      <c r="M31" s="236"/>
      <c r="N31" s="328">
        <f t="shared" si="3"/>
        <v>-2.4315456946317537</v>
      </c>
      <c r="O31" s="328">
        <f t="shared" si="4"/>
        <v>2.0402520561574766</v>
      </c>
      <c r="P31" s="327"/>
      <c r="Q31" s="328">
        <f t="shared" si="5"/>
        <v>-2.7742706261621342</v>
      </c>
      <c r="R31" s="328">
        <f t="shared" si="6"/>
        <v>0.70477318859254456</v>
      </c>
      <c r="S31" s="327"/>
      <c r="T31" s="328">
        <f t="shared" si="7"/>
        <v>-2.6907622518861585</v>
      </c>
      <c r="U31" s="328">
        <f t="shared" si="8"/>
        <v>1.0563275454333887</v>
      </c>
    </row>
    <row r="32" spans="1:21" x14ac:dyDescent="0.2">
      <c r="A32" s="329" t="str">
        <f>name!D27</f>
        <v>82 Transport and mobile machine drivers and operatives</v>
      </c>
      <c r="B32" s="330">
        <v>1.1000770177136407</v>
      </c>
      <c r="C32" s="330">
        <v>20.498554127845509</v>
      </c>
      <c r="D32" s="330">
        <f t="shared" si="0"/>
        <v>21.59863114555915</v>
      </c>
      <c r="E32" s="331"/>
      <c r="F32" s="330">
        <v>1.2278340544175159</v>
      </c>
      <c r="G32" s="330">
        <v>22.34774013849777</v>
      </c>
      <c r="H32" s="330">
        <f t="shared" si="1"/>
        <v>23.575574192915287</v>
      </c>
      <c r="I32" s="331"/>
      <c r="J32" s="330">
        <v>1.9238892122207942</v>
      </c>
      <c r="K32" s="330">
        <v>22.412690266469344</v>
      </c>
      <c r="L32" s="330">
        <f t="shared" si="2"/>
        <v>24.336579478690137</v>
      </c>
      <c r="M32" s="236"/>
      <c r="N32" s="328">
        <f t="shared" si="3"/>
        <v>2.2217511568067394</v>
      </c>
      <c r="O32" s="328">
        <f t="shared" si="4"/>
        <v>3.0392508147259578</v>
      </c>
      <c r="P32" s="327"/>
      <c r="Q32" s="328">
        <f t="shared" si="5"/>
        <v>1.7424231345271268</v>
      </c>
      <c r="R32" s="328">
        <f t="shared" si="6"/>
        <v>1.9349369220877932E-2</v>
      </c>
      <c r="S32" s="327"/>
      <c r="T32" s="328">
        <f t="shared" si="7"/>
        <v>1.767055803150952</v>
      </c>
      <c r="U32" s="328">
        <f t="shared" si="8"/>
        <v>0.21202019619159795</v>
      </c>
    </row>
    <row r="33" spans="1:21" x14ac:dyDescent="0.2">
      <c r="A33" s="329" t="str">
        <f>name!D28</f>
        <v>91 Elementary trades and related occupations</v>
      </c>
      <c r="B33" s="330">
        <v>3.061259450831129</v>
      </c>
      <c r="C33" s="330">
        <v>8.5112249608119335</v>
      </c>
      <c r="D33" s="330">
        <f t="shared" si="0"/>
        <v>11.572484411643062</v>
      </c>
      <c r="E33" s="331"/>
      <c r="F33" s="330">
        <v>2.3274373134925108</v>
      </c>
      <c r="G33" s="330">
        <v>7.50254683678964</v>
      </c>
      <c r="H33" s="330">
        <f t="shared" si="1"/>
        <v>9.8299841502821508</v>
      </c>
      <c r="I33" s="331"/>
      <c r="J33" s="330">
        <v>1.9681524713180123</v>
      </c>
      <c r="K33" s="330">
        <v>5.6291465683311142</v>
      </c>
      <c r="L33" s="330">
        <f t="shared" si="2"/>
        <v>7.5972990396491262</v>
      </c>
      <c r="M33" s="236"/>
      <c r="N33" s="328">
        <f t="shared" si="3"/>
        <v>-5.3336634775018048</v>
      </c>
      <c r="O33" s="328">
        <f t="shared" si="4"/>
        <v>-1.1115924810339739</v>
      </c>
      <c r="P33" s="327"/>
      <c r="Q33" s="328">
        <f t="shared" si="5"/>
        <v>-2.4913083623629761</v>
      </c>
      <c r="R33" s="328">
        <f t="shared" si="6"/>
        <v>-1.8970072874108346</v>
      </c>
      <c r="S33" s="327"/>
      <c r="T33" s="328">
        <f t="shared" si="7"/>
        <v>-3.2111694289607917</v>
      </c>
      <c r="U33" s="328">
        <f t="shared" si="8"/>
        <v>-1.7029630099119286</v>
      </c>
    </row>
    <row r="34" spans="1:21" x14ac:dyDescent="0.2">
      <c r="A34" s="329" t="str">
        <f>name!D29</f>
        <v>92 Elementary administration and service occupations</v>
      </c>
      <c r="B34" s="330">
        <v>24.053761897861179</v>
      </c>
      <c r="C34" s="330">
        <v>25.952587610546331</v>
      </c>
      <c r="D34" s="330">
        <f t="shared" ref="D34" si="9">SUM(B34:C34)</f>
        <v>50.00634950840751</v>
      </c>
      <c r="E34" s="331"/>
      <c r="F34" s="330">
        <v>22.312702223450422</v>
      </c>
      <c r="G34" s="330">
        <v>22.670006332916163</v>
      </c>
      <c r="H34" s="330">
        <f t="shared" ref="H34" si="10">SUM(F34:G34)</f>
        <v>44.982708556366589</v>
      </c>
      <c r="I34" s="331"/>
      <c r="J34" s="330">
        <v>19.815055706173638</v>
      </c>
      <c r="K34" s="330">
        <v>21.970049084854171</v>
      </c>
      <c r="L34" s="330">
        <f t="shared" ref="L34" si="11">SUM(J34:K34)</f>
        <v>41.785104791027806</v>
      </c>
      <c r="M34" s="236"/>
      <c r="N34" s="328">
        <f t="shared" si="3"/>
        <v>-1.4914713511533173</v>
      </c>
      <c r="O34" s="328">
        <f t="shared" si="4"/>
        <v>-0.78830369218202412</v>
      </c>
      <c r="P34" s="327"/>
      <c r="Q34" s="328">
        <f t="shared" si="5"/>
        <v>-2.6683254864665162</v>
      </c>
      <c r="R34" s="328">
        <f t="shared" si="6"/>
        <v>-0.20886572668178394</v>
      </c>
      <c r="S34" s="327"/>
      <c r="T34" s="328">
        <f t="shared" si="7"/>
        <v>-2.0951762238868188</v>
      </c>
      <c r="U34" s="328">
        <f t="shared" si="8"/>
        <v>-0.49038188477966704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242.3423841454092</v>
      </c>
      <c r="C36" s="333">
        <f t="shared" ref="C36:D36" si="12">SUM(C9:C34)</f>
        <v>278.77461585459099</v>
      </c>
      <c r="D36" s="333">
        <f t="shared" si="12"/>
        <v>521.11700000000019</v>
      </c>
      <c r="E36" s="333"/>
      <c r="F36" s="333">
        <f>SUM(F9:F34)</f>
        <v>261.2294085049175</v>
      </c>
      <c r="G36" s="333">
        <f t="shared" ref="G36:H36" si="13">SUM(G9:G34)</f>
        <v>290.14659149508213</v>
      </c>
      <c r="H36" s="333">
        <f t="shared" si="13"/>
        <v>551.37599999999964</v>
      </c>
      <c r="I36" s="333"/>
      <c r="J36" s="333">
        <f>SUM(J9:J34)</f>
        <v>275.68293377130124</v>
      </c>
      <c r="K36" s="333">
        <f t="shared" ref="K36:L36" si="14">SUM(K9:K34)</f>
        <v>297.16806622869865</v>
      </c>
      <c r="L36" s="333">
        <f t="shared" si="14"/>
        <v>572.85099999999989</v>
      </c>
      <c r="M36" s="258"/>
      <c r="N36" s="334">
        <f t="shared" si="3"/>
        <v>1.5122696922948098</v>
      </c>
      <c r="O36" s="334">
        <f>IF(F36&gt;0,(EXP(LN(J36/F36)/($J$6-$F$6))-1)*100,0)</f>
        <v>0.35966145928074678</v>
      </c>
      <c r="P36" s="335"/>
      <c r="Q36" s="334">
        <f t="shared" ref="Q36" si="15">IF(C36&gt;0,(EXP(LN(G36/C36)/($F$6-$B$6))-1)*100,0)</f>
        <v>0.80285889100646379</v>
      </c>
      <c r="R36" s="334">
        <f t="shared" ref="R36" si="16">IF(G36&gt;0,(EXP(LN(K36/G36)/($J$6-$F$6))-1)*100,0)</f>
        <v>0.15953762696427898</v>
      </c>
      <c r="S36" s="335"/>
      <c r="T36" s="334">
        <f t="shared" ref="T36" si="17">IF(D36&gt;0,(EXP(LN(H36/D36)/($F$6-$B$6))-1)*100,0)</f>
        <v>1.135243276619291</v>
      </c>
      <c r="U36" s="334">
        <f t="shared" ref="U36" si="18">IF(H36&gt;0,(EXP(LN(L36/H36)/($J$6-$F$6))-1)*100,0)</f>
        <v>0.25504920467143144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Leicester and Leicestershire</v>
      </c>
      <c r="Q1" s="19" t="str">
        <f>CONCATENATE("Occupation Table 5.1  Males: Employment Change by Status (SOC 2020), ",B$5,"-",L$5,", ",Info!B5)</f>
        <v>Occupation Table 5.1  Males: Employment Change by Status (SOC 2020), 2015-2035, Leicester and Leicestershire</v>
      </c>
      <c r="AG1" s="19" t="str">
        <f>CONCATENATE("Occupation Table 5.2  Females: Employment Change by Status (SOC 2020), ",R$5,"-",AB$5,", ",Info!B5)</f>
        <v>Occupation Table 5.2  Females: Employment Change by Status (SOC 2020), 2015-2035, Leicester and Leicestershire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34.566170733250765</v>
      </c>
      <c r="C8" s="11">
        <v>5.1017744242473277</v>
      </c>
      <c r="D8" s="11">
        <v>9.3121824480614013</v>
      </c>
      <c r="E8" s="11">
        <f>SUM(B8:D8)</f>
        <v>48.980127605559495</v>
      </c>
      <c r="F8" s="11"/>
      <c r="G8" s="11">
        <v>40.98941283129767</v>
      </c>
      <c r="H8" s="11">
        <v>7.9880510601710277</v>
      </c>
      <c r="I8" s="11">
        <v>11.310660254417289</v>
      </c>
      <c r="J8" s="11">
        <f>SUM(G8:I8)</f>
        <v>60.288124145885988</v>
      </c>
      <c r="K8" s="11"/>
      <c r="L8" s="11">
        <v>44.304794202511488</v>
      </c>
      <c r="M8" s="11">
        <v>10.142209768465801</v>
      </c>
      <c r="N8" s="11">
        <v>13.238037057497465</v>
      </c>
      <c r="O8" s="11">
        <f>SUM(L8:N8)</f>
        <v>67.685041028474757</v>
      </c>
      <c r="Q8" s="10" t="str">
        <f>name!E4</f>
        <v>Managers, directors and senior officials</v>
      </c>
      <c r="R8" s="11">
        <v>25.784886852791747</v>
      </c>
      <c r="S8" s="11">
        <v>2.29444831525042</v>
      </c>
      <c r="T8" s="11">
        <v>6.1392202429706115</v>
      </c>
      <c r="U8" s="11">
        <f>SUM(R8:T8)</f>
        <v>34.21855541101278</v>
      </c>
      <c r="V8" s="11"/>
      <c r="W8" s="11">
        <v>30.013218915598806</v>
      </c>
      <c r="X8" s="11">
        <v>3.5566068820266636</v>
      </c>
      <c r="Y8" s="11">
        <v>7.2105034924942935</v>
      </c>
      <c r="Z8" s="11">
        <f>SUM(W8:Y8)</f>
        <v>40.780329290119766</v>
      </c>
      <c r="AA8" s="11"/>
      <c r="AB8" s="11">
        <v>30.427503529359374</v>
      </c>
      <c r="AC8" s="11">
        <v>4.9195188816301476</v>
      </c>
      <c r="AD8" s="11">
        <v>8.7408060705745445</v>
      </c>
      <c r="AE8" s="11">
        <f>SUM(AB8:AD8)</f>
        <v>44.087828481564067</v>
      </c>
      <c r="AG8" s="10" t="str">
        <f>name!E4</f>
        <v>Managers, directors and senior officials</v>
      </c>
      <c r="AH8" s="11">
        <v>8.7812838804590125</v>
      </c>
      <c r="AI8" s="11">
        <v>2.8073261089969099</v>
      </c>
      <c r="AJ8" s="11">
        <v>3.1729622050907964</v>
      </c>
      <c r="AK8" s="11">
        <f>SUM(AH8:AJ8)</f>
        <v>14.761572194546718</v>
      </c>
      <c r="AL8" s="11"/>
      <c r="AM8" s="11">
        <v>10.976193915698847</v>
      </c>
      <c r="AN8" s="11">
        <v>4.4314441781443694</v>
      </c>
      <c r="AO8" s="11">
        <v>4.1001567619229951</v>
      </c>
      <c r="AP8" s="11">
        <f>SUM(AM8:AO8)</f>
        <v>19.50779485576621</v>
      </c>
      <c r="AQ8" s="11"/>
      <c r="AR8" s="11">
        <v>13.877290673152123</v>
      </c>
      <c r="AS8" s="11">
        <v>5.2226908868356565</v>
      </c>
      <c r="AT8" s="11">
        <v>4.4972309869229177</v>
      </c>
      <c r="AU8" s="11">
        <f>SUM(AR8:AT8)</f>
        <v>23.597212546910697</v>
      </c>
    </row>
    <row r="9" spans="1:47" x14ac:dyDescent="0.2">
      <c r="A9" t="str">
        <f>name!E5</f>
        <v>Professional occupations</v>
      </c>
      <c r="B9" s="11">
        <v>66.217117547634004</v>
      </c>
      <c r="C9" s="11">
        <v>16.916295868892146</v>
      </c>
      <c r="D9" s="11">
        <v>12.187852411584471</v>
      </c>
      <c r="E9" s="11">
        <f t="shared" ref="E9:E18" si="0">SUM(B9:D9)</f>
        <v>95.321265828110626</v>
      </c>
      <c r="F9" s="11"/>
      <c r="G9" s="11">
        <v>83.218384448409125</v>
      </c>
      <c r="H9" s="11">
        <v>21.918430501397879</v>
      </c>
      <c r="I9" s="11">
        <v>12.586872178191836</v>
      </c>
      <c r="J9" s="11">
        <f t="shared" ref="J9:J16" si="1">SUM(G9:I9)</f>
        <v>117.72368712799884</v>
      </c>
      <c r="K9" s="11"/>
      <c r="L9" s="11">
        <v>98.481776671264413</v>
      </c>
      <c r="M9" s="11">
        <v>26.557985755010076</v>
      </c>
      <c r="N9" s="11">
        <v>12.507826891649341</v>
      </c>
      <c r="O9" s="11">
        <f t="shared" ref="O9:O16" si="2">SUM(L9:N9)</f>
        <v>137.54758931792384</v>
      </c>
      <c r="Q9" s="10" t="str">
        <f>name!E5</f>
        <v>Professional occupations</v>
      </c>
      <c r="R9" s="11">
        <v>42.008149090294488</v>
      </c>
      <c r="S9" s="11">
        <v>3.5035684693367104</v>
      </c>
      <c r="T9" s="11">
        <v>8.1056442017932842</v>
      </c>
      <c r="U9" s="11">
        <f t="shared" ref="U9:U16" si="3">SUM(R9:T9)</f>
        <v>53.617361761424483</v>
      </c>
      <c r="V9" s="11"/>
      <c r="W9" s="11">
        <v>51.642515944816559</v>
      </c>
      <c r="X9" s="11">
        <v>5.5327086549177968</v>
      </c>
      <c r="Y9" s="11">
        <v>6.2939444182117619</v>
      </c>
      <c r="Z9" s="11">
        <f t="shared" ref="Z9:Z16" si="4">SUM(W9:Y9)</f>
        <v>63.469169017946115</v>
      </c>
      <c r="AA9" s="11"/>
      <c r="AB9" s="11">
        <v>59.629610660572027</v>
      </c>
      <c r="AC9" s="11">
        <v>6.9980563021654545</v>
      </c>
      <c r="AD9" s="11">
        <v>5.5570124424901168</v>
      </c>
      <c r="AE9" s="11">
        <f t="shared" ref="AE9:AE16" si="5">SUM(AB9:AD9)</f>
        <v>72.184679405227598</v>
      </c>
      <c r="AG9" s="10" t="str">
        <f>name!E5</f>
        <v>Professional occupations</v>
      </c>
      <c r="AH9" s="11">
        <v>24.208968457339527</v>
      </c>
      <c r="AI9" s="11">
        <v>13.412727399555434</v>
      </c>
      <c r="AJ9" s="11">
        <v>4.0822082097911894</v>
      </c>
      <c r="AK9" s="11">
        <f t="shared" ref="AK9:AK18" si="6">SUM(AH9:AJ9)</f>
        <v>41.70390406668615</v>
      </c>
      <c r="AL9" s="11"/>
      <c r="AM9" s="11">
        <v>31.575868503592581</v>
      </c>
      <c r="AN9" s="11">
        <v>16.385721846480077</v>
      </c>
      <c r="AO9" s="11">
        <v>6.2929277599800741</v>
      </c>
      <c r="AP9" s="11">
        <f t="shared" ref="AP9:AP18" si="7">SUM(AM9:AO9)</f>
        <v>54.254518110052729</v>
      </c>
      <c r="AQ9" s="11"/>
      <c r="AR9" s="11">
        <v>38.852166010692422</v>
      </c>
      <c r="AS9" s="11">
        <v>19.559929452844628</v>
      </c>
      <c r="AT9" s="11">
        <v>6.9508144491592221</v>
      </c>
      <c r="AU9" s="11">
        <f t="shared" ref="AU9:AU18" si="8">SUM(AR9:AT9)</f>
        <v>65.362909912696267</v>
      </c>
    </row>
    <row r="10" spans="1:47" x14ac:dyDescent="0.2">
      <c r="A10" t="str">
        <f>name!E6</f>
        <v>Associate professional occupations</v>
      </c>
      <c r="B10" s="11">
        <v>40.029359234303172</v>
      </c>
      <c r="C10" s="11">
        <v>11.336294551096321</v>
      </c>
      <c r="D10" s="11">
        <v>8.410743911038761</v>
      </c>
      <c r="E10" s="11">
        <f t="shared" si="0"/>
        <v>59.776397696438252</v>
      </c>
      <c r="F10" s="11"/>
      <c r="G10" s="11">
        <v>47.573337067241923</v>
      </c>
      <c r="H10" s="11">
        <v>13.590893131692253</v>
      </c>
      <c r="I10" s="11">
        <v>7.986593123757646</v>
      </c>
      <c r="J10" s="11">
        <f t="shared" si="1"/>
        <v>69.150823322691821</v>
      </c>
      <c r="K10" s="11"/>
      <c r="L10" s="11">
        <v>48.921335436349807</v>
      </c>
      <c r="M10" s="11">
        <v>14.194633035464122</v>
      </c>
      <c r="N10" s="11">
        <v>7.9853190227135071</v>
      </c>
      <c r="O10" s="11">
        <f t="shared" si="2"/>
        <v>71.10128749452744</v>
      </c>
      <c r="Q10" s="10" t="str">
        <f>name!E6</f>
        <v>Associate professional occupations</v>
      </c>
      <c r="R10" s="11">
        <v>26.547440492656445</v>
      </c>
      <c r="S10" s="11">
        <v>2.9369069086308519</v>
      </c>
      <c r="T10" s="11">
        <v>4.7262149220501648</v>
      </c>
      <c r="U10" s="11">
        <f t="shared" si="3"/>
        <v>34.210562323337463</v>
      </c>
      <c r="V10" s="11"/>
      <c r="W10" s="11">
        <v>30.671536944727741</v>
      </c>
      <c r="X10" s="11">
        <v>4.0351764472071086</v>
      </c>
      <c r="Y10" s="11">
        <v>3.6057913976381966</v>
      </c>
      <c r="Z10" s="11">
        <f t="shared" si="4"/>
        <v>38.312504789573048</v>
      </c>
      <c r="AA10" s="11"/>
      <c r="AB10" s="11">
        <v>29.325327154187814</v>
      </c>
      <c r="AC10" s="11">
        <v>3.5054797690663637</v>
      </c>
      <c r="AD10" s="11">
        <v>3.2896505234501836</v>
      </c>
      <c r="AE10" s="11">
        <f t="shared" si="5"/>
        <v>36.120457446704364</v>
      </c>
      <c r="AG10" s="10" t="str">
        <f>name!E6</f>
        <v>Associate professional occupations</v>
      </c>
      <c r="AH10" s="11">
        <v>13.481918741646716</v>
      </c>
      <c r="AI10" s="11">
        <v>8.3993876424654701</v>
      </c>
      <c r="AJ10" s="11">
        <v>3.6845289889885935</v>
      </c>
      <c r="AK10" s="11">
        <f t="shared" si="6"/>
        <v>25.565835373100779</v>
      </c>
      <c r="AL10" s="11"/>
      <c r="AM10" s="11">
        <v>16.901800122514171</v>
      </c>
      <c r="AN10" s="11">
        <v>9.5557166844851462</v>
      </c>
      <c r="AO10" s="11">
        <v>4.3808017261194472</v>
      </c>
      <c r="AP10" s="11">
        <f t="shared" si="7"/>
        <v>30.838318533118763</v>
      </c>
      <c r="AQ10" s="11"/>
      <c r="AR10" s="11">
        <v>19.596008282161989</v>
      </c>
      <c r="AS10" s="11">
        <v>10.68915326639776</v>
      </c>
      <c r="AT10" s="11">
        <v>4.6956684992633253</v>
      </c>
      <c r="AU10" s="11">
        <f t="shared" si="8"/>
        <v>34.980830047823076</v>
      </c>
    </row>
    <row r="11" spans="1:47" x14ac:dyDescent="0.2">
      <c r="A11" t="str">
        <f>name!E7</f>
        <v>Administrative and secretarial occupations</v>
      </c>
      <c r="B11" s="11">
        <v>30.99331751952549</v>
      </c>
      <c r="C11" s="11">
        <v>23.549867675975154</v>
      </c>
      <c r="D11" s="11">
        <v>2.4361480561304738</v>
      </c>
      <c r="E11" s="11">
        <f t="shared" si="0"/>
        <v>56.979333251631118</v>
      </c>
      <c r="F11" s="11"/>
      <c r="G11" s="11">
        <v>32.882519980036228</v>
      </c>
      <c r="H11" s="11">
        <v>23.70687402111853</v>
      </c>
      <c r="I11" s="11">
        <v>2.7760322062454588</v>
      </c>
      <c r="J11" s="11">
        <f t="shared" si="1"/>
        <v>59.365426207400219</v>
      </c>
      <c r="K11" s="11"/>
      <c r="L11" s="11">
        <v>27.796699826124094</v>
      </c>
      <c r="M11" s="11">
        <v>20.073862099384023</v>
      </c>
      <c r="N11" s="11">
        <v>2.6103698255642618</v>
      </c>
      <c r="O11" s="11">
        <f t="shared" si="2"/>
        <v>50.480931751072376</v>
      </c>
      <c r="Q11" s="10" t="str">
        <f>name!E7</f>
        <v>Administrative and secretarial occupations</v>
      </c>
      <c r="R11" s="11">
        <v>8.8288483630153376</v>
      </c>
      <c r="S11" s="11">
        <v>2.0442081098393725</v>
      </c>
      <c r="T11" s="11">
        <v>0.55188846610602782</v>
      </c>
      <c r="U11" s="11">
        <f t="shared" si="3"/>
        <v>11.424944938960738</v>
      </c>
      <c r="V11" s="11"/>
      <c r="W11" s="11">
        <v>10.261357556597432</v>
      </c>
      <c r="X11" s="11">
        <v>2.4010399366241053</v>
      </c>
      <c r="Y11" s="11">
        <v>0.42815406087551816</v>
      </c>
      <c r="Z11" s="11">
        <f t="shared" si="4"/>
        <v>13.090551554097056</v>
      </c>
      <c r="AA11" s="11"/>
      <c r="AB11" s="11">
        <v>10.437563811152122</v>
      </c>
      <c r="AC11" s="11">
        <v>2.1684784263498749</v>
      </c>
      <c r="AD11" s="11">
        <v>0.53579270725209394</v>
      </c>
      <c r="AE11" s="11">
        <f t="shared" si="5"/>
        <v>13.141834944754091</v>
      </c>
      <c r="AG11" s="10" t="str">
        <f>name!E7</f>
        <v>Administrative and secretarial occupations</v>
      </c>
      <c r="AH11" s="11">
        <v>22.164469156510155</v>
      </c>
      <c r="AI11" s="11">
        <v>21.505659566135787</v>
      </c>
      <c r="AJ11" s="11">
        <v>1.8842595900244463</v>
      </c>
      <c r="AK11" s="11">
        <f t="shared" si="6"/>
        <v>45.55438831267039</v>
      </c>
      <c r="AL11" s="11"/>
      <c r="AM11" s="11">
        <v>22.621162423438822</v>
      </c>
      <c r="AN11" s="11">
        <v>21.305834084494418</v>
      </c>
      <c r="AO11" s="11">
        <v>2.3478781453699411</v>
      </c>
      <c r="AP11" s="11">
        <f t="shared" si="7"/>
        <v>46.274874653303179</v>
      </c>
      <c r="AQ11" s="11"/>
      <c r="AR11" s="11">
        <v>17.359136014971959</v>
      </c>
      <c r="AS11" s="11">
        <v>17.905383673034144</v>
      </c>
      <c r="AT11" s="11">
        <v>2.0745771183121677</v>
      </c>
      <c r="AU11" s="11">
        <f t="shared" si="8"/>
        <v>37.339096806318274</v>
      </c>
    </row>
    <row r="12" spans="1:47" x14ac:dyDescent="0.2">
      <c r="A12" t="str">
        <f>name!E8</f>
        <v>Skilled trades occupations</v>
      </c>
      <c r="B12" s="11">
        <v>32.0404082839651</v>
      </c>
      <c r="C12" s="11">
        <v>5.6733450230334732</v>
      </c>
      <c r="D12" s="11">
        <v>14.578022671353123</v>
      </c>
      <c r="E12" s="11">
        <f t="shared" si="0"/>
        <v>52.291775978351694</v>
      </c>
      <c r="F12" s="11"/>
      <c r="G12" s="11">
        <v>27.73641106878987</v>
      </c>
      <c r="H12" s="11">
        <v>4.5442744448985524</v>
      </c>
      <c r="I12" s="11">
        <v>13.958835299082741</v>
      </c>
      <c r="J12" s="11">
        <f t="shared" si="1"/>
        <v>46.239520812771168</v>
      </c>
      <c r="K12" s="11"/>
      <c r="L12" s="11">
        <v>22.664790801162845</v>
      </c>
      <c r="M12" s="11">
        <v>4.7823510502339399</v>
      </c>
      <c r="N12" s="11">
        <v>14.262665109796062</v>
      </c>
      <c r="O12" s="11">
        <f t="shared" si="2"/>
        <v>41.709806961192847</v>
      </c>
      <c r="Q12" s="10" t="str">
        <f>name!E8</f>
        <v>Skilled trades occupations</v>
      </c>
      <c r="R12" s="11">
        <v>29.717815678712864</v>
      </c>
      <c r="S12" s="11">
        <v>4.0180534799597574</v>
      </c>
      <c r="T12" s="11">
        <v>12.955369250570168</v>
      </c>
      <c r="U12" s="11">
        <f t="shared" si="3"/>
        <v>46.691238409242786</v>
      </c>
      <c r="V12" s="11"/>
      <c r="W12" s="11">
        <v>25.228928246108111</v>
      </c>
      <c r="X12" s="11">
        <v>3.0244305469187296</v>
      </c>
      <c r="Y12" s="11">
        <v>12.068976415461004</v>
      </c>
      <c r="Z12" s="11">
        <f t="shared" si="4"/>
        <v>40.322335208487843</v>
      </c>
      <c r="AA12" s="11"/>
      <c r="AB12" s="11">
        <v>19.797404614200886</v>
      </c>
      <c r="AC12" s="11">
        <v>3.2823813829160398</v>
      </c>
      <c r="AD12" s="11">
        <v>12.011329455933444</v>
      </c>
      <c r="AE12" s="11">
        <f t="shared" si="5"/>
        <v>35.091115453050371</v>
      </c>
      <c r="AG12" s="10" t="str">
        <f>name!E8</f>
        <v>Skilled trades occupations</v>
      </c>
      <c r="AH12" s="11">
        <v>2.3225926052522672</v>
      </c>
      <c r="AI12" s="11">
        <v>1.6552915430737147</v>
      </c>
      <c r="AJ12" s="11">
        <v>1.6226534207829482</v>
      </c>
      <c r="AK12" s="11">
        <f t="shared" si="6"/>
        <v>5.6005375691089299</v>
      </c>
      <c r="AL12" s="11"/>
      <c r="AM12" s="11">
        <v>2.5074828226817614</v>
      </c>
      <c r="AN12" s="11">
        <v>1.5198438979798234</v>
      </c>
      <c r="AO12" s="11">
        <v>1.889858883621738</v>
      </c>
      <c r="AP12" s="11">
        <f t="shared" si="7"/>
        <v>5.9171856042833229</v>
      </c>
      <c r="AQ12" s="11"/>
      <c r="AR12" s="11">
        <v>2.8673861869619599</v>
      </c>
      <c r="AS12" s="11">
        <v>1.4999696673178997</v>
      </c>
      <c r="AT12" s="11">
        <v>2.2513356538626175</v>
      </c>
      <c r="AU12" s="11">
        <f t="shared" si="8"/>
        <v>6.6186915081424766</v>
      </c>
    </row>
    <row r="13" spans="1:47" x14ac:dyDescent="0.2">
      <c r="A13" t="str">
        <f>name!E9</f>
        <v>Caring, leisure and other service occupations</v>
      </c>
      <c r="B13" s="11">
        <v>25.717755407515877</v>
      </c>
      <c r="C13" s="11">
        <v>25.834705311387019</v>
      </c>
      <c r="D13" s="11">
        <v>4.5406115001829406</v>
      </c>
      <c r="E13" s="11">
        <f t="shared" si="0"/>
        <v>56.093072219085833</v>
      </c>
      <c r="F13" s="11"/>
      <c r="G13" s="11">
        <v>25.177025103382846</v>
      </c>
      <c r="H13" s="11">
        <v>24.93107377018654</v>
      </c>
      <c r="I13" s="11">
        <v>6.4727523934173918</v>
      </c>
      <c r="J13" s="11">
        <f t="shared" si="1"/>
        <v>56.580851266986784</v>
      </c>
      <c r="K13" s="11"/>
      <c r="L13" s="11">
        <v>30.235486343422107</v>
      </c>
      <c r="M13" s="11">
        <v>26.526093656228607</v>
      </c>
      <c r="N13" s="11">
        <v>7.290420680540235</v>
      </c>
      <c r="O13" s="11">
        <f t="shared" si="2"/>
        <v>64.052000680190943</v>
      </c>
      <c r="Q13" s="10" t="str">
        <f>name!E9</f>
        <v>Caring, leisure and other service occupations</v>
      </c>
      <c r="R13" s="11">
        <v>6.520164510750452</v>
      </c>
      <c r="S13" s="11">
        <v>3.0530413888133165</v>
      </c>
      <c r="T13" s="11">
        <v>0.78005079335071359</v>
      </c>
      <c r="U13" s="11">
        <f t="shared" si="3"/>
        <v>10.353256692914483</v>
      </c>
      <c r="V13" s="11"/>
      <c r="W13" s="11">
        <v>6.4956690285968541</v>
      </c>
      <c r="X13" s="11">
        <v>3.3751419305452761</v>
      </c>
      <c r="Y13" s="11">
        <v>0.84243262540139152</v>
      </c>
      <c r="Z13" s="11">
        <f t="shared" si="4"/>
        <v>10.713243584543521</v>
      </c>
      <c r="AA13" s="11"/>
      <c r="AB13" s="11">
        <v>8.2354234851788419</v>
      </c>
      <c r="AC13" s="11">
        <v>4.1686531742378197</v>
      </c>
      <c r="AD13" s="11">
        <v>1.2675612110689147</v>
      </c>
      <c r="AE13" s="11">
        <f t="shared" si="5"/>
        <v>13.671637870485576</v>
      </c>
      <c r="AG13" s="10" t="str">
        <f>name!E9</f>
        <v>Caring, leisure and other service occupations</v>
      </c>
      <c r="AH13" s="11">
        <v>19.197590896765426</v>
      </c>
      <c r="AI13" s="11">
        <v>22.781663922573713</v>
      </c>
      <c r="AJ13" s="11">
        <v>3.7605607068322264</v>
      </c>
      <c r="AK13" s="11">
        <f t="shared" si="6"/>
        <v>45.73981552617137</v>
      </c>
      <c r="AL13" s="11"/>
      <c r="AM13" s="11">
        <v>18.681356074786009</v>
      </c>
      <c r="AN13" s="11">
        <v>21.555931839641275</v>
      </c>
      <c r="AO13" s="11">
        <v>5.6303197680159993</v>
      </c>
      <c r="AP13" s="11">
        <f t="shared" si="7"/>
        <v>45.867607682443285</v>
      </c>
      <c r="AQ13" s="11"/>
      <c r="AR13" s="11">
        <v>22.000062858243258</v>
      </c>
      <c r="AS13" s="11">
        <v>22.357440481990793</v>
      </c>
      <c r="AT13" s="11">
        <v>6.0228594694713191</v>
      </c>
      <c r="AU13" s="11">
        <f t="shared" si="8"/>
        <v>50.380362809705368</v>
      </c>
    </row>
    <row r="14" spans="1:47" x14ac:dyDescent="0.2">
      <c r="A14" t="str">
        <f>name!E10</f>
        <v>Sales and customer service occupations</v>
      </c>
      <c r="B14" s="11">
        <v>16.731664390889563</v>
      </c>
      <c r="C14" s="11">
        <v>26.620820362305675</v>
      </c>
      <c r="D14" s="11">
        <v>3.3314201557459007</v>
      </c>
      <c r="E14" s="11">
        <f t="shared" si="0"/>
        <v>46.683904908941145</v>
      </c>
      <c r="F14" s="11"/>
      <c r="G14" s="11">
        <v>15.471844058033698</v>
      </c>
      <c r="H14" s="11">
        <v>26.482603856352533</v>
      </c>
      <c r="I14" s="11">
        <v>2.6522206786561471</v>
      </c>
      <c r="J14" s="11">
        <f t="shared" si="1"/>
        <v>44.606668593042379</v>
      </c>
      <c r="K14" s="11"/>
      <c r="L14" s="11">
        <v>15.066604945441362</v>
      </c>
      <c r="M14" s="11">
        <v>26.943451878895647</v>
      </c>
      <c r="N14" s="11">
        <v>2.2634387694844542</v>
      </c>
      <c r="O14" s="11">
        <f t="shared" si="2"/>
        <v>44.273495593821465</v>
      </c>
      <c r="Q14" s="10" t="str">
        <f>name!E10</f>
        <v>Sales and customer service occupations</v>
      </c>
      <c r="R14" s="11">
        <v>6.899155654821457</v>
      </c>
      <c r="S14" s="11">
        <v>8.1829676399839126</v>
      </c>
      <c r="T14" s="11">
        <v>1.6873996675748879</v>
      </c>
      <c r="U14" s="11">
        <f t="shared" si="3"/>
        <v>16.769522962380258</v>
      </c>
      <c r="V14" s="11"/>
      <c r="W14" s="11">
        <v>6.649646759368669</v>
      </c>
      <c r="X14" s="11">
        <v>8.3487522504914455</v>
      </c>
      <c r="Y14" s="11">
        <v>1.5817311297354111</v>
      </c>
      <c r="Z14" s="11">
        <f t="shared" si="4"/>
        <v>16.580130139595525</v>
      </c>
      <c r="AA14" s="11"/>
      <c r="AB14" s="11">
        <v>6.682641567154687</v>
      </c>
      <c r="AC14" s="11">
        <v>8.8513136713931999</v>
      </c>
      <c r="AD14" s="11">
        <v>1.3715441745857062</v>
      </c>
      <c r="AE14" s="11">
        <f t="shared" si="5"/>
        <v>16.905499413133594</v>
      </c>
      <c r="AG14" s="10" t="str">
        <f>name!E10</f>
        <v>Sales and customer service occupations</v>
      </c>
      <c r="AH14" s="11">
        <v>9.8325087360681067</v>
      </c>
      <c r="AI14" s="11">
        <v>18.437852722321768</v>
      </c>
      <c r="AJ14" s="11">
        <v>1.6440204881710108</v>
      </c>
      <c r="AK14" s="11">
        <f t="shared" si="6"/>
        <v>29.914381946560887</v>
      </c>
      <c r="AL14" s="11"/>
      <c r="AM14" s="11">
        <v>8.8221972986650297</v>
      </c>
      <c r="AN14" s="11">
        <v>18.133851605861107</v>
      </c>
      <c r="AO14" s="11">
        <v>1.0704895489207351</v>
      </c>
      <c r="AP14" s="11">
        <f t="shared" si="7"/>
        <v>28.026538453446872</v>
      </c>
      <c r="AQ14" s="11"/>
      <c r="AR14" s="11">
        <v>8.3839633782866745</v>
      </c>
      <c r="AS14" s="11">
        <v>18.092138207502451</v>
      </c>
      <c r="AT14" s="11">
        <v>0.89189459489874867</v>
      </c>
      <c r="AU14" s="11">
        <f t="shared" si="8"/>
        <v>27.367996180687872</v>
      </c>
    </row>
    <row r="15" spans="1:47" x14ac:dyDescent="0.2">
      <c r="A15" t="str">
        <f>name!E11</f>
        <v>Process, plant and machine operatives</v>
      </c>
      <c r="B15" s="11">
        <v>33.313552118215441</v>
      </c>
      <c r="C15" s="11">
        <v>5.5465158103887511</v>
      </c>
      <c r="D15" s="11">
        <v>4.5522206632270796</v>
      </c>
      <c r="E15" s="11">
        <f t="shared" si="0"/>
        <v>43.412288591831278</v>
      </c>
      <c r="F15" s="11"/>
      <c r="G15" s="11">
        <v>29.872311413811534</v>
      </c>
      <c r="H15" s="11">
        <v>6.7081774467572028</v>
      </c>
      <c r="I15" s="11">
        <v>6.0277169560050528</v>
      </c>
      <c r="J15" s="11">
        <f t="shared" si="1"/>
        <v>42.608205816573786</v>
      </c>
      <c r="K15" s="11"/>
      <c r="L15" s="11">
        <v>31.455628380327724</v>
      </c>
      <c r="M15" s="11">
        <v>8.4216516375466224</v>
      </c>
      <c r="N15" s="11">
        <v>6.7411633242450177</v>
      </c>
      <c r="O15" s="11">
        <f t="shared" si="2"/>
        <v>46.618443342119363</v>
      </c>
      <c r="Q15" s="10" t="str">
        <f>name!E11</f>
        <v>Process, plant and machine operatives</v>
      </c>
      <c r="R15" s="11">
        <v>29.096698843562372</v>
      </c>
      <c r="S15" s="11">
        <v>3.870422173739561</v>
      </c>
      <c r="T15" s="11">
        <v>4.0582397666576755</v>
      </c>
      <c r="U15" s="11">
        <f t="shared" si="3"/>
        <v>37.025360783959613</v>
      </c>
      <c r="V15" s="11"/>
      <c r="W15" s="11">
        <v>26.476188389867755</v>
      </c>
      <c r="X15" s="11">
        <v>4.9942168461747851</v>
      </c>
      <c r="Y15" s="11">
        <v>5.2353695049710298</v>
      </c>
      <c r="Z15" s="11">
        <f t="shared" si="4"/>
        <v>36.70577474101357</v>
      </c>
      <c r="AA15" s="11"/>
      <c r="AB15" s="11">
        <v>26.827212362062834</v>
      </c>
      <c r="AC15" s="11">
        <v>5.5749898203814476</v>
      </c>
      <c r="AD15" s="11">
        <v>5.9636153781494468</v>
      </c>
      <c r="AE15" s="11">
        <f t="shared" si="5"/>
        <v>38.365817560593733</v>
      </c>
      <c r="AG15" s="10" t="str">
        <f>name!E11</f>
        <v>Process, plant and machine operatives</v>
      </c>
      <c r="AH15" s="11">
        <v>4.2168532746530687</v>
      </c>
      <c r="AI15" s="11">
        <v>1.6760936366491905</v>
      </c>
      <c r="AJ15" s="11">
        <v>0.49398089656940319</v>
      </c>
      <c r="AK15" s="11">
        <f t="shared" si="6"/>
        <v>6.386927807871662</v>
      </c>
      <c r="AL15" s="11"/>
      <c r="AM15" s="11">
        <v>3.3961230239437743</v>
      </c>
      <c r="AN15" s="11">
        <v>1.7139606005824197</v>
      </c>
      <c r="AO15" s="11">
        <v>0.79234745103402138</v>
      </c>
      <c r="AP15" s="11">
        <f t="shared" si="7"/>
        <v>5.902431075560215</v>
      </c>
      <c r="AQ15" s="11"/>
      <c r="AR15" s="11">
        <v>4.6284160182648844</v>
      </c>
      <c r="AS15" s="11">
        <v>2.8466618171651747</v>
      </c>
      <c r="AT15" s="11">
        <v>0.77754794609557509</v>
      </c>
      <c r="AU15" s="11">
        <f t="shared" si="8"/>
        <v>8.2526257815256336</v>
      </c>
    </row>
    <row r="16" spans="1:47" x14ac:dyDescent="0.2">
      <c r="A16" t="str">
        <f>name!E12</f>
        <v>Elementary occupations</v>
      </c>
      <c r="B16" s="11">
        <v>30.25150636539189</v>
      </c>
      <c r="C16" s="11">
        <v>28.188305507607613</v>
      </c>
      <c r="D16" s="11">
        <v>3.1390220470511023</v>
      </c>
      <c r="E16" s="11">
        <f t="shared" si="0"/>
        <v>61.578833920050599</v>
      </c>
      <c r="F16" s="11"/>
      <c r="G16" s="11">
        <v>26.229009854366094</v>
      </c>
      <c r="H16" s="11">
        <v>25.450360498340316</v>
      </c>
      <c r="I16" s="11">
        <v>3.1333223539423942</v>
      </c>
      <c r="J16" s="11">
        <f t="shared" si="1"/>
        <v>54.812692706648811</v>
      </c>
      <c r="K16" s="11"/>
      <c r="L16" s="11">
        <v>25.1701326114156</v>
      </c>
      <c r="M16" s="11">
        <v>20.253106718914779</v>
      </c>
      <c r="N16" s="11">
        <v>3.9591645003465445</v>
      </c>
      <c r="O16" s="11">
        <f t="shared" si="2"/>
        <v>49.382403830676921</v>
      </c>
      <c r="Q16" s="10" t="str">
        <f>name!E12</f>
        <v>Elementary occupations</v>
      </c>
      <c r="R16" s="11">
        <v>22.971949978721835</v>
      </c>
      <c r="S16" s="11">
        <v>9.6395456809796656</v>
      </c>
      <c r="T16" s="11">
        <v>1.8523169116567659</v>
      </c>
      <c r="U16" s="11">
        <f t="shared" si="3"/>
        <v>34.463812571358268</v>
      </c>
      <c r="V16" s="11"/>
      <c r="W16" s="11">
        <v>19.780870858519368</v>
      </c>
      <c r="X16" s="11">
        <v>8.4771227720532032</v>
      </c>
      <c r="Y16" s="11">
        <v>1.9145595391332355</v>
      </c>
      <c r="Z16" s="11">
        <f t="shared" si="4"/>
        <v>30.172553169705807</v>
      </c>
      <c r="AA16" s="11"/>
      <c r="AB16" s="11">
        <v>18.173648890631888</v>
      </c>
      <c r="AC16" s="11">
        <v>6.9570208317314579</v>
      </c>
      <c r="AD16" s="11">
        <v>2.4685259308219614</v>
      </c>
      <c r="AE16" s="11">
        <f t="shared" si="5"/>
        <v>27.599195653185308</v>
      </c>
      <c r="AG16" s="10" t="str">
        <f>name!E12</f>
        <v>Elementary occupations</v>
      </c>
      <c r="AH16" s="11">
        <v>7.279556386670059</v>
      </c>
      <c r="AI16" s="11">
        <v>18.548759826627936</v>
      </c>
      <c r="AJ16" s="11">
        <v>1.2867051353943355</v>
      </c>
      <c r="AK16" s="11">
        <f t="shared" si="6"/>
        <v>27.115021348692331</v>
      </c>
      <c r="AL16" s="11"/>
      <c r="AM16" s="11">
        <v>6.4481389958467119</v>
      </c>
      <c r="AN16" s="11">
        <v>16.973237726287103</v>
      </c>
      <c r="AO16" s="11">
        <v>1.2187628148091574</v>
      </c>
      <c r="AP16" s="11">
        <f t="shared" si="7"/>
        <v>24.640139536942971</v>
      </c>
      <c r="AQ16" s="11"/>
      <c r="AR16" s="11">
        <v>6.9964837207837247</v>
      </c>
      <c r="AS16" s="11">
        <v>13.29608588718331</v>
      </c>
      <c r="AT16" s="11">
        <v>1.4906385695245823</v>
      </c>
      <c r="AU16" s="11">
        <f t="shared" si="8"/>
        <v>21.783208177491616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309.86085160069132</v>
      </c>
      <c r="C18" s="34">
        <f t="shared" ref="C18:D18" si="9">SUM(C8:C16)</f>
        <v>148.76792453493351</v>
      </c>
      <c r="D18" s="34">
        <f t="shared" si="9"/>
        <v>62.488223864375257</v>
      </c>
      <c r="E18" s="34">
        <f t="shared" si="0"/>
        <v>521.11700000000008</v>
      </c>
      <c r="F18" s="34"/>
      <c r="G18" s="34">
        <f>SUM(G8:G16)</f>
        <v>329.15025582536896</v>
      </c>
      <c r="H18" s="34">
        <f t="shared" ref="H18:I18" si="10">SUM(H8:H16)</f>
        <v>155.3207387309148</v>
      </c>
      <c r="I18" s="34">
        <f t="shared" si="10"/>
        <v>66.905005443715964</v>
      </c>
      <c r="J18" s="34">
        <f t="shared" ref="J18" si="11">SUM(G18:I18)</f>
        <v>551.37599999999975</v>
      </c>
      <c r="K18" s="34"/>
      <c r="L18" s="34">
        <f>SUM(L8:L16)</f>
        <v>344.09724921801944</v>
      </c>
      <c r="M18" s="34">
        <f t="shared" ref="M18:N18" si="12">SUM(M8:M16)</f>
        <v>157.89534560014363</v>
      </c>
      <c r="N18" s="34">
        <f t="shared" si="12"/>
        <v>70.858405181836886</v>
      </c>
      <c r="O18" s="34">
        <f>SUM(L18:N18)</f>
        <v>572.851</v>
      </c>
      <c r="Q18" s="231" t="str">
        <f>name!E3</f>
        <v>All occupations</v>
      </c>
      <c r="R18" s="34">
        <f>SUM(R8:R16)</f>
        <v>198.375109465327</v>
      </c>
      <c r="S18" s="34">
        <f t="shared" ref="S18:T18" si="13">SUM(S8:S16)</f>
        <v>39.54316216653357</v>
      </c>
      <c r="T18" s="34">
        <f t="shared" si="13"/>
        <v>40.8563442227303</v>
      </c>
      <c r="U18" s="34">
        <f t="shared" ref="U18" si="14">SUM(R18:T18)</f>
        <v>278.77461585459088</v>
      </c>
      <c r="V18" s="34"/>
      <c r="W18" s="34">
        <f>SUM(W8:W16)</f>
        <v>207.21993264420129</v>
      </c>
      <c r="X18" s="34">
        <f t="shared" ref="X18:Y18" si="15">SUM(X8:X16)</f>
        <v>43.745196266959113</v>
      </c>
      <c r="Y18" s="34">
        <f t="shared" si="15"/>
        <v>39.181462583921842</v>
      </c>
      <c r="Z18" s="34">
        <f t="shared" ref="Z18" si="16">SUM(W18:Y18)</f>
        <v>290.14659149508225</v>
      </c>
      <c r="AA18" s="34"/>
      <c r="AB18" s="34">
        <f>SUM(AB8:AB16)</f>
        <v>209.53633607450044</v>
      </c>
      <c r="AC18" s="34">
        <f t="shared" ref="AC18:AD18" si="17">SUM(AC8:AC16)</f>
        <v>46.425892259871802</v>
      </c>
      <c r="AD18" s="34">
        <f t="shared" si="17"/>
        <v>41.205837894326415</v>
      </c>
      <c r="AE18" s="34">
        <f t="shared" ref="AE18" si="18">SUM(AB18:AD18)</f>
        <v>297.16806622869865</v>
      </c>
      <c r="AG18" s="231" t="str">
        <f>name!E3</f>
        <v>All occupations</v>
      </c>
      <c r="AH18" s="34">
        <f>SUM(AH8:AH16)</f>
        <v>111.48574213536435</v>
      </c>
      <c r="AI18" s="34">
        <f t="shared" ref="AI18:AJ18" si="19">SUM(AI8:AI16)</f>
        <v>109.22476236839992</v>
      </c>
      <c r="AJ18" s="34">
        <f t="shared" si="19"/>
        <v>21.631879641644954</v>
      </c>
      <c r="AK18" s="34">
        <f t="shared" si="6"/>
        <v>242.34238414540923</v>
      </c>
      <c r="AL18" s="34"/>
      <c r="AM18" s="34">
        <f>SUM(AM8:AM16)</f>
        <v>121.93032318116772</v>
      </c>
      <c r="AN18" s="34">
        <f t="shared" ref="AN18:AO18" si="20">SUM(AN8:AN16)</f>
        <v>111.57554246395574</v>
      </c>
      <c r="AO18" s="34">
        <f t="shared" si="20"/>
        <v>27.723542859794112</v>
      </c>
      <c r="AP18" s="34">
        <f t="shared" si="7"/>
        <v>261.22940850491756</v>
      </c>
      <c r="AQ18" s="34"/>
      <c r="AR18" s="34">
        <f>SUM(AR8:AR16)</f>
        <v>134.560913143519</v>
      </c>
      <c r="AS18" s="34">
        <f t="shared" ref="AS18:AT18" si="21">SUM(AS8:AS16)</f>
        <v>111.46945334027181</v>
      </c>
      <c r="AT18" s="34">
        <f t="shared" si="21"/>
        <v>29.652567287510472</v>
      </c>
      <c r="AU18" s="34">
        <f t="shared" si="8"/>
        <v>275.68293377130129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11.155384926713873</v>
      </c>
      <c r="C26" s="18">
        <f t="shared" ref="C26:O26" si="22">C8/C$18*100</f>
        <v>3.4293510783296135</v>
      </c>
      <c r="D26" s="18">
        <f t="shared" si="22"/>
        <v>14.902299780951701</v>
      </c>
      <c r="E26" s="18">
        <f t="shared" si="22"/>
        <v>9.3990653932916199</v>
      </c>
      <c r="F26" s="18"/>
      <c r="G26" s="18">
        <f t="shared" si="22"/>
        <v>12.453100705789714</v>
      </c>
      <c r="H26" s="18">
        <f t="shared" si="22"/>
        <v>5.1429391370652162</v>
      </c>
      <c r="I26" s="18">
        <f t="shared" si="22"/>
        <v>16.905551654027466</v>
      </c>
      <c r="J26" s="18">
        <f t="shared" si="22"/>
        <v>10.934121932381172</v>
      </c>
      <c r="K26" s="18"/>
      <c r="L26" s="18">
        <f t="shared" si="22"/>
        <v>12.875660675345896</v>
      </c>
      <c r="M26" s="18">
        <f t="shared" si="22"/>
        <v>6.4233747549152422</v>
      </c>
      <c r="N26" s="18">
        <f t="shared" si="22"/>
        <v>18.682380761359227</v>
      </c>
      <c r="O26" s="18">
        <f t="shared" si="22"/>
        <v>11.815470519991194</v>
      </c>
      <c r="Q26" t="str">
        <f>$A$8</f>
        <v>Managers, directors and senior officials</v>
      </c>
      <c r="R26" s="18">
        <f>R8/R$18*100</f>
        <v>12.998045431349118</v>
      </c>
      <c r="S26" s="18">
        <f t="shared" ref="S26:U26" si="23">S8/S$18*100</f>
        <v>5.8023895650719419</v>
      </c>
      <c r="T26" s="18">
        <f t="shared" si="23"/>
        <v>15.026357251893025</v>
      </c>
      <c r="U26" s="18">
        <f t="shared" si="23"/>
        <v>12.274630997558692</v>
      </c>
      <c r="V26" s="18"/>
      <c r="W26" s="18">
        <f t="shared" ref="W26:Z26" si="24">W8/W$18*100</f>
        <v>14.483750927152267</v>
      </c>
      <c r="X26" s="18">
        <f t="shared" si="24"/>
        <v>8.1302798604951754</v>
      </c>
      <c r="Y26" s="18">
        <f t="shared" si="24"/>
        <v>18.402844143580111</v>
      </c>
      <c r="Z26" s="18">
        <f t="shared" si="24"/>
        <v>14.055077841853938</v>
      </c>
      <c r="AA26" s="18"/>
      <c r="AB26" s="18">
        <f t="shared" ref="AB26:AE26" si="25">AB8/AB$18*100</f>
        <v>14.521349422918661</v>
      </c>
      <c r="AC26" s="18">
        <f t="shared" si="25"/>
        <v>10.596498294729235</v>
      </c>
      <c r="AD26" s="18">
        <f t="shared" si="25"/>
        <v>21.212542972650137</v>
      </c>
      <c r="AE26" s="18">
        <f t="shared" si="25"/>
        <v>14.835991309925728</v>
      </c>
      <c r="AG26" t="str">
        <f>$A$8</f>
        <v>Managers, directors and senior officials</v>
      </c>
      <c r="AH26" s="18">
        <f>AH8/AH$18*100</f>
        <v>7.8765981301868235</v>
      </c>
      <c r="AI26" s="18">
        <f t="shared" ref="AI26:AK26" si="26">AI8/AI$18*100</f>
        <v>2.5702286259302536</v>
      </c>
      <c r="AJ26" s="18">
        <f t="shared" si="26"/>
        <v>14.667991213219947</v>
      </c>
      <c r="AK26" s="18">
        <f t="shared" si="26"/>
        <v>6.0912053195323619</v>
      </c>
      <c r="AL26" s="18"/>
      <c r="AM26" s="18">
        <f t="shared" ref="AM26:AP26" si="27">AM8/AM$18*100</f>
        <v>9.0020215064878411</v>
      </c>
      <c r="AN26" s="18">
        <f t="shared" si="27"/>
        <v>3.9716985284440258</v>
      </c>
      <c r="AO26" s="18">
        <f t="shared" si="27"/>
        <v>14.789440089452713</v>
      </c>
      <c r="AP26" s="18">
        <f t="shared" si="27"/>
        <v>7.4676871059098167</v>
      </c>
      <c r="AQ26" s="18"/>
      <c r="AR26" s="18">
        <f t="shared" ref="AR26:AU26" si="28">AR8/AR$18*100</f>
        <v>10.313017613332471</v>
      </c>
      <c r="AS26" s="18">
        <f t="shared" si="28"/>
        <v>4.6853112941110986</v>
      </c>
      <c r="AT26" s="18">
        <f t="shared" si="28"/>
        <v>15.166413563176134</v>
      </c>
      <c r="AU26" s="18">
        <f t="shared" si="28"/>
        <v>8.5595478197015531</v>
      </c>
    </row>
    <row r="27" spans="1:47" x14ac:dyDescent="0.2">
      <c r="A27" t="str">
        <f>$A$9</f>
        <v>Professional occupations</v>
      </c>
      <c r="B27" s="18">
        <f t="shared" ref="B27:B34" si="29">B9/B$18*100</f>
        <v>21.369952740259709</v>
      </c>
      <c r="C27" s="18">
        <f t="shared" ref="C27:O27" si="30">C9/C$18*100</f>
        <v>11.370929534558291</v>
      </c>
      <c r="D27" s="18">
        <f t="shared" si="30"/>
        <v>19.50423881151918</v>
      </c>
      <c r="E27" s="18">
        <f t="shared" si="30"/>
        <v>18.291720636269897</v>
      </c>
      <c r="F27" s="18"/>
      <c r="G27" s="18">
        <f t="shared" si="30"/>
        <v>25.282795007931192</v>
      </c>
      <c r="H27" s="18">
        <f t="shared" si="30"/>
        <v>14.111721770375066</v>
      </c>
      <c r="I27" s="18">
        <f t="shared" si="30"/>
        <v>18.81305007706872</v>
      </c>
      <c r="J27" s="18">
        <f t="shared" si="30"/>
        <v>21.350890703984014</v>
      </c>
      <c r="K27" s="18"/>
      <c r="L27" s="18">
        <f t="shared" si="30"/>
        <v>28.620332448187209</v>
      </c>
      <c r="M27" s="18">
        <f t="shared" si="30"/>
        <v>16.819992795902859</v>
      </c>
      <c r="N27" s="18">
        <f t="shared" si="30"/>
        <v>17.65186057963307</v>
      </c>
      <c r="O27" s="18">
        <f t="shared" si="30"/>
        <v>24.011058603009129</v>
      </c>
      <c r="Q27" t="str">
        <f>$A$9</f>
        <v>Professional occupations</v>
      </c>
      <c r="R27" s="18">
        <f t="shared" ref="R27:U27" si="31">R9/R$18*100</f>
        <v>21.176118921127493</v>
      </c>
      <c r="S27" s="18">
        <f t="shared" si="31"/>
        <v>8.8601120329771543</v>
      </c>
      <c r="T27" s="18">
        <f t="shared" si="31"/>
        <v>19.839377105315592</v>
      </c>
      <c r="U27" s="18">
        <f t="shared" si="31"/>
        <v>19.23322953815542</v>
      </c>
      <c r="V27" s="18"/>
      <c r="W27" s="18">
        <f t="shared" ref="W27:Z27" si="32">W9/W$18*100</f>
        <v>24.921596723751126</v>
      </c>
      <c r="X27" s="18">
        <f t="shared" si="32"/>
        <v>12.647579910612194</v>
      </c>
      <c r="Y27" s="18">
        <f t="shared" si="32"/>
        <v>16.063577016123155</v>
      </c>
      <c r="Z27" s="18">
        <f t="shared" si="32"/>
        <v>21.874862872211914</v>
      </c>
      <c r="AA27" s="18"/>
      <c r="AB27" s="18">
        <f t="shared" ref="AB27:AE27" si="33">AB9/AB$18*100</f>
        <v>28.457885528441608</v>
      </c>
      <c r="AC27" s="18">
        <f t="shared" si="33"/>
        <v>15.073606475872131</v>
      </c>
      <c r="AD27" s="18">
        <f t="shared" si="33"/>
        <v>13.485983361729566</v>
      </c>
      <c r="AE27" s="18">
        <f t="shared" si="33"/>
        <v>24.290860159137935</v>
      </c>
      <c r="AG27" t="str">
        <f>$A$9</f>
        <v>Professional occupations</v>
      </c>
      <c r="AH27" s="18">
        <f t="shared" ref="AH27:AK27" si="34">AH9/AH$18*100</f>
        <v>21.714856082623868</v>
      </c>
      <c r="AI27" s="18">
        <f>AI9/AI$18*100</f>
        <v>12.279932781465957</v>
      </c>
      <c r="AJ27" s="18">
        <f t="shared" si="34"/>
        <v>18.871259813836343</v>
      </c>
      <c r="AK27" s="18">
        <f t="shared" si="34"/>
        <v>17.208671200355592</v>
      </c>
      <c r="AL27" s="18"/>
      <c r="AM27" s="18">
        <f t="shared" ref="AM27:AP27" si="35">AM9/AM$18*100</f>
        <v>25.896649561632191</v>
      </c>
      <c r="AN27" s="18">
        <f t="shared" si="35"/>
        <v>14.685764894912747</v>
      </c>
      <c r="AO27" s="18">
        <f t="shared" si="35"/>
        <v>22.698858482139926</v>
      </c>
      <c r="AP27" s="18">
        <f t="shared" si="35"/>
        <v>20.76891664708241</v>
      </c>
      <c r="AQ27" s="18"/>
      <c r="AR27" s="18">
        <f t="shared" ref="AR27:AU27" si="36">AR9/AR$18*100</f>
        <v>28.873292476288238</v>
      </c>
      <c r="AS27" s="18">
        <f t="shared" si="36"/>
        <v>17.547344915324885</v>
      </c>
      <c r="AT27" s="18">
        <f t="shared" si="36"/>
        <v>23.440852125093649</v>
      </c>
      <c r="AU27" s="18">
        <f t="shared" si="36"/>
        <v>23.709450932831221</v>
      </c>
    </row>
    <row r="28" spans="1:47" x14ac:dyDescent="0.2">
      <c r="A28" t="str">
        <f>$A$10</f>
        <v>Associate professional occupations</v>
      </c>
      <c r="B28" s="18">
        <f t="shared" si="29"/>
        <v>12.918495197930923</v>
      </c>
      <c r="C28" s="18">
        <f t="shared" ref="C28:O28" si="37">C10/C$18*100</f>
        <v>7.6201201210105918</v>
      </c>
      <c r="D28" s="18">
        <f t="shared" si="37"/>
        <v>13.45972631466287</v>
      </c>
      <c r="E28" s="18">
        <f t="shared" si="37"/>
        <v>11.470820889826708</v>
      </c>
      <c r="F28" s="18"/>
      <c r="G28" s="18">
        <f t="shared" si="37"/>
        <v>14.453379945869466</v>
      </c>
      <c r="H28" s="18">
        <f t="shared" si="37"/>
        <v>8.750211493159183</v>
      </c>
      <c r="I28" s="18">
        <f t="shared" si="37"/>
        <v>11.93721317379817</v>
      </c>
      <c r="J28" s="18">
        <f t="shared" si="37"/>
        <v>12.541500413999133</v>
      </c>
      <c r="K28" s="18"/>
      <c r="L28" s="18">
        <f t="shared" si="37"/>
        <v>14.217299193041013</v>
      </c>
      <c r="M28" s="18">
        <f t="shared" si="37"/>
        <v>8.9898995955275396</v>
      </c>
      <c r="N28" s="18">
        <f t="shared" si="37"/>
        <v>11.269402694319151</v>
      </c>
      <c r="O28" s="18">
        <f t="shared" si="37"/>
        <v>12.411829165791357</v>
      </c>
      <c r="Q28" t="str">
        <f>$A$10</f>
        <v>Associate professional occupations</v>
      </c>
      <c r="R28" s="18">
        <f t="shared" ref="R28:U28" si="38">R10/R$18*100</f>
        <v>13.382445289738602</v>
      </c>
      <c r="S28" s="18">
        <f t="shared" si="38"/>
        <v>7.4270916834173528</v>
      </c>
      <c r="T28" s="18">
        <f t="shared" si="38"/>
        <v>11.567885017526237</v>
      </c>
      <c r="U28" s="18">
        <f t="shared" si="38"/>
        <v>12.271763775358128</v>
      </c>
      <c r="V28" s="18"/>
      <c r="W28" s="18">
        <f t="shared" ref="W28:Z28" si="39">W10/W$18*100</f>
        <v>14.801441421849642</v>
      </c>
      <c r="X28" s="18">
        <f t="shared" si="39"/>
        <v>9.2242732723887464</v>
      </c>
      <c r="Y28" s="18">
        <f t="shared" si="39"/>
        <v>9.2027993848239795</v>
      </c>
      <c r="Z28" s="18">
        <f t="shared" si="39"/>
        <v>13.204533815873695</v>
      </c>
      <c r="AA28" s="18"/>
      <c r="AB28" s="18">
        <f t="shared" ref="AB28:AE28" si="40">AB10/AB$18*100</f>
        <v>13.99534214617613</v>
      </c>
      <c r="AC28" s="18">
        <f t="shared" si="40"/>
        <v>7.5506998324215813</v>
      </c>
      <c r="AD28" s="18">
        <f t="shared" si="40"/>
        <v>7.983457421461952</v>
      </c>
      <c r="AE28" s="18">
        <f t="shared" si="40"/>
        <v>12.15489197917595</v>
      </c>
      <c r="AG28" t="str">
        <f>$A$10</f>
        <v>Associate professional occupations</v>
      </c>
      <c r="AH28" s="18">
        <f t="shared" ref="AH28:AK28" si="41">AH10/AH$18*100</f>
        <v>12.092953308125418</v>
      </c>
      <c r="AI28" s="18">
        <f t="shared" si="41"/>
        <v>7.690003127803112</v>
      </c>
      <c r="AJ28" s="18">
        <f t="shared" si="41"/>
        <v>17.032865613283391</v>
      </c>
      <c r="AK28" s="18">
        <f t="shared" si="41"/>
        <v>10.549469282170994</v>
      </c>
      <c r="AL28" s="18"/>
      <c r="AM28" s="18">
        <f t="shared" ref="AM28:AP28" si="42">AM10/AM$18*100</f>
        <v>13.861851327500355</v>
      </c>
      <c r="AN28" s="18">
        <f t="shared" si="42"/>
        <v>8.5643470544381195</v>
      </c>
      <c r="AO28" s="18">
        <f t="shared" si="42"/>
        <v>15.80173842958822</v>
      </c>
      <c r="AP28" s="18">
        <f t="shared" si="42"/>
        <v>11.805071530657408</v>
      </c>
      <c r="AQ28" s="18"/>
      <c r="AR28" s="18">
        <f t="shared" ref="AR28:AU28" si="43">AR10/AR$18*100</f>
        <v>14.56292754290499</v>
      </c>
      <c r="AS28" s="18">
        <f t="shared" si="43"/>
        <v>9.5893116419688855</v>
      </c>
      <c r="AT28" s="18">
        <f t="shared" si="43"/>
        <v>15.835622102242459</v>
      </c>
      <c r="AU28" s="18">
        <f t="shared" si="43"/>
        <v>12.688790549814074</v>
      </c>
    </row>
    <row r="29" spans="1:47" x14ac:dyDescent="0.2">
      <c r="A29" t="str">
        <f>$A$11</f>
        <v>Administrative and secretarial occupations</v>
      </c>
      <c r="B29" s="18">
        <f t="shared" si="29"/>
        <v>10.00233406686227</v>
      </c>
      <c r="C29" s="18">
        <f t="shared" ref="C29:O29" si="44">C11/C$18*100</f>
        <v>15.829936291438415</v>
      </c>
      <c r="D29" s="18">
        <f t="shared" si="44"/>
        <v>3.8985714515072498</v>
      </c>
      <c r="E29" s="18">
        <f t="shared" si="44"/>
        <v>10.934076848698298</v>
      </c>
      <c r="F29" s="18"/>
      <c r="G29" s="18">
        <f t="shared" si="44"/>
        <v>9.9901243878972057</v>
      </c>
      <c r="H29" s="18">
        <f t="shared" si="44"/>
        <v>15.26317362048443</v>
      </c>
      <c r="I29" s="18">
        <f t="shared" si="44"/>
        <v>4.1492145286211866</v>
      </c>
      <c r="J29" s="18">
        <f t="shared" si="44"/>
        <v>10.766777336590682</v>
      </c>
      <c r="K29" s="18"/>
      <c r="L29" s="18">
        <f t="shared" si="44"/>
        <v>8.0781522924968669</v>
      </c>
      <c r="M29" s="18">
        <f t="shared" si="44"/>
        <v>12.713396980186706</v>
      </c>
      <c r="N29" s="18">
        <f t="shared" si="44"/>
        <v>3.6839240438244816</v>
      </c>
      <c r="O29" s="18">
        <f t="shared" si="44"/>
        <v>8.812227219830703</v>
      </c>
      <c r="Q29" t="str">
        <f>$A$11</f>
        <v>Administrative and secretarial occupations</v>
      </c>
      <c r="R29" s="18">
        <f t="shared" ref="R29:U29" si="45">R11/R$18*100</f>
        <v>4.450582730268632</v>
      </c>
      <c r="S29" s="18">
        <f t="shared" si="45"/>
        <v>5.1695615571418312</v>
      </c>
      <c r="T29" s="18">
        <f t="shared" si="45"/>
        <v>1.3508023701224507</v>
      </c>
      <c r="U29" s="18">
        <f t="shared" si="45"/>
        <v>4.0982730453909051</v>
      </c>
      <c r="V29" s="18"/>
      <c r="W29" s="18">
        <f t="shared" ref="W29:Z29" si="46">W11/W$18*100</f>
        <v>4.951916268700022</v>
      </c>
      <c r="X29" s="18">
        <f t="shared" si="46"/>
        <v>5.4886939401792523</v>
      </c>
      <c r="Y29" s="18">
        <f t="shared" si="46"/>
        <v>1.0927464995939475</v>
      </c>
      <c r="Z29" s="18">
        <f t="shared" si="46"/>
        <v>4.5117026833378908</v>
      </c>
      <c r="AA29" s="18"/>
      <c r="AB29" s="18">
        <f t="shared" ref="AB29:AE29" si="47">AB11/AB$18*100</f>
        <v>4.981266737164411</v>
      </c>
      <c r="AC29" s="18">
        <f t="shared" si="47"/>
        <v>4.6708384498281328</v>
      </c>
      <c r="AD29" s="18">
        <f t="shared" si="47"/>
        <v>1.3002834904756704</v>
      </c>
      <c r="AE29" s="18">
        <f t="shared" si="47"/>
        <v>4.4223577289223996</v>
      </c>
      <c r="AG29" t="str">
        <f>$A$11</f>
        <v>Administrative and secretarial occupations</v>
      </c>
      <c r="AH29" s="18">
        <f t="shared" ref="AH29:AK29" si="48">AH11/AH$18*100</f>
        <v>19.880989920306028</v>
      </c>
      <c r="AI29" s="18">
        <f t="shared" si="48"/>
        <v>19.689362649835932</v>
      </c>
      <c r="AJ29" s="18">
        <f t="shared" si="48"/>
        <v>8.7105680192346036</v>
      </c>
      <c r="AK29" s="18">
        <f t="shared" si="48"/>
        <v>18.797532455295578</v>
      </c>
      <c r="AL29" s="18"/>
      <c r="AM29" s="18">
        <f t="shared" ref="AM29:AP29" si="49">AM11/AM$18*100</f>
        <v>18.552532162018156</v>
      </c>
      <c r="AN29" s="18">
        <f t="shared" si="49"/>
        <v>19.095434011783745</v>
      </c>
      <c r="AO29" s="18">
        <f t="shared" si="49"/>
        <v>8.4688964799478637</v>
      </c>
      <c r="AP29" s="18">
        <f t="shared" si="49"/>
        <v>17.714266903617808</v>
      </c>
      <c r="AQ29" s="18"/>
      <c r="AR29" s="18">
        <f t="shared" ref="AR29:AU29" si="50">AR11/AR$18*100</f>
        <v>12.90057833990557</v>
      </c>
      <c r="AS29" s="18">
        <f t="shared" si="50"/>
        <v>16.063040713383732</v>
      </c>
      <c r="AT29" s="18">
        <f t="shared" si="50"/>
        <v>6.9962816311893858</v>
      </c>
      <c r="AU29" s="18">
        <f t="shared" si="50"/>
        <v>13.544217734309852</v>
      </c>
    </row>
    <row r="30" spans="1:47" x14ac:dyDescent="0.2">
      <c r="A30" t="str">
        <f>$A$12</f>
        <v>Skilled trades occupations</v>
      </c>
      <c r="B30" s="18">
        <f t="shared" si="29"/>
        <v>10.340256963230271</v>
      </c>
      <c r="C30" s="18">
        <f t="shared" ref="C30:O30" si="51">C12/C$18*100</f>
        <v>3.8135539235147862</v>
      </c>
      <c r="D30" s="18">
        <f t="shared" si="51"/>
        <v>23.329231925351781</v>
      </c>
      <c r="E30" s="18">
        <f t="shared" si="51"/>
        <v>10.034555767390373</v>
      </c>
      <c r="F30" s="18"/>
      <c r="G30" s="18">
        <f t="shared" si="51"/>
        <v>8.4266715817184288</v>
      </c>
      <c r="H30" s="18">
        <f t="shared" si="51"/>
        <v>2.9257357916454896</v>
      </c>
      <c r="I30" s="18">
        <f t="shared" si="51"/>
        <v>20.863663647446607</v>
      </c>
      <c r="J30" s="18">
        <f t="shared" si="51"/>
        <v>8.3862048425704394</v>
      </c>
      <c r="K30" s="18"/>
      <c r="L30" s="18">
        <f t="shared" si="51"/>
        <v>6.5867398977091121</v>
      </c>
      <c r="M30" s="18">
        <f t="shared" si="51"/>
        <v>3.0288106543335558</v>
      </c>
      <c r="N30" s="18">
        <f t="shared" si="51"/>
        <v>20.128402654837068</v>
      </c>
      <c r="O30" s="18">
        <f t="shared" si="51"/>
        <v>7.2810917605438146</v>
      </c>
      <c r="Q30" t="str">
        <f>$A$12</f>
        <v>Skilled trades occupations</v>
      </c>
      <c r="R30" s="18">
        <f t="shared" ref="R30:U30" si="52">R12/R$18*100</f>
        <v>14.980617154445525</v>
      </c>
      <c r="S30" s="18">
        <f t="shared" si="52"/>
        <v>10.161184032369427</v>
      </c>
      <c r="T30" s="18">
        <f t="shared" si="52"/>
        <v>31.709565544933138</v>
      </c>
      <c r="U30" s="18">
        <f t="shared" si="52"/>
        <v>16.748741009330985</v>
      </c>
      <c r="V30" s="18"/>
      <c r="W30" s="18">
        <f t="shared" ref="W30:Z30" si="53">W12/W$18*100</f>
        <v>12.174952440229983</v>
      </c>
      <c r="X30" s="18">
        <f t="shared" si="53"/>
        <v>6.9137432335698339</v>
      </c>
      <c r="Y30" s="18">
        <f t="shared" si="53"/>
        <v>30.802771564769309</v>
      </c>
      <c r="Z30" s="18">
        <f t="shared" si="53"/>
        <v>13.89722863905202</v>
      </c>
      <c r="AA30" s="18"/>
      <c r="AB30" s="18">
        <f t="shared" ref="AB30:AE30" si="54">AB12/AB$18*100</f>
        <v>9.4481964250639283</v>
      </c>
      <c r="AC30" s="18">
        <f t="shared" si="54"/>
        <v>7.0701525014160351</v>
      </c>
      <c r="AD30" s="18">
        <f t="shared" si="54"/>
        <v>29.149581878996983</v>
      </c>
      <c r="AE30" s="18">
        <f t="shared" si="54"/>
        <v>11.808508194835603</v>
      </c>
      <c r="AG30" t="str">
        <f>$A$12</f>
        <v>Skilled trades occupations</v>
      </c>
      <c r="AH30" s="18">
        <f t="shared" ref="AH30:AK30" si="55">AH12/AH$18*100</f>
        <v>2.0833090947470301</v>
      </c>
      <c r="AI30" s="18">
        <f t="shared" si="55"/>
        <v>1.5154910911965609</v>
      </c>
      <c r="AJ30" s="18">
        <f t="shared" si="55"/>
        <v>7.5012132448216446</v>
      </c>
      <c r="AK30" s="18">
        <f t="shared" si="55"/>
        <v>2.3110020927038994</v>
      </c>
      <c r="AL30" s="18"/>
      <c r="AM30" s="18">
        <f t="shared" ref="AM30:AP30" si="56">AM12/AM$18*100</f>
        <v>2.0564882936921838</v>
      </c>
      <c r="AN30" s="18">
        <f t="shared" si="56"/>
        <v>1.3621658155691299</v>
      </c>
      <c r="AO30" s="18">
        <f t="shared" si="56"/>
        <v>6.8168014931543741</v>
      </c>
      <c r="AP30" s="18">
        <f t="shared" si="56"/>
        <v>2.2651299630270891</v>
      </c>
      <c r="AQ30" s="18"/>
      <c r="AR30" s="18">
        <f t="shared" ref="AR30:AU30" si="57">AR12/AR$18*100</f>
        <v>2.1309205771394284</v>
      </c>
      <c r="AS30" s="18">
        <f t="shared" si="57"/>
        <v>1.3456329266629576</v>
      </c>
      <c r="AT30" s="18">
        <f t="shared" si="57"/>
        <v>7.5923802213606981</v>
      </c>
      <c r="AU30" s="18">
        <f t="shared" si="57"/>
        <v>2.4008346899098054</v>
      </c>
    </row>
    <row r="31" spans="1:47" x14ac:dyDescent="0.2">
      <c r="A31" t="str">
        <f>$A$13</f>
        <v>Caring, leisure and other service occupations</v>
      </c>
      <c r="B31" s="18">
        <f t="shared" si="29"/>
        <v>8.2997756169138786</v>
      </c>
      <c r="C31" s="18">
        <f t="shared" ref="C31:O31" si="58">C13/C$18*100</f>
        <v>17.365776522156523</v>
      </c>
      <c r="D31" s="18">
        <f t="shared" si="58"/>
        <v>7.2663475121935068</v>
      </c>
      <c r="E31" s="18">
        <f t="shared" si="58"/>
        <v>10.764007357097508</v>
      </c>
      <c r="F31" s="18"/>
      <c r="G31" s="18">
        <f t="shared" si="58"/>
        <v>7.6490978383867771</v>
      </c>
      <c r="H31" s="18">
        <f t="shared" si="58"/>
        <v>16.051348953070811</v>
      </c>
      <c r="I31" s="18">
        <f t="shared" si="58"/>
        <v>9.6745413149433404</v>
      </c>
      <c r="J31" s="18">
        <f t="shared" si="58"/>
        <v>10.261754459205118</v>
      </c>
      <c r="K31" s="18"/>
      <c r="L31" s="18">
        <f t="shared" si="58"/>
        <v>8.7869014972174195</v>
      </c>
      <c r="M31" s="18">
        <f t="shared" si="58"/>
        <v>16.799794544548298</v>
      </c>
      <c r="N31" s="18">
        <f t="shared" si="58"/>
        <v>10.288716859815787</v>
      </c>
      <c r="O31" s="18">
        <f t="shared" si="58"/>
        <v>11.181267149780822</v>
      </c>
      <c r="Q31" t="str">
        <f>$A$13</f>
        <v>Caring, leisure and other service occupations</v>
      </c>
      <c r="R31" s="18">
        <f t="shared" ref="R31:U31" si="59">R13/R$18*100</f>
        <v>3.286785589343344</v>
      </c>
      <c r="S31" s="18">
        <f t="shared" si="59"/>
        <v>7.7207821062858413</v>
      </c>
      <c r="T31" s="18">
        <f t="shared" si="59"/>
        <v>1.9092525486329115</v>
      </c>
      <c r="U31" s="18">
        <f t="shared" si="59"/>
        <v>3.7138448424281036</v>
      </c>
      <c r="V31" s="18"/>
      <c r="W31" s="18">
        <f t="shared" ref="W31:Z31" si="60">W13/W$18*100</f>
        <v>3.1346738442145825</v>
      </c>
      <c r="X31" s="18">
        <f t="shared" si="60"/>
        <v>7.7154572811793098</v>
      </c>
      <c r="Y31" s="18">
        <f t="shared" si="60"/>
        <v>2.1500795780581319</v>
      </c>
      <c r="Z31" s="18">
        <f t="shared" si="60"/>
        <v>3.692355484632706</v>
      </c>
      <c r="AA31" s="18"/>
      <c r="AB31" s="18">
        <f t="shared" ref="AB31:AE31" si="61">AB13/AB$18*100</f>
        <v>3.9303080503663788</v>
      </c>
      <c r="AC31" s="18">
        <f t="shared" si="61"/>
        <v>8.979155749777572</v>
      </c>
      <c r="AD31" s="18">
        <f t="shared" si="61"/>
        <v>3.0761689989646923</v>
      </c>
      <c r="AE31" s="18">
        <f t="shared" si="61"/>
        <v>4.6006416651659912</v>
      </c>
      <c r="AG31" t="str">
        <f>$A$13</f>
        <v>Caring, leisure and other service occupations</v>
      </c>
      <c r="AH31" s="18">
        <f t="shared" ref="AH31:AK31" si="62">AH13/AH$18*100</f>
        <v>17.219772258820321</v>
      </c>
      <c r="AI31" s="18">
        <f t="shared" si="62"/>
        <v>20.857599896380943</v>
      </c>
      <c r="AJ31" s="18">
        <f t="shared" si="62"/>
        <v>17.384345554477491</v>
      </c>
      <c r="AK31" s="18">
        <f t="shared" si="62"/>
        <v>18.874047017184896</v>
      </c>
      <c r="AL31" s="18"/>
      <c r="AM31" s="18">
        <f t="shared" ref="AM31:AP31" si="63">AM13/AM$18*100</f>
        <v>15.32133729115824</v>
      </c>
      <c r="AN31" s="18">
        <f t="shared" si="63"/>
        <v>19.319585066418007</v>
      </c>
      <c r="AO31" s="18">
        <f t="shared" si="63"/>
        <v>20.308803230850174</v>
      </c>
      <c r="AP31" s="18">
        <f t="shared" si="63"/>
        <v>17.5583629519185</v>
      </c>
      <c r="AQ31" s="18"/>
      <c r="AR31" s="18">
        <f t="shared" ref="AR31:AU31" si="64">AR13/AR$18*100</f>
        <v>16.349519592497554</v>
      </c>
      <c r="AS31" s="18">
        <f t="shared" si="64"/>
        <v>20.057010967607813</v>
      </c>
      <c r="AT31" s="18">
        <f t="shared" si="64"/>
        <v>20.311426700675998</v>
      </c>
      <c r="AU31" s="18">
        <f t="shared" si="64"/>
        <v>18.274748502023517</v>
      </c>
    </row>
    <row r="32" spans="1:47" x14ac:dyDescent="0.2">
      <c r="A32" t="str">
        <f>$A$14</f>
        <v>Sales and customer service occupations</v>
      </c>
      <c r="B32" s="18">
        <f t="shared" si="29"/>
        <v>5.3997348501614439</v>
      </c>
      <c r="C32" s="18">
        <f t="shared" ref="C32:O32" si="65">C14/C$18*100</f>
        <v>17.894193553836001</v>
      </c>
      <c r="D32" s="18">
        <f t="shared" si="65"/>
        <v>5.331276758604039</v>
      </c>
      <c r="E32" s="18">
        <f t="shared" si="65"/>
        <v>8.958430622862263</v>
      </c>
      <c r="F32" s="18"/>
      <c r="G32" s="18">
        <f t="shared" si="65"/>
        <v>4.7005414044831557</v>
      </c>
      <c r="H32" s="18">
        <f t="shared" si="65"/>
        <v>17.0502690579088</v>
      </c>
      <c r="I32" s="18">
        <f t="shared" si="65"/>
        <v>3.964158826483223</v>
      </c>
      <c r="J32" s="18">
        <f t="shared" si="65"/>
        <v>8.0900635125653633</v>
      </c>
      <c r="K32" s="18"/>
      <c r="L32" s="18">
        <f t="shared" si="65"/>
        <v>4.3785891865398749</v>
      </c>
      <c r="M32" s="18">
        <f t="shared" si="65"/>
        <v>17.064120399804324</v>
      </c>
      <c r="N32" s="18">
        <f t="shared" si="65"/>
        <v>3.1943123242415861</v>
      </c>
      <c r="O32" s="18">
        <f t="shared" si="65"/>
        <v>7.7286232534850186</v>
      </c>
      <c r="Q32" t="str">
        <f>$A$14</f>
        <v>Sales and customer service occupations</v>
      </c>
      <c r="R32" s="18">
        <f t="shared" ref="R32:U32" si="66">R14/R$18*100</f>
        <v>3.4778333196218481</v>
      </c>
      <c r="S32" s="18">
        <f t="shared" si="66"/>
        <v>20.693761428390207</v>
      </c>
      <c r="T32" s="18">
        <f t="shared" si="66"/>
        <v>4.1300799170281817</v>
      </c>
      <c r="U32" s="18">
        <f t="shared" si="66"/>
        <v>6.0154411516173543</v>
      </c>
      <c r="V32" s="18"/>
      <c r="W32" s="18">
        <f t="shared" ref="W32:Z32" si="67">W14/W$18*100</f>
        <v>3.2089802725619934</v>
      </c>
      <c r="X32" s="18">
        <f t="shared" si="67"/>
        <v>19.084957807806855</v>
      </c>
      <c r="Y32" s="18">
        <f t="shared" si="67"/>
        <v>4.0369374327146126</v>
      </c>
      <c r="Z32" s="18">
        <f t="shared" si="67"/>
        <v>5.7143976960613525</v>
      </c>
      <c r="AA32" s="18"/>
      <c r="AB32" s="18">
        <f>AB14/AB$18*100</f>
        <v>3.1892518941338559</v>
      </c>
      <c r="AC32" s="18">
        <f t="shared" ref="AC32:AE32" si="68">AC14/AC$18*100</f>
        <v>19.065468083731002</v>
      </c>
      <c r="AD32" s="18">
        <f t="shared" si="68"/>
        <v>3.3285190756297003</v>
      </c>
      <c r="AE32" s="18">
        <f t="shared" si="68"/>
        <v>5.6888681303068509</v>
      </c>
      <c r="AG32" t="str">
        <f>$A$14</f>
        <v>Sales and customer service occupations</v>
      </c>
      <c r="AH32" s="18">
        <f t="shared" ref="AH32:AK32" si="69">AH14/AH$18*100</f>
        <v>8.8195212658939113</v>
      </c>
      <c r="AI32" s="18">
        <f t="shared" si="69"/>
        <v>16.880652630887361</v>
      </c>
      <c r="AJ32" s="18">
        <f t="shared" si="69"/>
        <v>7.5999890689387843</v>
      </c>
      <c r="AK32" s="18">
        <f t="shared" si="69"/>
        <v>12.343850644223995</v>
      </c>
      <c r="AL32" s="18"/>
      <c r="AM32" s="18">
        <f t="shared" ref="AM32:AP32" si="70">AM14/AM$18*100</f>
        <v>7.2354415772004019</v>
      </c>
      <c r="AN32" s="18">
        <f t="shared" si="70"/>
        <v>16.252532773227799</v>
      </c>
      <c r="AO32" s="18">
        <f t="shared" si="70"/>
        <v>3.8613014012476943</v>
      </c>
      <c r="AP32" s="18">
        <f t="shared" si="70"/>
        <v>10.728707236237256</v>
      </c>
      <c r="AQ32" s="18"/>
      <c r="AR32" s="18">
        <f t="shared" ref="AR32:AU32" si="71">AR14/AR$18*100</f>
        <v>6.230608266863177</v>
      </c>
      <c r="AS32" s="18">
        <f t="shared" si="71"/>
        <v>16.230579468506377</v>
      </c>
      <c r="AT32" s="18">
        <f t="shared" si="71"/>
        <v>3.0078157693766054</v>
      </c>
      <c r="AU32" s="18">
        <f t="shared" si="71"/>
        <v>9.9273450867261825</v>
      </c>
    </row>
    <row r="33" spans="1:47" x14ac:dyDescent="0.2">
      <c r="A33" t="str">
        <f>$A$15</f>
        <v>Process, plant and machine operatives</v>
      </c>
      <c r="B33" s="18">
        <f t="shared" si="29"/>
        <v>10.751132950846481</v>
      </c>
      <c r="C33" s="18">
        <f t="shared" ref="C33:O33" si="72">C15/C$18*100</f>
        <v>3.7283008603688121</v>
      </c>
      <c r="D33" s="18">
        <f t="shared" si="72"/>
        <v>7.2849256735272903</v>
      </c>
      <c r="E33" s="18">
        <f t="shared" si="72"/>
        <v>8.3306222195459512</v>
      </c>
      <c r="F33" s="18"/>
      <c r="G33" s="18">
        <f t="shared" si="72"/>
        <v>9.0755850512418625</v>
      </c>
      <c r="H33" s="18">
        <f t="shared" si="72"/>
        <v>4.3189193546000162</v>
      </c>
      <c r="I33" s="18">
        <f t="shared" si="72"/>
        <v>9.0093662141256186</v>
      </c>
      <c r="J33" s="18">
        <f t="shared" si="72"/>
        <v>7.7276134283272766</v>
      </c>
      <c r="K33" s="18"/>
      <c r="L33" s="18">
        <f t="shared" si="72"/>
        <v>9.1414937061579042</v>
      </c>
      <c r="M33" s="18">
        <f t="shared" si="72"/>
        <v>5.3336921399024195</v>
      </c>
      <c r="N33" s="18">
        <f t="shared" si="72"/>
        <v>9.5135690775792092</v>
      </c>
      <c r="O33" s="18">
        <f t="shared" si="72"/>
        <v>8.1379701426931899</v>
      </c>
      <c r="Q33" t="str">
        <f>$A$15</f>
        <v>Process, plant and machine operatives</v>
      </c>
      <c r="R33" s="18">
        <f t="shared" ref="R33:U33" si="73">R15/R$18*100</f>
        <v>14.667514952851501</v>
      </c>
      <c r="S33" s="18">
        <f t="shared" si="73"/>
        <v>9.7878418459290604</v>
      </c>
      <c r="T33" s="18">
        <f t="shared" si="73"/>
        <v>9.9329488329498812</v>
      </c>
      <c r="U33" s="18">
        <f t="shared" si="73"/>
        <v>13.281467780148276</v>
      </c>
      <c r="V33" s="18"/>
      <c r="W33" s="18">
        <f t="shared" ref="W33:Z33" si="74">W15/W$18*100</f>
        <v>12.776854066122894</v>
      </c>
      <c r="X33" s="18">
        <f t="shared" si="74"/>
        <v>11.416606330206211</v>
      </c>
      <c r="Y33" s="18">
        <f t="shared" si="74"/>
        <v>13.361853181865063</v>
      </c>
      <c r="Z33" s="18">
        <f t="shared" si="74"/>
        <v>12.650768893018585</v>
      </c>
      <c r="AA33" s="18"/>
      <c r="AB33" s="18">
        <f t="shared" ref="AB33:AE33" si="75">AB15/AB$18*100</f>
        <v>12.803131363585763</v>
      </c>
      <c r="AC33" s="18">
        <f t="shared" si="75"/>
        <v>12.008363327031169</v>
      </c>
      <c r="AD33" s="18">
        <f t="shared" si="75"/>
        <v>14.472743870524644</v>
      </c>
      <c r="AE33" s="18">
        <f t="shared" si="75"/>
        <v>12.910477914900737</v>
      </c>
      <c r="AG33" t="str">
        <f>$A$15</f>
        <v>Process, plant and machine operatives</v>
      </c>
      <c r="AH33" s="18">
        <f t="shared" ref="AH33:AK33" si="76">AH15/AH$18*100</f>
        <v>3.782414857617423</v>
      </c>
      <c r="AI33" s="18">
        <f t="shared" si="76"/>
        <v>1.5345363087135497</v>
      </c>
      <c r="AJ33" s="18">
        <f t="shared" si="76"/>
        <v>2.2835782407849945</v>
      </c>
      <c r="AK33" s="18">
        <f t="shared" si="76"/>
        <v>2.6354976371113876</v>
      </c>
      <c r="AL33" s="18"/>
      <c r="AM33" s="18">
        <f t="shared" ref="AM33:AP33" si="77">AM15/AM$18*100</f>
        <v>2.7852981402318711</v>
      </c>
      <c r="AN33" s="18">
        <f t="shared" si="77"/>
        <v>1.5361436410995819</v>
      </c>
      <c r="AO33" s="18">
        <f t="shared" si="77"/>
        <v>2.8580310065028454</v>
      </c>
      <c r="AP33" s="18">
        <f t="shared" si="77"/>
        <v>2.2594818513510142</v>
      </c>
      <c r="AQ33" s="18"/>
      <c r="AR33" s="18">
        <f t="shared" ref="AR33:AU33" si="78">AR15/AR$18*100</f>
        <v>3.439643734676757</v>
      </c>
      <c r="AS33" s="18">
        <f t="shared" si="78"/>
        <v>2.5537595564189686</v>
      </c>
      <c r="AT33" s="18">
        <f t="shared" si="78"/>
        <v>2.6221943569219208</v>
      </c>
      <c r="AU33" s="18">
        <f t="shared" si="78"/>
        <v>2.9935207336308225</v>
      </c>
    </row>
    <row r="34" spans="1:47" x14ac:dyDescent="0.2">
      <c r="A34" t="str">
        <f>$A$16</f>
        <v>Elementary occupations</v>
      </c>
      <c r="B34" s="18">
        <f t="shared" si="29"/>
        <v>9.7629326870811433</v>
      </c>
      <c r="C34" s="18">
        <f t="shared" ref="C34:O34" si="79">C16/C$18*100</f>
        <v>18.947838114786947</v>
      </c>
      <c r="D34" s="18">
        <f t="shared" si="79"/>
        <v>5.0233817716823745</v>
      </c>
      <c r="E34" s="18">
        <f t="shared" si="79"/>
        <v>11.816700265017374</v>
      </c>
      <c r="F34" s="18"/>
      <c r="G34" s="18">
        <f t="shared" si="79"/>
        <v>7.9687040766822079</v>
      </c>
      <c r="H34" s="18">
        <f t="shared" si="79"/>
        <v>16.385680821691018</v>
      </c>
      <c r="I34" s="18">
        <f t="shared" si="79"/>
        <v>4.6832405634856586</v>
      </c>
      <c r="J34" s="18">
        <f t="shared" si="79"/>
        <v>9.9410733703768095</v>
      </c>
      <c r="K34" s="18"/>
      <c r="L34" s="18">
        <f t="shared" si="79"/>
        <v>7.3148311033047069</v>
      </c>
      <c r="M34" s="18">
        <f t="shared" si="79"/>
        <v>12.826918134879053</v>
      </c>
      <c r="N34" s="18">
        <f t="shared" si="79"/>
        <v>5.5874310043904227</v>
      </c>
      <c r="O34" s="18">
        <f t="shared" si="79"/>
        <v>8.6204621848747625</v>
      </c>
      <c r="Q34" t="str">
        <f>$A$16</f>
        <v>Elementary occupations</v>
      </c>
      <c r="R34" s="18">
        <f t="shared" ref="R34:U34" si="80">R16/R$18*100</f>
        <v>11.580056611253937</v>
      </c>
      <c r="S34" s="18">
        <f t="shared" si="80"/>
        <v>24.37727574841718</v>
      </c>
      <c r="T34" s="18">
        <f t="shared" si="80"/>
        <v>4.5337314115985814</v>
      </c>
      <c r="U34" s="18">
        <f t="shared" si="80"/>
        <v>12.362607860012128</v>
      </c>
      <c r="V34" s="18"/>
      <c r="W34" s="18">
        <f t="shared" ref="W34:Z34" si="81">W16/W$18*100</f>
        <v>9.5458340354174922</v>
      </c>
      <c r="X34" s="18">
        <f t="shared" si="81"/>
        <v>19.378408363562428</v>
      </c>
      <c r="Y34" s="18">
        <f t="shared" si="81"/>
        <v>4.8863911984716912</v>
      </c>
      <c r="Z34" s="18">
        <f t="shared" si="81"/>
        <v>10.3990720739579</v>
      </c>
      <c r="AA34" s="18"/>
      <c r="AB34" s="18">
        <f t="shared" ref="AB34:AE34" si="82">AB16/AB$18*100</f>
        <v>8.6732684321492872</v>
      </c>
      <c r="AC34" s="18">
        <f t="shared" si="82"/>
        <v>14.98521728519315</v>
      </c>
      <c r="AD34" s="18">
        <f t="shared" si="82"/>
        <v>5.9907189295666523</v>
      </c>
      <c r="AE34" s="18">
        <f t="shared" si="82"/>
        <v>9.2874029176288211</v>
      </c>
      <c r="AG34" t="str">
        <f>$A$16</f>
        <v>Elementary occupations</v>
      </c>
      <c r="AH34" s="18">
        <f t="shared" ref="AH34:AK34" si="83">AH16/AH$18*100</f>
        <v>6.529585081679171</v>
      </c>
      <c r="AI34" s="18">
        <f t="shared" si="83"/>
        <v>16.982192887786336</v>
      </c>
      <c r="AJ34" s="18">
        <f t="shared" si="83"/>
        <v>5.9481892314027807</v>
      </c>
      <c r="AK34" s="18">
        <f t="shared" si="83"/>
        <v>11.188724351421291</v>
      </c>
      <c r="AL34" s="18"/>
      <c r="AM34" s="18">
        <f t="shared" ref="AM34:AP34" si="84">AM16/AM$18*100</f>
        <v>5.2883801400787513</v>
      </c>
      <c r="AN34" s="18">
        <f t="shared" si="84"/>
        <v>15.212328214106844</v>
      </c>
      <c r="AO34" s="18">
        <f t="shared" si="84"/>
        <v>4.3961293871161766</v>
      </c>
      <c r="AP34" s="18">
        <f t="shared" si="84"/>
        <v>9.4323758101986925</v>
      </c>
      <c r="AQ34" s="18"/>
      <c r="AR34" s="18">
        <f t="shared" ref="AR34:AU34" si="85">AR16/AR$18*100</f>
        <v>5.1994918563918082</v>
      </c>
      <c r="AS34" s="18">
        <f t="shared" si="85"/>
        <v>11.928008516015289</v>
      </c>
      <c r="AT34" s="18">
        <f t="shared" si="85"/>
        <v>5.0270135299631633</v>
      </c>
      <c r="AU34" s="18">
        <f t="shared" si="85"/>
        <v>7.9015439510529681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6.4232420980469058</v>
      </c>
      <c r="C44" s="27">
        <f t="shared" ref="C44:E44" si="93">H8-C8</f>
        <v>2.8862766359237</v>
      </c>
      <c r="D44" s="27">
        <f t="shared" si="93"/>
        <v>1.9984778063558881</v>
      </c>
      <c r="E44" s="27">
        <f t="shared" si="93"/>
        <v>11.307996540326492</v>
      </c>
      <c r="F44" s="27"/>
      <c r="G44" s="27">
        <f>L8-G8</f>
        <v>3.3153813712138174</v>
      </c>
      <c r="H44" s="27">
        <f t="shared" ref="H44:J44" si="94">M8-H8</f>
        <v>2.1541587082947729</v>
      </c>
      <c r="I44" s="27">
        <f t="shared" si="94"/>
        <v>1.9273768030801754</v>
      </c>
      <c r="J44" s="27">
        <f t="shared" si="94"/>
        <v>7.3969168825887692</v>
      </c>
      <c r="K44" s="27"/>
      <c r="L44" s="27">
        <f>L8-B8</f>
        <v>9.7386234692607232</v>
      </c>
      <c r="M44" s="27">
        <f t="shared" ref="M44:O44" si="95">M8-C8</f>
        <v>5.0404353442184728</v>
      </c>
      <c r="N44" s="27">
        <f t="shared" si="95"/>
        <v>3.9258546094360636</v>
      </c>
      <c r="O44" s="27">
        <f t="shared" si="95"/>
        <v>18.704913422915261</v>
      </c>
      <c r="Q44" t="str">
        <f>$A$8</f>
        <v>Managers, directors and senior officials</v>
      </c>
      <c r="R44" s="27">
        <f>W8-R8</f>
        <v>4.2283320628070591</v>
      </c>
      <c r="S44" s="27">
        <f t="shared" ref="S44:S52" si="96">X8-S8</f>
        <v>1.2621585667762436</v>
      </c>
      <c r="T44" s="27">
        <f t="shared" ref="T44:T52" si="97">Y8-T8</f>
        <v>1.0712832495236819</v>
      </c>
      <c r="U44" s="27">
        <f t="shared" ref="U44:U52" si="98">Z8-U8</f>
        <v>6.5617738791069868</v>
      </c>
      <c r="V44" s="27"/>
      <c r="W44" s="27">
        <f>AB8-W8</f>
        <v>0.41428461376056802</v>
      </c>
      <c r="X44" s="27">
        <f t="shared" ref="X44:X52" si="99">AC8-X8</f>
        <v>1.362911999603484</v>
      </c>
      <c r="Y44" s="27">
        <f t="shared" ref="Y44:Y52" si="100">AD8-Y8</f>
        <v>1.5303025780802511</v>
      </c>
      <c r="Z44" s="27">
        <f t="shared" ref="Z44:Z52" si="101">AE8-Z8</f>
        <v>3.3074991914443004</v>
      </c>
      <c r="AA44" s="27"/>
      <c r="AB44" s="27">
        <f>AB8-R8</f>
        <v>4.6426166765676271</v>
      </c>
      <c r="AC44" s="27">
        <f t="shared" ref="AC44:AC52" si="102">AC8-S8</f>
        <v>2.6250705663797276</v>
      </c>
      <c r="AD44" s="27">
        <f t="shared" ref="AD44:AD52" si="103">AD8-T8</f>
        <v>2.601585827603933</v>
      </c>
      <c r="AE44" s="27">
        <f t="shared" ref="AE44:AE52" si="104">AE8-U8</f>
        <v>9.8692730705512872</v>
      </c>
      <c r="AG44" t="str">
        <f>$A$8</f>
        <v>Managers, directors and senior officials</v>
      </c>
      <c r="AH44" s="27">
        <f>AM8-AH8</f>
        <v>2.1949100352398343</v>
      </c>
      <c r="AI44" s="27">
        <f t="shared" ref="AI44:AI52" si="105">AN8-AI8</f>
        <v>1.6241180691474595</v>
      </c>
      <c r="AJ44" s="27">
        <f t="shared" ref="AJ44:AJ52" si="106">AO8-AJ8</f>
        <v>0.92719455683219865</v>
      </c>
      <c r="AK44" s="27">
        <f t="shared" ref="AK44:AK52" si="107">AP8-AK8</f>
        <v>4.7462226612194929</v>
      </c>
      <c r="AL44" s="27"/>
      <c r="AM44" s="27">
        <f>AR8-AM8</f>
        <v>2.901096757453276</v>
      </c>
      <c r="AN44" s="27">
        <f t="shared" ref="AN44:AN52" si="108">AS8-AN8</f>
        <v>0.7912467086912871</v>
      </c>
      <c r="AO44" s="27">
        <f t="shared" ref="AO44:AO52" si="109">AT8-AO8</f>
        <v>0.39707422499992262</v>
      </c>
      <c r="AP44" s="27">
        <f t="shared" ref="AP44:AP52" si="110">AU8-AP8</f>
        <v>4.0894176911444866</v>
      </c>
      <c r="AQ44" s="27"/>
      <c r="AR44" s="27">
        <f>AR8-AH8</f>
        <v>5.0960067926931103</v>
      </c>
      <c r="AS44" s="27">
        <f t="shared" ref="AS44:AS52" si="111">AS8-AI8</f>
        <v>2.4153647778387466</v>
      </c>
      <c r="AT44" s="27">
        <f t="shared" ref="AT44:AT52" si="112">AT8-AJ8</f>
        <v>1.3242687818321213</v>
      </c>
      <c r="AU44" s="27">
        <f t="shared" ref="AU44:AU52" si="113">AU8-AK8</f>
        <v>8.8356403523639795</v>
      </c>
    </row>
    <row r="45" spans="1:47" x14ac:dyDescent="0.2">
      <c r="A45" t="str">
        <f>$A$9</f>
        <v>Professional occupations</v>
      </c>
      <c r="B45" s="27">
        <f t="shared" ref="B45:B54" si="114">G9-B9</f>
        <v>17.001266900775121</v>
      </c>
      <c r="C45" s="27">
        <f t="shared" ref="C45:C54" si="115">H9-C9</f>
        <v>5.002134632505733</v>
      </c>
      <c r="D45" s="27">
        <f t="shared" ref="D45:D54" si="116">I9-D9</f>
        <v>0.39901976660736516</v>
      </c>
      <c r="E45" s="27">
        <f t="shared" ref="E45:E54" si="117">J9-E9</f>
        <v>22.402421299888218</v>
      </c>
      <c r="F45" s="27"/>
      <c r="G45" s="27">
        <f t="shared" ref="G45:G54" si="118">L9-G9</f>
        <v>15.263392222855288</v>
      </c>
      <c r="H45" s="27">
        <f t="shared" ref="H45:H54" si="119">M9-H9</f>
        <v>4.6395552536121976</v>
      </c>
      <c r="I45" s="27">
        <f t="shared" ref="I45:I54" si="120">N9-I9</f>
        <v>-7.9045286542495319E-2</v>
      </c>
      <c r="J45" s="27">
        <f t="shared" ref="J45:J54" si="121">O9-J9</f>
        <v>19.823902189924993</v>
      </c>
      <c r="K45" s="27"/>
      <c r="L45" s="27">
        <f t="shared" ref="L45:L54" si="122">L9-B9</f>
        <v>32.264659123630409</v>
      </c>
      <c r="M45" s="27">
        <f t="shared" ref="M45:M54" si="123">M9-C9</f>
        <v>9.6416898861179305</v>
      </c>
      <c r="N45" s="27">
        <f t="shared" ref="N45:N54" si="124">N9-D9</f>
        <v>0.31997448006486984</v>
      </c>
      <c r="O45" s="27">
        <f t="shared" ref="O45:O54" si="125">O9-E9</f>
        <v>42.226323489813211</v>
      </c>
      <c r="Q45" t="str">
        <f>$A$9</f>
        <v>Professional occupations</v>
      </c>
      <c r="R45" s="27">
        <f t="shared" ref="R45:R52" si="126">W9-R9</f>
        <v>9.6343668545220709</v>
      </c>
      <c r="S45" s="27">
        <f t="shared" si="96"/>
        <v>2.0291401855810864</v>
      </c>
      <c r="T45" s="27">
        <f t="shared" si="97"/>
        <v>-1.8116997835815223</v>
      </c>
      <c r="U45" s="27">
        <f t="shared" si="98"/>
        <v>9.8518072565216315</v>
      </c>
      <c r="V45" s="27"/>
      <c r="W45" s="27">
        <f t="shared" ref="W45:W52" si="127">AB9-W9</f>
        <v>7.9870947157554681</v>
      </c>
      <c r="X45" s="27">
        <f t="shared" si="99"/>
        <v>1.4653476472476576</v>
      </c>
      <c r="Y45" s="27">
        <f t="shared" si="100"/>
        <v>-0.73693197572164504</v>
      </c>
      <c r="Z45" s="27">
        <f t="shared" si="101"/>
        <v>8.7155103872814834</v>
      </c>
      <c r="AA45" s="27"/>
      <c r="AB45" s="27">
        <f t="shared" ref="AB45:AB52" si="128">AB9-R9</f>
        <v>17.621461570277539</v>
      </c>
      <c r="AC45" s="27">
        <f t="shared" si="102"/>
        <v>3.4944878328287441</v>
      </c>
      <c r="AD45" s="27">
        <f t="shared" si="103"/>
        <v>-2.5486317593031673</v>
      </c>
      <c r="AE45" s="27">
        <f t="shared" si="104"/>
        <v>18.567317643803115</v>
      </c>
      <c r="AG45" t="str">
        <f>$A$9</f>
        <v>Professional occupations</v>
      </c>
      <c r="AH45" s="27">
        <f t="shared" ref="AH45:AH52" si="129">AM9-AH9</f>
        <v>7.3669000462530541</v>
      </c>
      <c r="AI45" s="27">
        <f t="shared" si="105"/>
        <v>2.972994446924643</v>
      </c>
      <c r="AJ45" s="27">
        <f t="shared" si="106"/>
        <v>2.2107195501888848</v>
      </c>
      <c r="AK45" s="27">
        <f t="shared" si="107"/>
        <v>12.550614043366579</v>
      </c>
      <c r="AL45" s="27"/>
      <c r="AM45" s="27">
        <f t="shared" ref="AM45:AM52" si="130">AR9-AM9</f>
        <v>7.2762975070998408</v>
      </c>
      <c r="AN45" s="27">
        <f t="shared" si="108"/>
        <v>3.1742076063645506</v>
      </c>
      <c r="AO45" s="27">
        <f t="shared" si="109"/>
        <v>0.65788668917914794</v>
      </c>
      <c r="AP45" s="27">
        <f t="shared" si="110"/>
        <v>11.108391802643538</v>
      </c>
      <c r="AQ45" s="27"/>
      <c r="AR45" s="27">
        <f t="shared" ref="AR45:AR52" si="131">AR9-AH9</f>
        <v>14.643197553352895</v>
      </c>
      <c r="AS45" s="27">
        <f t="shared" si="111"/>
        <v>6.1472020532891936</v>
      </c>
      <c r="AT45" s="27">
        <f t="shared" si="112"/>
        <v>2.8686062393680327</v>
      </c>
      <c r="AU45" s="27">
        <f t="shared" si="113"/>
        <v>23.659005846010118</v>
      </c>
    </row>
    <row r="46" spans="1:47" x14ac:dyDescent="0.2">
      <c r="A46" t="str">
        <f>$A$10</f>
        <v>Associate professional occupations</v>
      </c>
      <c r="B46" s="27">
        <f t="shared" si="114"/>
        <v>7.5439778329387508</v>
      </c>
      <c r="C46" s="27">
        <f t="shared" si="115"/>
        <v>2.2545985805959319</v>
      </c>
      <c r="D46" s="27">
        <f t="shared" si="116"/>
        <v>-0.42415078728111499</v>
      </c>
      <c r="E46" s="27">
        <f t="shared" si="117"/>
        <v>9.3744256262535686</v>
      </c>
      <c r="F46" s="27"/>
      <c r="G46" s="27">
        <f t="shared" si="118"/>
        <v>1.3479983691078843</v>
      </c>
      <c r="H46" s="27">
        <f t="shared" si="119"/>
        <v>0.60373990377186892</v>
      </c>
      <c r="I46" s="27">
        <f t="shared" si="120"/>
        <v>-1.2741010441388312E-3</v>
      </c>
      <c r="J46" s="27">
        <f t="shared" si="121"/>
        <v>1.9504641718356197</v>
      </c>
      <c r="K46" s="27"/>
      <c r="L46" s="27">
        <f t="shared" si="122"/>
        <v>8.8919762020466351</v>
      </c>
      <c r="M46" s="27">
        <f t="shared" si="123"/>
        <v>2.8583384843678008</v>
      </c>
      <c r="N46" s="27">
        <f t="shared" si="124"/>
        <v>-0.42542488832525382</v>
      </c>
      <c r="O46" s="27">
        <f t="shared" si="125"/>
        <v>11.324889798089188</v>
      </c>
      <c r="Q46" t="str">
        <f>$A$10</f>
        <v>Associate professional occupations</v>
      </c>
      <c r="R46" s="27">
        <f t="shared" si="126"/>
        <v>4.1240964520712957</v>
      </c>
      <c r="S46" s="27">
        <f t="shared" si="96"/>
        <v>1.0982695385762566</v>
      </c>
      <c r="T46" s="27">
        <f t="shared" si="97"/>
        <v>-1.1204235244119682</v>
      </c>
      <c r="U46" s="27">
        <f t="shared" si="98"/>
        <v>4.1019424662355846</v>
      </c>
      <c r="V46" s="27"/>
      <c r="W46" s="27">
        <f>AB10-W10</f>
        <v>-1.3462097905399268</v>
      </c>
      <c r="X46" s="27">
        <f t="shared" si="99"/>
        <v>-0.52969667814074484</v>
      </c>
      <c r="Y46" s="27">
        <f t="shared" si="100"/>
        <v>-0.31614087418801295</v>
      </c>
      <c r="Z46" s="27">
        <f t="shared" si="101"/>
        <v>-2.1920473428686833</v>
      </c>
      <c r="AA46" s="27"/>
      <c r="AB46" s="27">
        <f t="shared" si="128"/>
        <v>2.7778866615313689</v>
      </c>
      <c r="AC46" s="27">
        <f t="shared" si="102"/>
        <v>0.56857286043551181</v>
      </c>
      <c r="AD46" s="27">
        <f t="shared" si="103"/>
        <v>-1.4365643985999812</v>
      </c>
      <c r="AE46" s="27">
        <f t="shared" si="104"/>
        <v>1.9098951233669013</v>
      </c>
      <c r="AG46" t="str">
        <f>$A$10</f>
        <v>Associate professional occupations</v>
      </c>
      <c r="AH46" s="27">
        <f t="shared" si="129"/>
        <v>3.4198813808674551</v>
      </c>
      <c r="AI46" s="27">
        <f t="shared" si="105"/>
        <v>1.1563290420196761</v>
      </c>
      <c r="AJ46" s="27">
        <f t="shared" si="106"/>
        <v>0.69627273713085369</v>
      </c>
      <c r="AK46" s="27">
        <f t="shared" si="107"/>
        <v>5.272483160017984</v>
      </c>
      <c r="AL46" s="27"/>
      <c r="AM46" s="27">
        <f t="shared" si="130"/>
        <v>2.6942081596478182</v>
      </c>
      <c r="AN46" s="27">
        <f t="shared" si="108"/>
        <v>1.1334365819126138</v>
      </c>
      <c r="AO46" s="27">
        <f t="shared" si="109"/>
        <v>0.31486677314387812</v>
      </c>
      <c r="AP46" s="27">
        <f t="shared" si="110"/>
        <v>4.1425115147043137</v>
      </c>
      <c r="AQ46" s="27"/>
      <c r="AR46" s="27">
        <f t="shared" si="131"/>
        <v>6.1140895405152733</v>
      </c>
      <c r="AS46" s="27">
        <f t="shared" si="111"/>
        <v>2.2897656239322899</v>
      </c>
      <c r="AT46" s="27">
        <f t="shared" si="112"/>
        <v>1.0111395102747318</v>
      </c>
      <c r="AU46" s="27">
        <f t="shared" si="113"/>
        <v>9.4149946747222977</v>
      </c>
    </row>
    <row r="47" spans="1:47" x14ac:dyDescent="0.2">
      <c r="A47" t="str">
        <f>$A$11</f>
        <v>Administrative and secretarial occupations</v>
      </c>
      <c r="B47" s="27">
        <f t="shared" si="114"/>
        <v>1.889202460510738</v>
      </c>
      <c r="C47" s="27">
        <f t="shared" si="115"/>
        <v>0.15700634514337608</v>
      </c>
      <c r="D47" s="27">
        <f t="shared" si="116"/>
        <v>0.33988415011498496</v>
      </c>
      <c r="E47" s="27">
        <f t="shared" si="117"/>
        <v>2.3860929557691009</v>
      </c>
      <c r="F47" s="27"/>
      <c r="G47" s="27">
        <f t="shared" si="118"/>
        <v>-5.0858201539121346</v>
      </c>
      <c r="H47" s="27">
        <f t="shared" si="119"/>
        <v>-3.6330119217345072</v>
      </c>
      <c r="I47" s="27">
        <f t="shared" si="120"/>
        <v>-0.16566238068119699</v>
      </c>
      <c r="J47" s="27">
        <f t="shared" si="121"/>
        <v>-8.8844944563278432</v>
      </c>
      <c r="K47" s="27"/>
      <c r="L47" s="27">
        <f t="shared" si="122"/>
        <v>-3.1966176934013966</v>
      </c>
      <c r="M47" s="27">
        <f t="shared" si="123"/>
        <v>-3.4760055765911311</v>
      </c>
      <c r="N47" s="27">
        <f t="shared" si="124"/>
        <v>0.17422176943378798</v>
      </c>
      <c r="O47" s="27">
        <f t="shared" si="125"/>
        <v>-6.4984015005587423</v>
      </c>
      <c r="Q47" t="str">
        <f>$A$11</f>
        <v>Administrative and secretarial occupations</v>
      </c>
      <c r="R47" s="27">
        <f t="shared" si="126"/>
        <v>1.4325091935820939</v>
      </c>
      <c r="S47" s="27">
        <f t="shared" si="96"/>
        <v>0.3568318267847328</v>
      </c>
      <c r="T47" s="27">
        <f t="shared" si="97"/>
        <v>-0.12373440523050966</v>
      </c>
      <c r="U47" s="27">
        <f t="shared" si="98"/>
        <v>1.6656066151363174</v>
      </c>
      <c r="V47" s="27"/>
      <c r="W47" s="27">
        <f t="shared" si="127"/>
        <v>0.17620625455469074</v>
      </c>
      <c r="X47" s="27">
        <f t="shared" si="99"/>
        <v>-0.23256151027423044</v>
      </c>
      <c r="Y47" s="27">
        <f t="shared" si="100"/>
        <v>0.10763864637657578</v>
      </c>
      <c r="Z47" s="27">
        <f t="shared" si="101"/>
        <v>5.1283390657035355E-2</v>
      </c>
      <c r="AA47" s="27"/>
      <c r="AB47" s="27">
        <f t="shared" si="128"/>
        <v>1.6087154481367847</v>
      </c>
      <c r="AC47" s="27">
        <f t="shared" si="102"/>
        <v>0.12427031651050235</v>
      </c>
      <c r="AD47" s="27">
        <f t="shared" si="103"/>
        <v>-1.6095758853933884E-2</v>
      </c>
      <c r="AE47" s="27">
        <f t="shared" si="104"/>
        <v>1.7168900057933527</v>
      </c>
      <c r="AG47" t="str">
        <f>$A$11</f>
        <v>Administrative and secretarial occupations</v>
      </c>
      <c r="AH47" s="27">
        <f t="shared" si="129"/>
        <v>0.45669326692866719</v>
      </c>
      <c r="AI47" s="27">
        <f t="shared" si="105"/>
        <v>-0.19982548164136915</v>
      </c>
      <c r="AJ47" s="27">
        <f t="shared" si="106"/>
        <v>0.46361855534549479</v>
      </c>
      <c r="AK47" s="27">
        <f t="shared" si="107"/>
        <v>0.72048634063278882</v>
      </c>
      <c r="AL47" s="27"/>
      <c r="AM47" s="27">
        <f t="shared" si="130"/>
        <v>-5.2620264084668626</v>
      </c>
      <c r="AN47" s="27">
        <f t="shared" si="108"/>
        <v>-3.4004504114602732</v>
      </c>
      <c r="AO47" s="27">
        <f t="shared" si="109"/>
        <v>-0.27330102705777337</v>
      </c>
      <c r="AP47" s="27">
        <f>AU11-AP11</f>
        <v>-8.9357778469849052</v>
      </c>
      <c r="AQ47" s="27"/>
      <c r="AR47" s="27">
        <f t="shared" si="131"/>
        <v>-4.8053331415381955</v>
      </c>
      <c r="AS47" s="27">
        <f t="shared" si="111"/>
        <v>-3.6002758931016423</v>
      </c>
      <c r="AT47" s="27">
        <f t="shared" si="112"/>
        <v>0.19031752828772142</v>
      </c>
      <c r="AU47" s="27">
        <f t="shared" si="113"/>
        <v>-8.2152915063521164</v>
      </c>
    </row>
    <row r="48" spans="1:47" x14ac:dyDescent="0.2">
      <c r="A48" t="str">
        <f>$A$12</f>
        <v>Skilled trades occupations</v>
      </c>
      <c r="B48" s="27">
        <f t="shared" si="114"/>
        <v>-4.3039972151752295</v>
      </c>
      <c r="C48" s="27">
        <f t="shared" si="115"/>
        <v>-1.1290705781349208</v>
      </c>
      <c r="D48" s="27">
        <f t="shared" si="116"/>
        <v>-0.61918737227038179</v>
      </c>
      <c r="E48" s="27">
        <f t="shared" si="117"/>
        <v>-6.0522551655805259</v>
      </c>
      <c r="F48" s="27"/>
      <c r="G48" s="27">
        <f t="shared" si="118"/>
        <v>-5.0716202676270257</v>
      </c>
      <c r="H48" s="27">
        <f t="shared" si="119"/>
        <v>0.23807660533538755</v>
      </c>
      <c r="I48" s="27">
        <f t="shared" si="120"/>
        <v>0.30382981071332082</v>
      </c>
      <c r="J48" s="27">
        <f t="shared" si="121"/>
        <v>-4.5297138515783217</v>
      </c>
      <c r="K48" s="27"/>
      <c r="L48" s="27">
        <f t="shared" si="122"/>
        <v>-9.3756174828022552</v>
      </c>
      <c r="M48" s="27">
        <f t="shared" si="123"/>
        <v>-0.8909939727995333</v>
      </c>
      <c r="N48" s="27">
        <f t="shared" si="124"/>
        <v>-0.31535756155706096</v>
      </c>
      <c r="O48" s="27">
        <f t="shared" si="125"/>
        <v>-10.581969017158848</v>
      </c>
      <c r="Q48" t="str">
        <f>$A$12</f>
        <v>Skilled trades occupations</v>
      </c>
      <c r="R48" s="27">
        <f t="shared" si="126"/>
        <v>-4.4888874326047521</v>
      </c>
      <c r="S48" s="27">
        <f t="shared" si="96"/>
        <v>-0.99362293304102778</v>
      </c>
      <c r="T48" s="27">
        <f t="shared" si="97"/>
        <v>-0.88639283510916478</v>
      </c>
      <c r="U48" s="27">
        <f t="shared" si="98"/>
        <v>-6.3689032007549429</v>
      </c>
      <c r="V48" s="27"/>
      <c r="W48" s="27">
        <f t="shared" si="127"/>
        <v>-5.4315236319072255</v>
      </c>
      <c r="X48" s="27">
        <f t="shared" si="99"/>
        <v>0.25795083599731017</v>
      </c>
      <c r="Y48" s="27">
        <f t="shared" si="100"/>
        <v>-5.7646959527559716E-2</v>
      </c>
      <c r="Z48" s="27">
        <f t="shared" si="101"/>
        <v>-5.231219755437472</v>
      </c>
      <c r="AA48" s="27"/>
      <c r="AB48" s="27">
        <f t="shared" si="128"/>
        <v>-9.9204110645119776</v>
      </c>
      <c r="AC48" s="27">
        <f t="shared" si="102"/>
        <v>-0.73567209704371761</v>
      </c>
      <c r="AD48" s="27">
        <f t="shared" si="103"/>
        <v>-0.94403979463672449</v>
      </c>
      <c r="AE48" s="27">
        <f t="shared" si="104"/>
        <v>-11.600122956192415</v>
      </c>
      <c r="AG48" t="str">
        <f>$A$12</f>
        <v>Skilled trades occupations</v>
      </c>
      <c r="AH48" s="27">
        <f t="shared" si="129"/>
        <v>0.18489021742949419</v>
      </c>
      <c r="AI48" s="27">
        <f t="shared" si="105"/>
        <v>-0.13544764509389129</v>
      </c>
      <c r="AJ48" s="27">
        <f t="shared" si="106"/>
        <v>0.26720546283878988</v>
      </c>
      <c r="AK48" s="27">
        <f t="shared" si="107"/>
        <v>0.31664803517439299</v>
      </c>
      <c r="AL48" s="27"/>
      <c r="AM48" s="27">
        <f t="shared" si="130"/>
        <v>0.35990336428019853</v>
      </c>
      <c r="AN48" s="27">
        <f t="shared" si="108"/>
        <v>-1.9874230661923731E-2</v>
      </c>
      <c r="AO48" s="27">
        <f t="shared" si="109"/>
        <v>0.36147677024087943</v>
      </c>
      <c r="AP48" s="27">
        <f t="shared" si="110"/>
        <v>0.70150590385915379</v>
      </c>
      <c r="AQ48" s="27"/>
      <c r="AR48" s="27">
        <f t="shared" si="131"/>
        <v>0.54479358170969272</v>
      </c>
      <c r="AS48" s="27">
        <f t="shared" si="111"/>
        <v>-0.15532187575581502</v>
      </c>
      <c r="AT48" s="27">
        <f t="shared" si="112"/>
        <v>0.62868223307966931</v>
      </c>
      <c r="AU48" s="27">
        <f t="shared" si="113"/>
        <v>1.0181539390335468</v>
      </c>
    </row>
    <row r="49" spans="1:47" x14ac:dyDescent="0.2">
      <c r="A49" t="str">
        <f>$A$13</f>
        <v>Caring, leisure and other service occupations</v>
      </c>
      <c r="B49" s="27">
        <f t="shared" si="114"/>
        <v>-0.54073030413303158</v>
      </c>
      <c r="C49" s="27">
        <f t="shared" si="115"/>
        <v>-0.90363154120047895</v>
      </c>
      <c r="D49" s="27">
        <f t="shared" si="116"/>
        <v>1.9321408932344513</v>
      </c>
      <c r="E49" s="27">
        <f t="shared" si="117"/>
        <v>0.4877790479009505</v>
      </c>
      <c r="F49" s="27"/>
      <c r="G49" s="27">
        <f t="shared" si="118"/>
        <v>5.0584612400392608</v>
      </c>
      <c r="H49" s="27">
        <f t="shared" si="119"/>
        <v>1.595019886042067</v>
      </c>
      <c r="I49" s="27">
        <f t="shared" si="120"/>
        <v>0.81766828712284312</v>
      </c>
      <c r="J49" s="27">
        <f t="shared" si="121"/>
        <v>7.4711494132041594</v>
      </c>
      <c r="K49" s="27"/>
      <c r="L49" s="27">
        <f t="shared" si="122"/>
        <v>4.5177309359062292</v>
      </c>
      <c r="M49" s="27">
        <f t="shared" si="123"/>
        <v>0.69138834484158807</v>
      </c>
      <c r="N49" s="27">
        <f t="shared" si="124"/>
        <v>2.7498091803572944</v>
      </c>
      <c r="O49" s="27">
        <f t="shared" si="125"/>
        <v>7.9589284611051099</v>
      </c>
      <c r="Q49" t="str">
        <f>$A$13</f>
        <v>Caring, leisure and other service occupations</v>
      </c>
      <c r="R49" s="27">
        <f t="shared" si="126"/>
        <v>-2.449548215359787E-2</v>
      </c>
      <c r="S49" s="27">
        <f t="shared" si="96"/>
        <v>0.32210054173195957</v>
      </c>
      <c r="T49" s="27">
        <f t="shared" si="97"/>
        <v>6.2381832050677932E-2</v>
      </c>
      <c r="U49" s="27">
        <f t="shared" si="98"/>
        <v>0.3599868916290383</v>
      </c>
      <c r="V49" s="27"/>
      <c r="W49" s="27">
        <f t="shared" si="127"/>
        <v>1.7397544565819878</v>
      </c>
      <c r="X49" s="27">
        <f t="shared" si="99"/>
        <v>0.79351124369254356</v>
      </c>
      <c r="Y49" s="27">
        <f t="shared" si="100"/>
        <v>0.42512858566752321</v>
      </c>
      <c r="Z49" s="27">
        <f t="shared" si="101"/>
        <v>2.9583942859420542</v>
      </c>
      <c r="AA49" s="27"/>
      <c r="AB49" s="27">
        <f t="shared" si="128"/>
        <v>1.7152589744283899</v>
      </c>
      <c r="AC49" s="27">
        <f t="shared" si="102"/>
        <v>1.1156117854245031</v>
      </c>
      <c r="AD49" s="27">
        <f t="shared" si="103"/>
        <v>0.48751041771820114</v>
      </c>
      <c r="AE49" s="27">
        <f t="shared" si="104"/>
        <v>3.3183811775710925</v>
      </c>
      <c r="AG49" t="str">
        <f>$A$13</f>
        <v>Caring, leisure and other service occupations</v>
      </c>
      <c r="AH49" s="27">
        <f t="shared" si="129"/>
        <v>-0.51623482197941684</v>
      </c>
      <c r="AI49" s="27">
        <f t="shared" si="105"/>
        <v>-1.2257320829324385</v>
      </c>
      <c r="AJ49" s="27">
        <f t="shared" si="106"/>
        <v>1.8697590611837729</v>
      </c>
      <c r="AK49" s="27">
        <f t="shared" si="107"/>
        <v>0.12779215627191576</v>
      </c>
      <c r="AL49" s="27"/>
      <c r="AM49" s="27">
        <f t="shared" si="130"/>
        <v>3.3187067834572481</v>
      </c>
      <c r="AN49" s="27">
        <f t="shared" si="108"/>
        <v>0.80150864234951769</v>
      </c>
      <c r="AO49" s="27">
        <f t="shared" si="109"/>
        <v>0.3925397014553198</v>
      </c>
      <c r="AP49" s="27">
        <f t="shared" si="110"/>
        <v>4.5127551272620821</v>
      </c>
      <c r="AQ49" s="27"/>
      <c r="AR49" s="27">
        <f t="shared" si="131"/>
        <v>2.8024719614778313</v>
      </c>
      <c r="AS49" s="27">
        <f t="shared" si="111"/>
        <v>-0.42422344058292083</v>
      </c>
      <c r="AT49" s="27">
        <f t="shared" si="112"/>
        <v>2.2622987626390927</v>
      </c>
      <c r="AU49" s="27">
        <f t="shared" si="113"/>
        <v>4.6405472835339978</v>
      </c>
    </row>
    <row r="50" spans="1:47" x14ac:dyDescent="0.2">
      <c r="A50" t="str">
        <f>$A$14</f>
        <v>Sales and customer service occupations</v>
      </c>
      <c r="B50" s="27">
        <f t="shared" si="114"/>
        <v>-1.259820332855865</v>
      </c>
      <c r="C50" s="27">
        <f t="shared" si="115"/>
        <v>-0.13821650595314239</v>
      </c>
      <c r="D50" s="27">
        <f t="shared" si="116"/>
        <v>-0.67919947708975359</v>
      </c>
      <c r="E50" s="27">
        <f t="shared" si="117"/>
        <v>-2.0772363158987659</v>
      </c>
      <c r="F50" s="27"/>
      <c r="G50" s="27">
        <f t="shared" si="118"/>
        <v>-0.40523911259233536</v>
      </c>
      <c r="H50" s="27">
        <f t="shared" si="119"/>
        <v>0.46084802254311441</v>
      </c>
      <c r="I50" s="27">
        <f t="shared" si="120"/>
        <v>-0.38878190917169286</v>
      </c>
      <c r="J50" s="27">
        <f t="shared" si="121"/>
        <v>-0.33317299922091337</v>
      </c>
      <c r="K50" s="27"/>
      <c r="L50" s="27">
        <f t="shared" si="122"/>
        <v>-1.6650594454482004</v>
      </c>
      <c r="M50" s="27">
        <f t="shared" si="123"/>
        <v>0.32263151658997202</v>
      </c>
      <c r="N50" s="27">
        <f t="shared" si="124"/>
        <v>-1.0679813862614465</v>
      </c>
      <c r="O50" s="27">
        <f t="shared" si="125"/>
        <v>-2.4104093151196793</v>
      </c>
      <c r="Q50" t="str">
        <f>$A$14</f>
        <v>Sales and customer service occupations</v>
      </c>
      <c r="R50" s="27">
        <f t="shared" si="126"/>
        <v>-0.24950889545278798</v>
      </c>
      <c r="S50" s="27">
        <f t="shared" si="96"/>
        <v>0.1657846105075329</v>
      </c>
      <c r="T50" s="27">
        <f t="shared" si="97"/>
        <v>-0.10566853783947683</v>
      </c>
      <c r="U50" s="27">
        <f t="shared" si="98"/>
        <v>-0.18939282278473257</v>
      </c>
      <c r="V50" s="27"/>
      <c r="W50" s="27">
        <f t="shared" si="127"/>
        <v>3.2994807786018043E-2</v>
      </c>
      <c r="X50" s="27">
        <f t="shared" si="99"/>
        <v>0.50256142090175437</v>
      </c>
      <c r="Y50" s="27">
        <f t="shared" si="100"/>
        <v>-0.21018695514970487</v>
      </c>
      <c r="Z50" s="27">
        <f t="shared" si="101"/>
        <v>0.32536927353806888</v>
      </c>
      <c r="AA50" s="27"/>
      <c r="AB50" s="27">
        <f t="shared" si="128"/>
        <v>-0.21651408766676994</v>
      </c>
      <c r="AC50" s="27">
        <f t="shared" si="102"/>
        <v>0.66834603140928728</v>
      </c>
      <c r="AD50" s="27">
        <f t="shared" si="103"/>
        <v>-0.3158554929891817</v>
      </c>
      <c r="AE50" s="27">
        <f t="shared" si="104"/>
        <v>0.13597645075333631</v>
      </c>
      <c r="AG50" t="str">
        <f>$A$14</f>
        <v>Sales and customer service occupations</v>
      </c>
      <c r="AH50" s="27">
        <f t="shared" si="129"/>
        <v>-1.0103114374030771</v>
      </c>
      <c r="AI50" s="27">
        <f t="shared" si="105"/>
        <v>-0.30400111646066108</v>
      </c>
      <c r="AJ50" s="27">
        <f t="shared" si="106"/>
        <v>-0.57353093925027565</v>
      </c>
      <c r="AK50" s="27">
        <f t="shared" si="107"/>
        <v>-1.8878434931140156</v>
      </c>
      <c r="AL50" s="27"/>
      <c r="AM50" s="27">
        <f t="shared" si="130"/>
        <v>-0.43823392037835518</v>
      </c>
      <c r="AN50" s="27">
        <f t="shared" si="108"/>
        <v>-4.1713398358655951E-2</v>
      </c>
      <c r="AO50" s="27">
        <f t="shared" si="109"/>
        <v>-0.17859495402198644</v>
      </c>
      <c r="AP50" s="27">
        <f t="shared" si="110"/>
        <v>-0.65854227275900001</v>
      </c>
      <c r="AQ50" s="27"/>
      <c r="AR50" s="27">
        <f t="shared" si="131"/>
        <v>-1.4485453577814322</v>
      </c>
      <c r="AS50" s="27">
        <f t="shared" si="111"/>
        <v>-0.34571451481931703</v>
      </c>
      <c r="AT50" s="27">
        <f t="shared" si="112"/>
        <v>-0.75212589327226209</v>
      </c>
      <c r="AU50" s="27">
        <f t="shared" si="113"/>
        <v>-2.5463857658730156</v>
      </c>
    </row>
    <row r="51" spans="1:47" x14ac:dyDescent="0.2">
      <c r="A51" t="str">
        <f>$A$15</f>
        <v>Process, plant and machine operatives</v>
      </c>
      <c r="B51" s="27">
        <f t="shared" si="114"/>
        <v>-3.4412407044039064</v>
      </c>
      <c r="C51" s="27">
        <f t="shared" si="115"/>
        <v>1.1616616363684518</v>
      </c>
      <c r="D51" s="27">
        <f t="shared" si="116"/>
        <v>1.4754962927779731</v>
      </c>
      <c r="E51" s="27">
        <f t="shared" si="117"/>
        <v>-0.80408277525749128</v>
      </c>
      <c r="F51" s="27"/>
      <c r="G51" s="27">
        <f t="shared" si="118"/>
        <v>1.5833169665161897</v>
      </c>
      <c r="H51" s="27">
        <f t="shared" si="119"/>
        <v>1.7134741907894195</v>
      </c>
      <c r="I51" s="27">
        <f t="shared" si="120"/>
        <v>0.71344636823996499</v>
      </c>
      <c r="J51" s="27">
        <f t="shared" si="121"/>
        <v>4.0102375255455769</v>
      </c>
      <c r="K51" s="27"/>
      <c r="L51" s="27">
        <f t="shared" si="122"/>
        <v>-1.8579237378877167</v>
      </c>
      <c r="M51" s="27">
        <f t="shared" si="123"/>
        <v>2.8751358271578713</v>
      </c>
      <c r="N51" s="27">
        <f t="shared" si="124"/>
        <v>2.1889426610179381</v>
      </c>
      <c r="O51" s="27">
        <f t="shared" si="125"/>
        <v>3.2061547502880856</v>
      </c>
      <c r="Q51" t="str">
        <f>$A$15</f>
        <v>Process, plant and machine operatives</v>
      </c>
      <c r="R51" s="27">
        <f t="shared" si="126"/>
        <v>-2.6205104536946173</v>
      </c>
      <c r="S51" s="27">
        <f t="shared" si="96"/>
        <v>1.1237946724352241</v>
      </c>
      <c r="T51" s="27">
        <f t="shared" si="97"/>
        <v>1.1771297383133543</v>
      </c>
      <c r="U51" s="27">
        <f t="shared" si="98"/>
        <v>-0.31958604294604243</v>
      </c>
      <c r="V51" s="27"/>
      <c r="W51" s="27">
        <f t="shared" si="127"/>
        <v>0.35102397219507964</v>
      </c>
      <c r="X51" s="27">
        <f t="shared" si="99"/>
        <v>0.58077297420666252</v>
      </c>
      <c r="Y51" s="27">
        <f t="shared" si="100"/>
        <v>0.72824587317841694</v>
      </c>
      <c r="Z51" s="27">
        <f t="shared" si="101"/>
        <v>1.6600428195801626</v>
      </c>
      <c r="AA51" s="27"/>
      <c r="AB51" s="27">
        <f t="shared" si="128"/>
        <v>-2.2694864814995377</v>
      </c>
      <c r="AC51" s="27">
        <f t="shared" si="102"/>
        <v>1.7045676466418866</v>
      </c>
      <c r="AD51" s="27">
        <f t="shared" si="103"/>
        <v>1.9053756114917713</v>
      </c>
      <c r="AE51" s="27">
        <f t="shared" si="104"/>
        <v>1.3404567766341202</v>
      </c>
      <c r="AG51" t="str">
        <f>$A$15</f>
        <v>Process, plant and machine operatives</v>
      </c>
      <c r="AH51" s="27">
        <f t="shared" si="129"/>
        <v>-0.8207302507092944</v>
      </c>
      <c r="AI51" s="27">
        <f t="shared" si="105"/>
        <v>3.7866963933229192E-2</v>
      </c>
      <c r="AJ51" s="27">
        <f t="shared" si="106"/>
        <v>0.29836655446461818</v>
      </c>
      <c r="AK51" s="27">
        <f t="shared" si="107"/>
        <v>-0.48449673231144708</v>
      </c>
      <c r="AL51" s="27"/>
      <c r="AM51" s="27">
        <f t="shared" si="130"/>
        <v>1.2322929943211101</v>
      </c>
      <c r="AN51" s="27">
        <f t="shared" si="108"/>
        <v>1.132701216582755</v>
      </c>
      <c r="AO51" s="27">
        <f t="shared" si="109"/>
        <v>-1.4799504938446284E-2</v>
      </c>
      <c r="AP51" s="27">
        <f t="shared" si="110"/>
        <v>2.3501947059654187</v>
      </c>
      <c r="AQ51" s="27"/>
      <c r="AR51" s="27">
        <f t="shared" si="131"/>
        <v>0.41156274361181566</v>
      </c>
      <c r="AS51" s="27">
        <f t="shared" si="111"/>
        <v>1.1705681805159842</v>
      </c>
      <c r="AT51" s="27">
        <f t="shared" si="112"/>
        <v>0.2835670495261719</v>
      </c>
      <c r="AU51" s="27">
        <f t="shared" si="113"/>
        <v>1.8656979736539716</v>
      </c>
    </row>
    <row r="52" spans="1:47" x14ac:dyDescent="0.2">
      <c r="A52" t="str">
        <f>$A$16</f>
        <v>Elementary occupations</v>
      </c>
      <c r="B52" s="27">
        <f t="shared" si="114"/>
        <v>-4.0224965110257962</v>
      </c>
      <c r="C52" s="27">
        <f t="shared" si="115"/>
        <v>-2.7379450092672961</v>
      </c>
      <c r="D52" s="27">
        <f t="shared" si="116"/>
        <v>-5.6996931087081038E-3</v>
      </c>
      <c r="E52" s="27">
        <f t="shared" si="117"/>
        <v>-6.766141213401788</v>
      </c>
      <c r="F52" s="27"/>
      <c r="G52" s="27">
        <f t="shared" si="118"/>
        <v>-1.0588772429504942</v>
      </c>
      <c r="H52" s="27">
        <f t="shared" si="119"/>
        <v>-5.1972537794255373</v>
      </c>
      <c r="I52" s="27">
        <f t="shared" si="120"/>
        <v>0.82584214640415032</v>
      </c>
      <c r="J52" s="27">
        <f t="shared" si="121"/>
        <v>-5.4302888759718897</v>
      </c>
      <c r="K52" s="27"/>
      <c r="L52" s="27">
        <f t="shared" si="122"/>
        <v>-5.0813737539762904</v>
      </c>
      <c r="M52" s="27">
        <f t="shared" si="123"/>
        <v>-7.9351987886928335</v>
      </c>
      <c r="N52" s="27">
        <f t="shared" si="124"/>
        <v>0.82014245329544222</v>
      </c>
      <c r="O52" s="27">
        <f t="shared" si="125"/>
        <v>-12.196430089373678</v>
      </c>
      <c r="Q52" t="str">
        <f>$A$16</f>
        <v>Elementary occupations</v>
      </c>
      <c r="R52" s="27">
        <f t="shared" si="126"/>
        <v>-3.1910791202024669</v>
      </c>
      <c r="S52" s="27">
        <f t="shared" si="96"/>
        <v>-1.1624229089264624</v>
      </c>
      <c r="T52" s="27">
        <f t="shared" si="97"/>
        <v>6.2242627476469581E-2</v>
      </c>
      <c r="U52" s="27">
        <f t="shared" si="98"/>
        <v>-4.2912594016524608</v>
      </c>
      <c r="V52" s="27"/>
      <c r="W52" s="27">
        <f t="shared" si="127"/>
        <v>-1.6072219678874795</v>
      </c>
      <c r="X52" s="27">
        <f t="shared" si="99"/>
        <v>-1.5201019403217453</v>
      </c>
      <c r="Y52" s="27">
        <f t="shared" si="100"/>
        <v>0.55396639168872586</v>
      </c>
      <c r="Z52" s="27">
        <f t="shared" si="101"/>
        <v>-2.5733575165204989</v>
      </c>
      <c r="AA52" s="27"/>
      <c r="AB52" s="27">
        <f t="shared" si="128"/>
        <v>-4.7983010880899464</v>
      </c>
      <c r="AC52" s="27">
        <f t="shared" si="102"/>
        <v>-2.6825248492482077</v>
      </c>
      <c r="AD52" s="27">
        <f t="shared" si="103"/>
        <v>0.61620901916519544</v>
      </c>
      <c r="AE52" s="27">
        <f t="shared" si="104"/>
        <v>-6.8646169181729597</v>
      </c>
      <c r="AG52" t="str">
        <f>$A$16</f>
        <v>Elementary occupations</v>
      </c>
      <c r="AH52" s="27">
        <f t="shared" si="129"/>
        <v>-0.83141739082334709</v>
      </c>
      <c r="AI52" s="27">
        <f t="shared" si="105"/>
        <v>-1.5755221003408337</v>
      </c>
      <c r="AJ52" s="27">
        <f t="shared" si="106"/>
        <v>-6.7942320585178129E-2</v>
      </c>
      <c r="AK52" s="27">
        <f t="shared" si="107"/>
        <v>-2.4748818117493592</v>
      </c>
      <c r="AL52" s="27"/>
      <c r="AM52" s="27">
        <f t="shared" si="130"/>
        <v>0.54834472493701281</v>
      </c>
      <c r="AN52" s="27">
        <f t="shared" si="108"/>
        <v>-3.677151839103793</v>
      </c>
      <c r="AO52" s="27">
        <f t="shared" si="109"/>
        <v>0.27187575471542491</v>
      </c>
      <c r="AP52" s="27">
        <f t="shared" si="110"/>
        <v>-2.8569313594513552</v>
      </c>
      <c r="AQ52" s="27"/>
      <c r="AR52" s="27">
        <f t="shared" si="131"/>
        <v>-0.28307266588633428</v>
      </c>
      <c r="AS52" s="27">
        <f t="shared" si="111"/>
        <v>-5.2526739394446267</v>
      </c>
      <c r="AT52" s="27">
        <f t="shared" si="112"/>
        <v>0.20393343413024678</v>
      </c>
      <c r="AU52" s="27">
        <f t="shared" si="113"/>
        <v>-5.3318131712007144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19.289404224677639</v>
      </c>
      <c r="C54" s="29">
        <f t="shared" si="115"/>
        <v>6.5528141959812842</v>
      </c>
      <c r="D54" s="29">
        <f t="shared" si="116"/>
        <v>4.4167815793407073</v>
      </c>
      <c r="E54" s="29">
        <f t="shared" si="117"/>
        <v>30.258999999999673</v>
      </c>
      <c r="F54" s="29"/>
      <c r="G54" s="29">
        <f t="shared" si="118"/>
        <v>14.946993392650484</v>
      </c>
      <c r="H54" s="29">
        <f t="shared" si="119"/>
        <v>2.5746068692288304</v>
      </c>
      <c r="I54" s="29">
        <f t="shared" si="120"/>
        <v>3.9533997381209218</v>
      </c>
      <c r="J54" s="29">
        <f t="shared" si="121"/>
        <v>21.47500000000025</v>
      </c>
      <c r="K54" s="29"/>
      <c r="L54" s="29">
        <f t="shared" si="122"/>
        <v>34.236397617328123</v>
      </c>
      <c r="M54" s="29">
        <f t="shared" si="123"/>
        <v>9.1274210652101146</v>
      </c>
      <c r="N54" s="29">
        <f t="shared" si="124"/>
        <v>8.3701813174616291</v>
      </c>
      <c r="O54" s="29">
        <f t="shared" si="125"/>
        <v>51.733999999999924</v>
      </c>
      <c r="Q54" s="24" t="str">
        <f>$A$18</f>
        <v>All occupations</v>
      </c>
      <c r="R54" s="29">
        <f t="shared" ref="R54" si="132">W18-R18</f>
        <v>8.844823178874293</v>
      </c>
      <c r="S54" s="29">
        <f t="shared" ref="S54" si="133">X18-S18</f>
        <v>4.2020341004255428</v>
      </c>
      <c r="T54" s="29">
        <f t="shared" ref="T54" si="134">Y18-T18</f>
        <v>-1.6748816388084578</v>
      </c>
      <c r="U54" s="29">
        <f t="shared" ref="U54" si="135">Z18-U18</f>
        <v>11.371975640491371</v>
      </c>
      <c r="V54" s="29"/>
      <c r="W54" s="29">
        <f t="shared" ref="W54" si="136">AB18-W18</f>
        <v>2.3164034302991467</v>
      </c>
      <c r="X54" s="29">
        <f t="shared" ref="X54" si="137">AC18-X18</f>
        <v>2.680695992912689</v>
      </c>
      <c r="Y54" s="29">
        <f t="shared" ref="Y54" si="138">AD18-Y18</f>
        <v>2.0243753104045723</v>
      </c>
      <c r="Z54" s="29">
        <f t="shared" ref="Z54" si="139">AE18-Z18</f>
        <v>7.021474733616401</v>
      </c>
      <c r="AA54" s="29"/>
      <c r="AB54" s="29">
        <f t="shared" ref="AB54" si="140">AB18-R18</f>
        <v>11.16122660917344</v>
      </c>
      <c r="AC54" s="29">
        <f t="shared" ref="AC54" si="141">AC18-S18</f>
        <v>6.8827300933382318</v>
      </c>
      <c r="AD54" s="29">
        <f t="shared" ref="AD54" si="142">AD18-T18</f>
        <v>0.34949367159611455</v>
      </c>
      <c r="AE54" s="29">
        <f t="shared" ref="AE54" si="143">AE18-U18</f>
        <v>18.393450374107772</v>
      </c>
      <c r="AG54" s="24" t="str">
        <f>$A$18</f>
        <v>All occupations</v>
      </c>
      <c r="AH54" s="29">
        <f t="shared" ref="AH54" si="144">AM18-AH18</f>
        <v>10.444581045803375</v>
      </c>
      <c r="AI54" s="29">
        <f t="shared" ref="AI54" si="145">AN18-AI18</f>
        <v>2.3507800955558196</v>
      </c>
      <c r="AJ54" s="29">
        <f t="shared" ref="AJ54" si="146">AO18-AJ18</f>
        <v>6.0916632181491579</v>
      </c>
      <c r="AK54" s="29">
        <f t="shared" ref="AK54" si="147">AP18-AK18</f>
        <v>18.887024359508331</v>
      </c>
      <c r="AL54" s="29"/>
      <c r="AM54" s="29">
        <f t="shared" ref="AM54" si="148">AR18-AM18</f>
        <v>12.63058996235128</v>
      </c>
      <c r="AN54" s="29">
        <f t="shared" ref="AN54" si="149">AS18-AN18</f>
        <v>-0.10608912368392964</v>
      </c>
      <c r="AO54" s="29">
        <f t="shared" ref="AO54" si="150">AT18-AO18</f>
        <v>1.9290244277163602</v>
      </c>
      <c r="AP54" s="29">
        <f t="shared" ref="AP54" si="151">AU18-AP18</f>
        <v>14.453525266383735</v>
      </c>
      <c r="AQ54" s="29"/>
      <c r="AR54" s="29">
        <f t="shared" ref="AR54" si="152">AR18-AH18</f>
        <v>23.075171008154655</v>
      </c>
      <c r="AS54" s="29">
        <f t="shared" ref="AS54" si="153">AS18-AI18</f>
        <v>2.2446909718718899</v>
      </c>
      <c r="AT54" s="29">
        <f t="shared" ref="AT54" si="154">AT18-AJ18</f>
        <v>8.0206876458655181</v>
      </c>
      <c r="AU54" s="29">
        <f t="shared" ref="AU54" si="155">AU18-AK18</f>
        <v>33.340549625892066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Leicester and Leicestershire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1.135243276619291</v>
      </c>
      <c r="N7" s="91">
        <f>'Occ T2'!I180</f>
        <v>0.25504920467143144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-2.0951762238868077</v>
      </c>
      <c r="N9" s="91">
        <f>'Occ T2'!I178</f>
        <v>-0.49038188477968925</v>
      </c>
    </row>
    <row r="10" spans="1:14" x14ac:dyDescent="0.2">
      <c r="L10" s="91" t="str">
        <f>'Occ T3'!A48</f>
        <v>91 Elementary trades and related occupations</v>
      </c>
      <c r="M10" s="91">
        <f>'Occ T2'!H177</f>
        <v>-3.2111694289608139</v>
      </c>
      <c r="N10" s="91">
        <f>'Occ T2'!I177</f>
        <v>-1.7029630099119286</v>
      </c>
    </row>
    <row r="11" spans="1:14" x14ac:dyDescent="0.2">
      <c r="L11" s="114" t="str">
        <f>"["&amp;'Occ T3'!A47&amp;"]"</f>
        <v>[Elementary occupations]</v>
      </c>
      <c r="M11" s="91">
        <f>'Occ T1'!H88</f>
        <v>-2.301041197693654</v>
      </c>
      <c r="N11" s="91">
        <f>'Occ T1'!I88</f>
        <v>-0.69310436086489347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1.7670558031509742</v>
      </c>
      <c r="N13" s="91">
        <f>'Occ T2'!I176</f>
        <v>0.21202019619159795</v>
      </c>
    </row>
    <row r="14" spans="1:14" x14ac:dyDescent="0.2">
      <c r="L14" s="91" t="str">
        <f>'Occ T3'!A44</f>
        <v>81 Process, plant and machine operatives</v>
      </c>
      <c r="M14" s="91">
        <f>'Occ T2'!H175</f>
        <v>-2.6907622518861696</v>
      </c>
      <c r="N14" s="91">
        <f>'Occ T2'!I175</f>
        <v>1.0563275454333887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-0.37321558846329372</v>
      </c>
      <c r="N15" s="91">
        <f>'Occ T1'!I87</f>
        <v>0.60146412973656194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2.0448699162045392</v>
      </c>
      <c r="N17" s="91">
        <f>'Occ T2'!I174</f>
        <v>2.4306080602099822</v>
      </c>
    </row>
    <row r="18" spans="12:14" x14ac:dyDescent="0.2">
      <c r="L18" s="91" t="str">
        <f>'Occ T3'!A40</f>
        <v>71 Sales occupations</v>
      </c>
      <c r="M18" s="91">
        <f>'Occ T2'!H173</f>
        <v>-1.6059134914778395</v>
      </c>
      <c r="N18" s="91">
        <f>'Occ T2'!I173</f>
        <v>-0.87909017367657771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-0.90619089094324812</v>
      </c>
      <c r="N19" s="91">
        <f>'Occ T1'!I86</f>
        <v>-4.9968601290850678E-2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1.5808021152620144</v>
      </c>
      <c r="N21" s="91">
        <f>'Occ T2'!I172</f>
        <v>-0.6606695741553037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2.9101780237671626</v>
      </c>
      <c r="N22" s="91">
        <f>'Occ T2'!I171</f>
        <v>0.15501870452516719</v>
      </c>
    </row>
    <row r="23" spans="12:14" x14ac:dyDescent="0.2">
      <c r="L23" s="91" t="str">
        <f>'Occ T3'!A35</f>
        <v>61 Caring personal service occupations</v>
      </c>
      <c r="M23" s="91">
        <f>'Occ T2'!H170</f>
        <v>-0.60656614359962946</v>
      </c>
      <c r="N23" s="91">
        <f>'Occ T2'!I170</f>
        <v>1.0449836155908443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0.17331594040561615</v>
      </c>
      <c r="N24" s="91">
        <f>'Occ T1'!I85</f>
        <v>0.83025870789368295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-3.2673156563590711</v>
      </c>
      <c r="N26" s="91">
        <f>'Occ T2'!I169</f>
        <v>-0.91183677103782168</v>
      </c>
    </row>
    <row r="27" spans="12:14" x14ac:dyDescent="0.2">
      <c r="L27" s="91" t="str">
        <f>'Occ T3'!A31</f>
        <v>53 Skilled construction and building trades</v>
      </c>
      <c r="M27" s="91">
        <f>'Occ T2'!H168</f>
        <v>-4.6590615337745334</v>
      </c>
      <c r="N27" s="91">
        <f>'Occ T2'!I168</f>
        <v>-0.80805118084111838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-2.3900006953981756</v>
      </c>
      <c r="N28" s="91">
        <f>'Occ T2'!I167</f>
        <v>-0.75059486310141699</v>
      </c>
    </row>
    <row r="29" spans="12:14" x14ac:dyDescent="0.2">
      <c r="L29" s="91" t="str">
        <f>'Occ T3'!A29</f>
        <v>51 Skilled agricultural and related trades</v>
      </c>
      <c r="M29" s="91">
        <f>'Occ T2'!H166</f>
        <v>3.6501042086752644</v>
      </c>
      <c r="N29" s="91">
        <f>'Occ T2'!I166</f>
        <v>-1.3848675506544783E-2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-2.4300715389307004</v>
      </c>
      <c r="N30" s="91">
        <f>'Occ T1'!I84</f>
        <v>-0.68496720642801101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-0.92628158298712071</v>
      </c>
      <c r="N32" s="91">
        <f>'Occ T2'!I165</f>
        <v>-1.2368052713585098</v>
      </c>
    </row>
    <row r="33" spans="12:14" x14ac:dyDescent="0.2">
      <c r="L33" s="91" t="str">
        <f>'Occ T3'!A25</f>
        <v>41 Administrative occupations</v>
      </c>
      <c r="M33" s="91">
        <f>'Occ T2'!H164</f>
        <v>1.2268804004522682</v>
      </c>
      <c r="N33" s="91">
        <f>'Occ T2'!I164</f>
        <v>-1.0405034823365078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0.82384263885972864</v>
      </c>
      <c r="N34" s="91">
        <f>'Occ T1'!I83</f>
        <v>-1.0749561425350884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3.0561061300913739</v>
      </c>
      <c r="N36" s="91">
        <f>'Occ T2'!I163</f>
        <v>-6.9184379834352772E-2</v>
      </c>
    </row>
    <row r="37" spans="12:14" x14ac:dyDescent="0.2">
      <c r="L37" s="91" t="str">
        <f>'Occ T3'!A21</f>
        <v>34 Culture, media and sports occupations</v>
      </c>
      <c r="M37" s="91">
        <f>'Occ T2'!H162</f>
        <v>0.28392861443968798</v>
      </c>
      <c r="N37" s="91">
        <f>'Occ T2'!I162</f>
        <v>-6.0911123608731188E-3</v>
      </c>
    </row>
    <row r="38" spans="12:14" x14ac:dyDescent="0.2">
      <c r="L38" s="91" t="str">
        <f>'Occ T3'!A20</f>
        <v>33 Protective service occupations</v>
      </c>
      <c r="M38" s="91">
        <f>'Occ T2'!H161</f>
        <v>2.041655539866527</v>
      </c>
      <c r="N38" s="91">
        <f>'Occ T2'!I161</f>
        <v>1.95124889277285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2.3279710864472003</v>
      </c>
      <c r="N39" s="91">
        <f>'Occ T2'!I160</f>
        <v>0.64819457901854616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5.7530379523329733</v>
      </c>
      <c r="N40" s="91">
        <f>'Occ T2'!I159</f>
        <v>-0.56920069970132214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2.9564413968281356</v>
      </c>
      <c r="N41" s="91">
        <f>'Occ T1'!I82</f>
        <v>0.1856085765171489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6.234648847991564</v>
      </c>
      <c r="N43" s="91">
        <f>'Occ T2'!I158</f>
        <v>1.4735193164658655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3.3884541798347323</v>
      </c>
      <c r="N44" s="91">
        <f>'Occ T2'!I157</f>
        <v>0.32147251546548183</v>
      </c>
    </row>
    <row r="45" spans="12:14" x14ac:dyDescent="0.2">
      <c r="L45" s="91" t="str">
        <f>'Occ T3'!A13</f>
        <v>22 Health professionals</v>
      </c>
      <c r="M45" s="91">
        <f>'Occ T2'!H156</f>
        <v>2.0004849555618653</v>
      </c>
      <c r="N45" s="91">
        <f>'Occ T2'!I156</f>
        <v>1.0248487412803708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4.4162642850631872</v>
      </c>
      <c r="N46" s="91">
        <f>'Occ T2'!I155</f>
        <v>1.0323758009862516</v>
      </c>
    </row>
    <row r="47" spans="12:14" x14ac:dyDescent="0.2">
      <c r="L47" s="114" t="str">
        <f>"["&amp;'Occ T3'!A11&amp;"]"</f>
        <v>[Professional occupations]</v>
      </c>
      <c r="M47" s="91">
        <f>'Occ T1'!H81</f>
        <v>4.3121293774468272</v>
      </c>
      <c r="N47" s="91">
        <f>'Occ T1'!I81</f>
        <v>1.0429324692239561</v>
      </c>
    </row>
    <row r="49" spans="12:14" x14ac:dyDescent="0.2">
      <c r="L49" s="107" t="str">
        <f>'Occ T3'!A9</f>
        <v>12 Other managers and proprietors</v>
      </c>
      <c r="M49" s="91">
        <f>'Occ T2'!H154</f>
        <v>2.8524093662052108</v>
      </c>
      <c r="N49" s="91">
        <f>'Occ T2'!I154</f>
        <v>2.3025563772836488</v>
      </c>
    </row>
    <row r="50" spans="12:14" x14ac:dyDescent="0.2">
      <c r="L50" s="107" t="str">
        <f>'Occ T3'!A8</f>
        <v>11 Corporate managers and directors</v>
      </c>
      <c r="M50" s="91">
        <f>'Occ T2'!H153</f>
        <v>4.8607769543938639</v>
      </c>
      <c r="N50" s="91">
        <f>'Occ T2'!I153</f>
        <v>2.1413012668070053E-2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4.2419127640933585</v>
      </c>
      <c r="N51" s="91">
        <f>'Occ T1'!I80</f>
        <v>0.7745177082137511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Leicester and Leicestershire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8.9678936755278116</v>
      </c>
      <c r="N82" s="94">
        <f>'Occ T2'!F119</f>
        <v>0.13655141233746804</v>
      </c>
    </row>
    <row r="83" spans="12:14" x14ac:dyDescent="0.2">
      <c r="L83" s="10" t="str">
        <f>name!D5</f>
        <v>12 Other managers and proprietors</v>
      </c>
      <c r="M83" s="94">
        <f>'Occ T2'!D9-'Occ T2'!B9</f>
        <v>2.3401028647986237</v>
      </c>
      <c r="N83" s="94">
        <f>'Occ T2'!F120</f>
        <v>7.2603654702513332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6.8430579263268463</v>
      </c>
      <c r="N84" s="94">
        <f>'Occ T2'!F121</f>
        <v>5.865424008893342</v>
      </c>
    </row>
    <row r="85" spans="12:14" x14ac:dyDescent="0.2">
      <c r="L85" s="10" t="str">
        <f>name!D7</f>
        <v>22 Health professionals</v>
      </c>
      <c r="M85" s="94">
        <f>'Occ T2'!D11-'Occ T2'!B11</f>
        <v>1.9402659046446828</v>
      </c>
      <c r="N85" s="94">
        <f>'Occ T2'!F122</f>
        <v>3.4006514331176945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3.6304866784746928</v>
      </c>
      <c r="N86" s="94">
        <f>'Occ T2'!F123</f>
        <v>1.1667058175775473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9.9886107904418182</v>
      </c>
      <c r="N87" s="94">
        <f>'Occ T2'!F124</f>
        <v>9.3911209303364842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2.9075201523056755</v>
      </c>
      <c r="N88" s="94">
        <f>'Occ T2'!F125</f>
        <v>-0.97793813363615811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1.0196430074694689</v>
      </c>
      <c r="N89" s="94">
        <f>'Occ T2'!F126</f>
        <v>0.95468796607642048</v>
      </c>
    </row>
    <row r="90" spans="12:14" x14ac:dyDescent="0.2">
      <c r="L90" s="10" t="str">
        <f>name!D12</f>
        <v>33 Protective service occupations</v>
      </c>
      <c r="M90" s="94">
        <f>'Occ T2'!D16-'Occ T2'!B16</f>
        <v>0.66494025566528592</v>
      </c>
      <c r="N90" s="94">
        <f>'Occ T2'!F127</f>
        <v>2.3262140348877578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0.10504191037685118</v>
      </c>
      <c r="N91" s="94">
        <f>'Occ T2'!F128</f>
        <v>-6.8151697247493814E-3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4.6772803004362657</v>
      </c>
      <c r="N92" s="94">
        <f>'Occ T2'!F129</f>
        <v>-0.34568452576765907</v>
      </c>
    </row>
    <row r="93" spans="12:14" x14ac:dyDescent="0.2">
      <c r="L93" s="10" t="str">
        <f>name!D15</f>
        <v>41 Administrative occupations</v>
      </c>
      <c r="M93" s="94">
        <f>'Occ T2'!D19-'Occ T2'!B19</f>
        <v>2.8880536475766263</v>
      </c>
      <c r="N93" s="94">
        <f>'Occ T2'!F130</f>
        <v>-7.0898411234724392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-0.50196069180747571</v>
      </c>
      <c r="N94" s="94">
        <f>'Occ T2'!F131</f>
        <v>-1.7946533328554501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1.0630734248029405</v>
      </c>
      <c r="N95" s="94">
        <f>'Occ T2'!F132</f>
        <v>-1.3443666535369658E-2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-2.6002421174418693</v>
      </c>
      <c r="N96" s="94">
        <f>'Occ T2'!F133</f>
        <v>-2.1612095838839558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-2.990891501263885</v>
      </c>
      <c r="N97" s="94">
        <f>'Occ T2'!F134</f>
        <v>-1.272079465052288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-1.5241949716777867</v>
      </c>
      <c r="N98" s="94">
        <f>'Occ T2'!F135</f>
        <v>-1.082981136106647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-1.3212959424190274</v>
      </c>
      <c r="N99" s="94">
        <f>'Occ T2'!F136</f>
        <v>7.2185661942922081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1.7631728252073522</v>
      </c>
      <c r="N100" s="94">
        <f>'Occ T2'!F137</f>
        <v>0.31018235798002891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4.5902165112550741E-2</v>
      </c>
      <c r="N101" s="94">
        <f>'Occ T2'!F138</f>
        <v>-5.7599139068058691E-2</v>
      </c>
    </row>
    <row r="102" spans="12:14" x14ac:dyDescent="0.2">
      <c r="L102" s="10" t="str">
        <f>name!D24</f>
        <v>71 Sales occupations</v>
      </c>
      <c r="M102" s="94">
        <f>'Occ T2'!D28-'Occ T2'!B28</f>
        <v>-2.9747875020569694</v>
      </c>
      <c r="N102" s="94">
        <f>'Occ T2'!F139</f>
        <v>-4.3767787183762401</v>
      </c>
    </row>
    <row r="103" spans="12:14" x14ac:dyDescent="0.2">
      <c r="L103" s="10" t="str">
        <f>name!D25</f>
        <v>72 Customer service occupations</v>
      </c>
      <c r="M103" s="94">
        <f>'Occ T2'!D29-'Occ T2'!B29</f>
        <v>0.8975511861582266</v>
      </c>
      <c r="N103" s="94">
        <f>'Occ T2'!F140</f>
        <v>4.0436057191553534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-2.7810258226136391</v>
      </c>
      <c r="N104" s="94">
        <f>'Occ T2'!F141</f>
        <v>3.2492322397707127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1.9769430473561584</v>
      </c>
      <c r="N105" s="94">
        <f>'Occ T2'!F142</f>
        <v>0.76100528577485349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-1.7425002613609255</v>
      </c>
      <c r="N106" s="94">
        <f>'Occ T2'!F143</f>
        <v>-2.232685110633021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-5.0236409520408927</v>
      </c>
      <c r="N107" s="94">
        <f>'Occ T2'!F144</f>
        <v>-3.1976037653388971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30.258999999999446</v>
      </c>
      <c r="N109" s="94">
        <f>'Occ T2'!F146</f>
        <v>21.47500000000025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Leicester and Leicestershire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11.307996540326442</v>
      </c>
      <c r="N153" s="94">
        <f>'Occ T1'!H8</f>
        <v>7.3969168825887976</v>
      </c>
    </row>
    <row r="154" spans="1:14" x14ac:dyDescent="0.2">
      <c r="L154" s="10" t="str">
        <f>name!E5</f>
        <v>Professional occupations</v>
      </c>
      <c r="M154" s="94">
        <f>'Occ T1'!D9-'Occ T1'!B9</f>
        <v>22.402421299888061</v>
      </c>
      <c r="N154" s="94">
        <f>'Occ T1'!H9</f>
        <v>19.823902189925036</v>
      </c>
    </row>
    <row r="155" spans="1:14" x14ac:dyDescent="0.2">
      <c r="L155" s="10" t="str">
        <f>name!E6</f>
        <v>Associate professional occupations</v>
      </c>
      <c r="M155" s="94">
        <f>'Occ T1'!D10-'Occ T1'!B10</f>
        <v>9.3744256262535473</v>
      </c>
      <c r="N155" s="94">
        <f>'Occ T1'!H10</f>
        <v>1.9504641718356055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2.3860929557691506</v>
      </c>
      <c r="N156" s="94">
        <f>'Occ T1'!H11</f>
        <v>-8.8844944563278929</v>
      </c>
    </row>
    <row r="157" spans="1:14" x14ac:dyDescent="0.2">
      <c r="L157" s="10" t="str">
        <f>name!E8</f>
        <v>Skilled trades occupations</v>
      </c>
      <c r="M157" s="94">
        <f>'Occ T1'!D12-'Occ T1'!B12</f>
        <v>-6.052255165580597</v>
      </c>
      <c r="N157" s="94">
        <f>'Occ T1'!H12</f>
        <v>-4.5297138515782578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0.48777904790087234</v>
      </c>
      <c r="N158" s="94">
        <f>'Occ T1'!H13</f>
        <v>7.4711494132041878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-2.0772363158987375</v>
      </c>
      <c r="N159" s="94">
        <f>'Occ T1'!H14</f>
        <v>-0.33317299922089205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-0.80408277525747707</v>
      </c>
      <c r="N160" s="94">
        <f>'Occ T1'!H15</f>
        <v>4.0102375255455627</v>
      </c>
    </row>
    <row r="161" spans="12:14" x14ac:dyDescent="0.2">
      <c r="L161" s="10" t="str">
        <f>name!E12</f>
        <v>Elementary occupations</v>
      </c>
      <c r="M161" s="94">
        <f>'Occ T1'!D16-'Occ T1'!B16</f>
        <v>-6.7661412134018235</v>
      </c>
      <c r="N161" s="94">
        <f>'Occ T1'!H16</f>
        <v>-5.4302888759719181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30.258999999999332</v>
      </c>
      <c r="N163" s="94">
        <f>'Occ T1'!H18</f>
        <v>21.475000000000229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Leicester and Leicestershire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41.051585692159875</v>
      </c>
      <c r="N5" s="87">
        <f>SUM(N6:N7)</f>
        <v>44.64168779907741</v>
      </c>
      <c r="O5" s="87">
        <f t="shared" ref="O5:AL5" si="1">SUM(O6:O7)</f>
        <v>45.911317305684634</v>
      </c>
      <c r="P5" s="87">
        <f t="shared" si="1"/>
        <v>45.97707842536574</v>
      </c>
      <c r="Q5" s="87">
        <f t="shared" si="1"/>
        <v>46.606174560705441</v>
      </c>
      <c r="R5" s="87">
        <f t="shared" si="1"/>
        <v>48.980127605559531</v>
      </c>
      <c r="S5" s="87">
        <f t="shared" si="1"/>
        <v>51.428558955422695</v>
      </c>
      <c r="T5" s="87">
        <f t="shared" si="1"/>
        <v>52.900841367327757</v>
      </c>
      <c r="U5" s="87">
        <f t="shared" si="1"/>
        <v>51.800946605683293</v>
      </c>
      <c r="V5" s="87">
        <f t="shared" si="1"/>
        <v>57.990790678363581</v>
      </c>
      <c r="W5" s="87">
        <f t="shared" si="1"/>
        <v>60.288124145885973</v>
      </c>
      <c r="X5" s="87">
        <f t="shared" si="1"/>
        <v>58.497275751065388</v>
      </c>
      <c r="Y5" s="87">
        <f t="shared" si="1"/>
        <v>59.044159605081759</v>
      </c>
      <c r="Z5" s="87">
        <f t="shared" si="1"/>
        <v>59.685094695107409</v>
      </c>
      <c r="AA5" s="87">
        <f t="shared" si="1"/>
        <v>60.443199877781332</v>
      </c>
      <c r="AB5" s="87">
        <f t="shared" si="1"/>
        <v>61.108009139288185</v>
      </c>
      <c r="AC5" s="87">
        <f t="shared" si="1"/>
        <v>61.754986730839065</v>
      </c>
      <c r="AD5" s="87">
        <f t="shared" si="1"/>
        <v>62.401674920797305</v>
      </c>
      <c r="AE5" s="87">
        <f t="shared" si="1"/>
        <v>63.033500830329331</v>
      </c>
      <c r="AF5" s="87">
        <f t="shared" si="1"/>
        <v>63.661556695086617</v>
      </c>
      <c r="AG5" s="87">
        <f t="shared" si="1"/>
        <v>64.324492888830108</v>
      </c>
      <c r="AH5" s="87">
        <f t="shared" si="1"/>
        <v>64.994574085652346</v>
      </c>
      <c r="AI5" s="87">
        <f t="shared" si="1"/>
        <v>65.64279871075459</v>
      </c>
      <c r="AJ5" s="87">
        <f t="shared" si="1"/>
        <v>66.296987412776744</v>
      </c>
      <c r="AK5" s="87">
        <f t="shared" si="1"/>
        <v>66.980537211086272</v>
      </c>
      <c r="AL5" s="87">
        <f t="shared" si="1"/>
        <v>67.685041028474771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27.813716977131822</v>
      </c>
      <c r="N6" s="11">
        <v>30.15076596469088</v>
      </c>
      <c r="O6" s="11">
        <v>31.175364940074875</v>
      </c>
      <c r="P6" s="11">
        <v>31.378983285181953</v>
      </c>
      <c r="Q6" s="11">
        <v>30.83845734326184</v>
      </c>
      <c r="R6" s="11">
        <v>33.481948363405941</v>
      </c>
      <c r="S6" s="11">
        <v>36.356324498348656</v>
      </c>
      <c r="T6" s="11">
        <v>37.011060944213206</v>
      </c>
      <c r="U6" s="11">
        <v>36.740081009703694</v>
      </c>
      <c r="V6" s="11">
        <v>40.782180715643833</v>
      </c>
      <c r="W6" s="11">
        <v>42.449842038933753</v>
      </c>
      <c r="X6" s="11">
        <v>37.778106677680704</v>
      </c>
      <c r="Y6" s="11">
        <v>38.078380179595847</v>
      </c>
      <c r="Z6" s="11">
        <v>38.429673058147173</v>
      </c>
      <c r="AA6" s="11">
        <v>38.838993739561509</v>
      </c>
      <c r="AB6" s="11">
        <v>39.192294559885589</v>
      </c>
      <c r="AC6" s="11">
        <v>39.533137896153313</v>
      </c>
      <c r="AD6" s="11">
        <v>39.863673439187842</v>
      </c>
      <c r="AE6" s="11">
        <v>40.189413383662782</v>
      </c>
      <c r="AF6" s="11">
        <v>40.516120278099102</v>
      </c>
      <c r="AG6" s="11">
        <v>40.863041101219338</v>
      </c>
      <c r="AH6" s="11">
        <v>41.204109100091969</v>
      </c>
      <c r="AI6" s="11">
        <v>41.534822137832691</v>
      </c>
      <c r="AJ6" s="11">
        <v>41.870246230379848</v>
      </c>
      <c r="AK6" s="11">
        <v>42.223389308789919</v>
      </c>
      <c r="AL6" s="11">
        <v>42.586393451271221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13.237868715028053</v>
      </c>
      <c r="N7" s="11">
        <v>14.49092183438653</v>
      </c>
      <c r="O7" s="11">
        <v>14.735952365609755</v>
      </c>
      <c r="P7" s="11">
        <v>14.598095140183787</v>
      </c>
      <c r="Q7" s="11">
        <v>15.7677172174436</v>
      </c>
      <c r="R7" s="11">
        <v>15.498179242153594</v>
      </c>
      <c r="S7" s="11">
        <v>15.072234457074039</v>
      </c>
      <c r="T7" s="11">
        <v>15.88978042311455</v>
      </c>
      <c r="U7" s="11">
        <v>15.060865595979603</v>
      </c>
      <c r="V7" s="11">
        <v>17.208609962719752</v>
      </c>
      <c r="W7" s="11">
        <v>17.838282106952217</v>
      </c>
      <c r="X7" s="11">
        <v>20.719169073384681</v>
      </c>
      <c r="Y7" s="11">
        <v>20.965779425485916</v>
      </c>
      <c r="Z7" s="11">
        <v>21.255421636960236</v>
      </c>
      <c r="AA7" s="11">
        <v>21.604206138219823</v>
      </c>
      <c r="AB7" s="11">
        <v>21.915714579402593</v>
      </c>
      <c r="AC7" s="11">
        <v>22.221848834685748</v>
      </c>
      <c r="AD7" s="11">
        <v>22.538001481609463</v>
      </c>
      <c r="AE7" s="11">
        <v>22.844087446666549</v>
      </c>
      <c r="AF7" s="11">
        <v>23.145436416987518</v>
      </c>
      <c r="AG7" s="11">
        <v>23.46145178761077</v>
      </c>
      <c r="AH7" s="11">
        <v>23.790464985560376</v>
      </c>
      <c r="AI7" s="11">
        <v>24.107976572921906</v>
      </c>
      <c r="AJ7" s="11">
        <v>24.426741182396896</v>
      </c>
      <c r="AK7" s="11">
        <v>24.757147902296353</v>
      </c>
      <c r="AL7" s="11">
        <v>25.09864757720355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88.190136011385675</v>
      </c>
      <c r="N9" s="87">
        <f>SUM(N10:N13)</f>
        <v>84.758563682262917</v>
      </c>
      <c r="O9" s="87">
        <f t="shared" ref="O9:AL9" si="3">SUM(O10:O13)</f>
        <v>86.083179493846359</v>
      </c>
      <c r="P9" s="87">
        <f t="shared" si="3"/>
        <v>89.511109469989634</v>
      </c>
      <c r="Q9" s="87">
        <f t="shared" si="3"/>
        <v>95.087297756548992</v>
      </c>
      <c r="R9" s="87">
        <f t="shared" si="3"/>
        <v>95.321265828110711</v>
      </c>
      <c r="S9" s="87">
        <f t="shared" si="3"/>
        <v>100.47930221278655</v>
      </c>
      <c r="T9" s="87">
        <f t="shared" si="3"/>
        <v>98.058068405615202</v>
      </c>
      <c r="U9" s="87">
        <f t="shared" si="3"/>
        <v>100.93276859965736</v>
      </c>
      <c r="V9" s="87">
        <f t="shared" si="3"/>
        <v>110.52411170258004</v>
      </c>
      <c r="W9" s="87">
        <f t="shared" si="3"/>
        <v>117.72368712799877</v>
      </c>
      <c r="X9" s="87">
        <f t="shared" si="3"/>
        <v>120.28793650062693</v>
      </c>
      <c r="Y9" s="87">
        <f t="shared" si="3"/>
        <v>121.13925443954564</v>
      </c>
      <c r="Z9" s="87">
        <f t="shared" si="3"/>
        <v>122.45340572756258</v>
      </c>
      <c r="AA9" s="87">
        <f t="shared" si="3"/>
        <v>123.94017718145683</v>
      </c>
      <c r="AB9" s="87">
        <f t="shared" si="3"/>
        <v>125.20413068526528</v>
      </c>
      <c r="AC9" s="87">
        <f t="shared" si="3"/>
        <v>126.41414755730173</v>
      </c>
      <c r="AD9" s="87">
        <f t="shared" si="3"/>
        <v>127.60620545526109</v>
      </c>
      <c r="AE9" s="87">
        <f t="shared" si="3"/>
        <v>128.82983722148381</v>
      </c>
      <c r="AF9" s="87">
        <f t="shared" si="3"/>
        <v>130.04986236540918</v>
      </c>
      <c r="AG9" s="87">
        <f t="shared" si="3"/>
        <v>131.35187398063752</v>
      </c>
      <c r="AH9" s="87">
        <f t="shared" si="3"/>
        <v>132.62270637337454</v>
      </c>
      <c r="AI9" s="87">
        <f t="shared" si="3"/>
        <v>133.83364016205132</v>
      </c>
      <c r="AJ9" s="87">
        <f t="shared" si="3"/>
        <v>135.05586851778341</v>
      </c>
      <c r="AK9" s="87">
        <f t="shared" si="3"/>
        <v>136.28169147633687</v>
      </c>
      <c r="AL9" s="87">
        <f t="shared" si="3"/>
        <v>137.54758931792381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26.03068138853115</v>
      </c>
      <c r="N10" s="11">
        <v>23.951244996259692</v>
      </c>
      <c r="O10" s="11">
        <v>24.72418550831182</v>
      </c>
      <c r="P10" s="11">
        <v>25.970929032551094</v>
      </c>
      <c r="Q10" s="11">
        <v>27.297035528575481</v>
      </c>
      <c r="R10" s="11">
        <v>28.371226527661943</v>
      </c>
      <c r="S10" s="11">
        <v>30.18134935938691</v>
      </c>
      <c r="T10" s="11">
        <v>29.423145264405939</v>
      </c>
      <c r="U10" s="11">
        <v>30.870741100742851</v>
      </c>
      <c r="V10" s="11">
        <v>33.665633987127791</v>
      </c>
      <c r="W10" s="11">
        <v>35.214284453988789</v>
      </c>
      <c r="X10" s="11">
        <v>35.341621802065596</v>
      </c>
      <c r="Y10" s="11">
        <v>35.684872686632517</v>
      </c>
      <c r="Z10" s="11">
        <v>36.128788734738386</v>
      </c>
      <c r="AA10" s="11">
        <v>36.613706923311454</v>
      </c>
      <c r="AB10" s="11">
        <v>37.035821151480398</v>
      </c>
      <c r="AC10" s="11">
        <v>37.4338205102027</v>
      </c>
      <c r="AD10" s="11">
        <v>37.814232051474647</v>
      </c>
      <c r="AE10" s="11">
        <v>38.212782741661904</v>
      </c>
      <c r="AF10" s="11">
        <v>38.612280575024734</v>
      </c>
      <c r="AG10" s="11">
        <v>39.02812280905853</v>
      </c>
      <c r="AH10" s="11">
        <v>39.44029743992288</v>
      </c>
      <c r="AI10" s="11">
        <v>39.844831478077168</v>
      </c>
      <c r="AJ10" s="11">
        <v>40.251378773773418</v>
      </c>
      <c r="AK10" s="11">
        <v>40.659840380054661</v>
      </c>
      <c r="AL10" s="11">
        <v>41.079708462882131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15.443094652778671</v>
      </c>
      <c r="N11" s="11">
        <v>16.292232059920071</v>
      </c>
      <c r="O11" s="11">
        <v>17.418673284026688</v>
      </c>
      <c r="P11" s="11">
        <v>16.688484218267444</v>
      </c>
      <c r="Q11" s="11">
        <v>17.836895134285555</v>
      </c>
      <c r="R11" s="11">
        <v>18.637219133478691</v>
      </c>
      <c r="S11" s="11">
        <v>18.813459951108111</v>
      </c>
      <c r="T11" s="11">
        <v>19.957428006586383</v>
      </c>
      <c r="U11" s="11">
        <v>19.901642006171521</v>
      </c>
      <c r="V11" s="11">
        <v>20.445891500766891</v>
      </c>
      <c r="W11" s="11">
        <v>20.577485038123374</v>
      </c>
      <c r="X11" s="11">
        <v>21.193498323909598</v>
      </c>
      <c r="Y11" s="11">
        <v>21.360827843669227</v>
      </c>
      <c r="Z11" s="11">
        <v>21.593168375890723</v>
      </c>
      <c r="AA11" s="11">
        <v>21.847644774646266</v>
      </c>
      <c r="AB11" s="11">
        <v>22.054422455417413</v>
      </c>
      <c r="AC11" s="11">
        <v>22.248143817835988</v>
      </c>
      <c r="AD11" s="11">
        <v>22.460025545793727</v>
      </c>
      <c r="AE11" s="11">
        <v>22.662657430062463</v>
      </c>
      <c r="AF11" s="11">
        <v>22.839078049133157</v>
      </c>
      <c r="AG11" s="11">
        <v>23.033631099682662</v>
      </c>
      <c r="AH11" s="11">
        <v>23.220714430632182</v>
      </c>
      <c r="AI11" s="11">
        <v>23.410321422976953</v>
      </c>
      <c r="AJ11" s="11">
        <v>23.596719100312065</v>
      </c>
      <c r="AK11" s="11">
        <v>23.777668995862392</v>
      </c>
      <c r="AL11" s="11">
        <v>23.978136471241069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19.137440037912494</v>
      </c>
      <c r="N12" s="11">
        <v>18.924596021390059</v>
      </c>
      <c r="O12" s="11">
        <v>18.404421215057422</v>
      </c>
      <c r="P12" s="11">
        <v>19.890241298983781</v>
      </c>
      <c r="Q12" s="11">
        <v>21.136353366559273</v>
      </c>
      <c r="R12" s="11">
        <v>20.024745465039871</v>
      </c>
      <c r="S12" s="11">
        <v>20.441227224882109</v>
      </c>
      <c r="T12" s="11">
        <v>18.948838464842332</v>
      </c>
      <c r="U12" s="11">
        <v>19.211457834074196</v>
      </c>
      <c r="V12" s="11">
        <v>22.683560280638559</v>
      </c>
      <c r="W12" s="11">
        <v>23.655232143514564</v>
      </c>
      <c r="X12" s="11">
        <v>23.470091631019038</v>
      </c>
      <c r="Y12" s="11">
        <v>23.394765094089642</v>
      </c>
      <c r="Z12" s="11">
        <v>23.479714063289691</v>
      </c>
      <c r="AA12" s="11">
        <v>23.608931938251128</v>
      </c>
      <c r="AB12" s="11">
        <v>23.70659584146167</v>
      </c>
      <c r="AC12" s="11">
        <v>23.797978585703738</v>
      </c>
      <c r="AD12" s="11">
        <v>23.884706462679333</v>
      </c>
      <c r="AE12" s="11">
        <v>23.993314179784132</v>
      </c>
      <c r="AF12" s="11">
        <v>24.113297978082684</v>
      </c>
      <c r="AG12" s="11">
        <v>24.26378643792545</v>
      </c>
      <c r="AH12" s="11">
        <v>24.386522346711949</v>
      </c>
      <c r="AI12" s="11">
        <v>24.494239860132915</v>
      </c>
      <c r="AJ12" s="11">
        <v>24.603024707562092</v>
      </c>
      <c r="AK12" s="11">
        <v>24.711606050756814</v>
      </c>
      <c r="AL12" s="11">
        <v>24.821937961092111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27.578919932163362</v>
      </c>
      <c r="N13" s="11">
        <v>25.590490604693088</v>
      </c>
      <c r="O13" s="11">
        <v>25.535899486450429</v>
      </c>
      <c r="P13" s="11">
        <v>26.961454920187322</v>
      </c>
      <c r="Q13" s="11">
        <v>28.817013727128685</v>
      </c>
      <c r="R13" s="11">
        <v>28.288074701930213</v>
      </c>
      <c r="S13" s="11">
        <v>31.043265677409419</v>
      </c>
      <c r="T13" s="11">
        <v>29.728656669780552</v>
      </c>
      <c r="U13" s="11">
        <v>30.94892765866879</v>
      </c>
      <c r="V13" s="11">
        <v>33.729025934046803</v>
      </c>
      <c r="W13" s="11">
        <v>38.276685492372032</v>
      </c>
      <c r="X13" s="11">
        <v>40.282724743632677</v>
      </c>
      <c r="Y13" s="11">
        <v>40.698788815154259</v>
      </c>
      <c r="Z13" s="11">
        <v>41.251734553643786</v>
      </c>
      <c r="AA13" s="11">
        <v>41.869893545247976</v>
      </c>
      <c r="AB13" s="11">
        <v>42.407291236905792</v>
      </c>
      <c r="AC13" s="11">
        <v>42.934204643559298</v>
      </c>
      <c r="AD13" s="11">
        <v>43.447241395313384</v>
      </c>
      <c r="AE13" s="11">
        <v>43.961082869975314</v>
      </c>
      <c r="AF13" s="11">
        <v>44.485205763168601</v>
      </c>
      <c r="AG13" s="11">
        <v>45.026333633970872</v>
      </c>
      <c r="AH13" s="11">
        <v>45.575172156107534</v>
      </c>
      <c r="AI13" s="11">
        <v>46.084247400864292</v>
      </c>
      <c r="AJ13" s="11">
        <v>46.604745936135828</v>
      </c>
      <c r="AK13" s="11">
        <v>47.132576049663015</v>
      </c>
      <c r="AL13" s="11">
        <v>47.667806422708516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53.506262853363047</v>
      </c>
      <c r="N15" s="87">
        <f>SUM(N16:N20)</f>
        <v>54.404478793164046</v>
      </c>
      <c r="O15" s="87">
        <f t="shared" ref="O15:AL15" si="5">SUM(O16:O20)</f>
        <v>55.935728218821666</v>
      </c>
      <c r="P15" s="87">
        <f t="shared" si="5"/>
        <v>55.673554658327717</v>
      </c>
      <c r="Q15" s="87">
        <f t="shared" si="5"/>
        <v>57.6921531758478</v>
      </c>
      <c r="R15" s="87">
        <f t="shared" si="5"/>
        <v>59.776397696438259</v>
      </c>
      <c r="S15" s="87">
        <f t="shared" si="5"/>
        <v>60.780149678772204</v>
      </c>
      <c r="T15" s="87">
        <f t="shared" si="5"/>
        <v>62.662861198332394</v>
      </c>
      <c r="U15" s="87">
        <f t="shared" si="5"/>
        <v>62.344329127384839</v>
      </c>
      <c r="V15" s="87">
        <f t="shared" si="5"/>
        <v>65.329188755632288</v>
      </c>
      <c r="W15" s="87">
        <f t="shared" si="5"/>
        <v>69.150823322691807</v>
      </c>
      <c r="X15" s="87">
        <f t="shared" si="5"/>
        <v>64.845493538070244</v>
      </c>
      <c r="Y15" s="87">
        <f t="shared" si="5"/>
        <v>65.18631636141815</v>
      </c>
      <c r="Z15" s="87">
        <f t="shared" si="5"/>
        <v>65.699276815231059</v>
      </c>
      <c r="AA15" s="87">
        <f t="shared" si="5"/>
        <v>66.350766942705505</v>
      </c>
      <c r="AB15" s="87">
        <f t="shared" si="5"/>
        <v>66.838785318339603</v>
      </c>
      <c r="AC15" s="87">
        <f t="shared" si="5"/>
        <v>67.279723286054832</v>
      </c>
      <c r="AD15" s="87">
        <f t="shared" si="5"/>
        <v>67.684914218635313</v>
      </c>
      <c r="AE15" s="87">
        <f t="shared" si="5"/>
        <v>68.078574767983184</v>
      </c>
      <c r="AF15" s="87">
        <f t="shared" si="5"/>
        <v>68.475489293378388</v>
      </c>
      <c r="AG15" s="87">
        <f t="shared" si="5"/>
        <v>68.919687822849767</v>
      </c>
      <c r="AH15" s="87">
        <f t="shared" si="5"/>
        <v>69.366347914226282</v>
      </c>
      <c r="AI15" s="87">
        <f t="shared" si="5"/>
        <v>69.768543929227562</v>
      </c>
      <c r="AJ15" s="87">
        <f t="shared" si="5"/>
        <v>70.192474298853512</v>
      </c>
      <c r="AK15" s="87">
        <f t="shared" si="5"/>
        <v>70.643402240547545</v>
      </c>
      <c r="AL15" s="87">
        <f t="shared" si="5"/>
        <v>71.101287494527412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9.2000104048332521</v>
      </c>
      <c r="N16" s="11">
        <v>8.5800577133911311</v>
      </c>
      <c r="O16" s="11">
        <v>9.0418307625392771</v>
      </c>
      <c r="P16" s="11">
        <v>9.5313169952967645</v>
      </c>
      <c r="Q16" s="11">
        <v>8.9325710775290101</v>
      </c>
      <c r="R16" s="11">
        <v>9.0097315731295673</v>
      </c>
      <c r="S16" s="11">
        <v>9.6660955108379181</v>
      </c>
      <c r="T16" s="11">
        <v>10.419258058074851</v>
      </c>
      <c r="U16" s="11">
        <v>10.511186039045878</v>
      </c>
      <c r="V16" s="11">
        <v>10.789695099341651</v>
      </c>
      <c r="W16" s="11">
        <v>11.917251725435243</v>
      </c>
      <c r="X16" s="11">
        <v>10.046091873067079</v>
      </c>
      <c r="Y16" s="11">
        <v>10.102520125923069</v>
      </c>
      <c r="Z16" s="11">
        <v>10.170944329028405</v>
      </c>
      <c r="AA16" s="11">
        <v>10.254845288414305</v>
      </c>
      <c r="AB16" s="11">
        <v>10.325614350748472</v>
      </c>
      <c r="AC16" s="11">
        <v>10.38620417696127</v>
      </c>
      <c r="AD16" s="11">
        <v>10.437606382895085</v>
      </c>
      <c r="AE16" s="11">
        <v>10.486790621971389</v>
      </c>
      <c r="AF16" s="11">
        <v>10.533596170956351</v>
      </c>
      <c r="AG16" s="11">
        <v>10.59806737669793</v>
      </c>
      <c r="AH16" s="11">
        <v>10.661830644686493</v>
      </c>
      <c r="AI16" s="11">
        <v>10.725295842208155</v>
      </c>
      <c r="AJ16" s="11">
        <v>10.79708221294292</v>
      </c>
      <c r="AK16" s="11">
        <v>10.8655603609729</v>
      </c>
      <c r="AL16" s="11">
        <v>10.939313591799085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5.9581060441226219</v>
      </c>
      <c r="N17" s="11">
        <v>7.6425803100305503</v>
      </c>
      <c r="O17" s="11">
        <v>7.8693247506057293</v>
      </c>
      <c r="P17" s="11">
        <v>7.4664144037647011</v>
      </c>
      <c r="Q17" s="11">
        <v>7.9930156273282522</v>
      </c>
      <c r="R17" s="11">
        <v>8.3614550585434984</v>
      </c>
      <c r="S17" s="11">
        <v>8.2526970364837773</v>
      </c>
      <c r="T17" s="11">
        <v>8.3961051966602369</v>
      </c>
      <c r="U17" s="11">
        <v>9.1494635956940229</v>
      </c>
      <c r="V17" s="11">
        <v>9.148215754063866</v>
      </c>
      <c r="W17" s="11">
        <v>9.3810980660129673</v>
      </c>
      <c r="X17" s="11">
        <v>9.075115773328525</v>
      </c>
      <c r="Y17" s="11">
        <v>9.1499371878320783</v>
      </c>
      <c r="Z17" s="11">
        <v>9.2535373724143675</v>
      </c>
      <c r="AA17" s="11">
        <v>9.366563799149521</v>
      </c>
      <c r="AB17" s="11">
        <v>9.4614837439577979</v>
      </c>
      <c r="AC17" s="11">
        <v>9.5469857091178145</v>
      </c>
      <c r="AD17" s="11">
        <v>9.6317079132473449</v>
      </c>
      <c r="AE17" s="11">
        <v>9.7104752863738693</v>
      </c>
      <c r="AF17" s="11">
        <v>9.7934149360727716</v>
      </c>
      <c r="AG17" s="11">
        <v>9.8927896496204841</v>
      </c>
      <c r="AH17" s="11">
        <v>9.9955176208213796</v>
      </c>
      <c r="AI17" s="11">
        <v>10.08365036284663</v>
      </c>
      <c r="AJ17" s="11">
        <v>10.166876698288847</v>
      </c>
      <c r="AK17" s="11">
        <v>10.252121435187544</v>
      </c>
      <c r="AL17" s="11">
        <v>10.335786032089388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5.6295491645787932</v>
      </c>
      <c r="N18" s="11">
        <v>6.4202967372458586</v>
      </c>
      <c r="O18" s="11">
        <v>6.2694932615546479</v>
      </c>
      <c r="P18" s="11">
        <v>6.1508505583620279</v>
      </c>
      <c r="Q18" s="11">
        <v>6.3473798991443999</v>
      </c>
      <c r="R18" s="11">
        <v>6.253134533853614</v>
      </c>
      <c r="S18" s="11">
        <v>6.3903997098138294</v>
      </c>
      <c r="T18" s="11">
        <v>6.195224059077777</v>
      </c>
      <c r="U18" s="11">
        <v>6.6449530589291337</v>
      </c>
      <c r="V18" s="11">
        <v>6.6038585803001659</v>
      </c>
      <c r="W18" s="11">
        <v>6.9180747895188999</v>
      </c>
      <c r="X18" s="11">
        <v>7.5579943083182535</v>
      </c>
      <c r="Y18" s="11">
        <v>7.7184036825281712</v>
      </c>
      <c r="Z18" s="11">
        <v>7.8727940467292887</v>
      </c>
      <c r="AA18" s="11">
        <v>8.0482208432402036</v>
      </c>
      <c r="AB18" s="11">
        <v>8.1673612578819466</v>
      </c>
      <c r="AC18" s="11">
        <v>8.2845029977138491</v>
      </c>
      <c r="AD18" s="11">
        <v>8.3933468885160138</v>
      </c>
      <c r="AE18" s="11">
        <v>8.5046388376774331</v>
      </c>
      <c r="AF18" s="11">
        <v>8.6090608484621889</v>
      </c>
      <c r="AG18" s="11">
        <v>8.7136055817038525</v>
      </c>
      <c r="AH18" s="11">
        <v>8.8098191270960555</v>
      </c>
      <c r="AI18" s="11">
        <v>8.9062454868349406</v>
      </c>
      <c r="AJ18" s="11">
        <v>9.0124870906695662</v>
      </c>
      <c r="AK18" s="11">
        <v>9.1320132236933755</v>
      </c>
      <c r="AL18" s="11">
        <v>9.2442888244066577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4.9539172621937873</v>
      </c>
      <c r="N19" s="11">
        <v>6.0445351387962027</v>
      </c>
      <c r="O19" s="11">
        <v>6.1680111365916179</v>
      </c>
      <c r="P19" s="11">
        <v>6.1410269370166084</v>
      </c>
      <c r="Q19" s="11">
        <v>6.3639983184405073</v>
      </c>
      <c r="R19" s="11">
        <v>7.3572798357239657</v>
      </c>
      <c r="S19" s="11">
        <v>7.2894606205011314</v>
      </c>
      <c r="T19" s="11">
        <v>7.8891000476392783</v>
      </c>
      <c r="U19" s="11">
        <v>6.8200763228232582</v>
      </c>
      <c r="V19" s="11">
        <v>7.1754656504994125</v>
      </c>
      <c r="W19" s="11">
        <v>7.4623217461008169</v>
      </c>
      <c r="X19" s="11">
        <v>6.810472926989668</v>
      </c>
      <c r="Y19" s="11">
        <v>6.7554356985199195</v>
      </c>
      <c r="Z19" s="11">
        <v>6.7785442986119628</v>
      </c>
      <c r="AA19" s="11">
        <v>6.8504152684835971</v>
      </c>
      <c r="AB19" s="11">
        <v>6.9116533699998568</v>
      </c>
      <c r="AC19" s="11">
        <v>6.9645783792082279</v>
      </c>
      <c r="AD19" s="11">
        <v>7.0138432046718124</v>
      </c>
      <c r="AE19" s="11">
        <v>7.0679393302746236</v>
      </c>
      <c r="AF19" s="11">
        <v>7.1251014003891084</v>
      </c>
      <c r="AG19" s="11">
        <v>7.1871519984325101</v>
      </c>
      <c r="AH19" s="11">
        <v>7.2567585320712054</v>
      </c>
      <c r="AI19" s="11">
        <v>7.3060653412319105</v>
      </c>
      <c r="AJ19" s="11">
        <v>7.3539467799722651</v>
      </c>
      <c r="AK19" s="11">
        <v>7.4061967764126413</v>
      </c>
      <c r="AL19" s="11">
        <v>7.4555065763760675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27.764679977634593</v>
      </c>
      <c r="N20" s="11">
        <v>25.717008893700303</v>
      </c>
      <c r="O20" s="11">
        <v>26.587068307530398</v>
      </c>
      <c r="P20" s="11">
        <v>26.38394576388762</v>
      </c>
      <c r="Q20" s="11">
        <v>28.055188253405628</v>
      </c>
      <c r="R20" s="11">
        <v>28.794796695187614</v>
      </c>
      <c r="S20" s="11">
        <v>29.181496801135548</v>
      </c>
      <c r="T20" s="11">
        <v>29.763173836880252</v>
      </c>
      <c r="U20" s="11">
        <v>29.218650110892547</v>
      </c>
      <c r="V20" s="11">
        <v>31.611953671427191</v>
      </c>
      <c r="W20" s="11">
        <v>33.47207699562388</v>
      </c>
      <c r="X20" s="11">
        <v>31.355818656366718</v>
      </c>
      <c r="Y20" s="11">
        <v>31.460019666614912</v>
      </c>
      <c r="Z20" s="11">
        <v>31.623456768447035</v>
      </c>
      <c r="AA20" s="11">
        <v>31.830721743417879</v>
      </c>
      <c r="AB20" s="11">
        <v>31.972672595751526</v>
      </c>
      <c r="AC20" s="11">
        <v>32.09745202305367</v>
      </c>
      <c r="AD20" s="11">
        <v>32.208409829305054</v>
      </c>
      <c r="AE20" s="11">
        <v>32.308730691685874</v>
      </c>
      <c r="AF20" s="11">
        <v>32.414315937497967</v>
      </c>
      <c r="AG20" s="11">
        <v>32.528073216394979</v>
      </c>
      <c r="AH20" s="11">
        <v>32.642421989551146</v>
      </c>
      <c r="AI20" s="11">
        <v>32.747286896105926</v>
      </c>
      <c r="AJ20" s="11">
        <v>32.862081516979913</v>
      </c>
      <c r="AK20" s="11">
        <v>32.987510444281092</v>
      </c>
      <c r="AL20" s="11">
        <v>33.126392469856221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53.6983966111871</v>
      </c>
      <c r="N22" s="87">
        <f>SUM(N23:N24)</f>
        <v>53.569350725545213</v>
      </c>
      <c r="O22" s="87">
        <f t="shared" ref="O22:AL22" si="7">SUM(O23:O24)</f>
        <v>54.451295926114504</v>
      </c>
      <c r="P22" s="87">
        <f t="shared" si="7"/>
        <v>54.939913652286243</v>
      </c>
      <c r="Q22" s="87">
        <f t="shared" si="7"/>
        <v>55.095299093061428</v>
      </c>
      <c r="R22" s="87">
        <f t="shared" si="7"/>
        <v>56.97933325163109</v>
      </c>
      <c r="S22" s="87">
        <f t="shared" si="7"/>
        <v>55.761961035559857</v>
      </c>
      <c r="T22" s="87">
        <f t="shared" si="7"/>
        <v>57.426914065460757</v>
      </c>
      <c r="U22" s="87">
        <f t="shared" si="7"/>
        <v>55.653480714972218</v>
      </c>
      <c r="V22" s="87">
        <f t="shared" si="7"/>
        <v>56.966309754450705</v>
      </c>
      <c r="W22" s="87">
        <f t="shared" si="7"/>
        <v>59.36542620740024</v>
      </c>
      <c r="X22" s="87">
        <f t="shared" si="7"/>
        <v>56.908110505987636</v>
      </c>
      <c r="Y22" s="87">
        <f t="shared" si="7"/>
        <v>56.440066669041315</v>
      </c>
      <c r="Z22" s="87">
        <f t="shared" si="7"/>
        <v>56.074461252089634</v>
      </c>
      <c r="AA22" s="87">
        <f t="shared" si="7"/>
        <v>55.83453666414173</v>
      </c>
      <c r="AB22" s="87">
        <f t="shared" si="7"/>
        <v>55.441618917532736</v>
      </c>
      <c r="AC22" s="87">
        <f t="shared" si="7"/>
        <v>55.02935582094841</v>
      </c>
      <c r="AD22" s="87">
        <f t="shared" si="7"/>
        <v>54.609279973543323</v>
      </c>
      <c r="AE22" s="87">
        <f t="shared" si="7"/>
        <v>54.167991774709918</v>
      </c>
      <c r="AF22" s="87">
        <f t="shared" si="7"/>
        <v>53.694686421684423</v>
      </c>
      <c r="AG22" s="87">
        <f t="shared" si="7"/>
        <v>53.156236751118215</v>
      </c>
      <c r="AH22" s="87">
        <f t="shared" si="7"/>
        <v>52.559433331291999</v>
      </c>
      <c r="AI22" s="87">
        <f t="shared" si="7"/>
        <v>52.096345569176989</v>
      </c>
      <c r="AJ22" s="87">
        <f t="shared" si="7"/>
        <v>51.617079047396487</v>
      </c>
      <c r="AK22" s="87">
        <f t="shared" si="7"/>
        <v>51.078655678218844</v>
      </c>
      <c r="AL22" s="87">
        <f t="shared" si="7"/>
        <v>50.480931751072347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41.996146039098903</v>
      </c>
      <c r="N23" s="11">
        <v>42.77748056089851</v>
      </c>
      <c r="O23" s="11">
        <v>43.453349531667513</v>
      </c>
      <c r="P23" s="11">
        <v>43.163062201604653</v>
      </c>
      <c r="Q23" s="11">
        <v>43.544544729135183</v>
      </c>
      <c r="R23" s="11">
        <v>45.938492659319486</v>
      </c>
      <c r="S23" s="11">
        <v>45.099743456879722</v>
      </c>
      <c r="T23" s="11">
        <v>46.420774155714447</v>
      </c>
      <c r="U23" s="11">
        <v>44.722927673433489</v>
      </c>
      <c r="V23" s="11">
        <v>46.376225621830045</v>
      </c>
      <c r="W23" s="11">
        <v>48.826546306896113</v>
      </c>
      <c r="X23" s="11">
        <v>45.249900463541906</v>
      </c>
      <c r="Y23" s="11">
        <v>44.96727488740607</v>
      </c>
      <c r="Z23" s="11">
        <v>44.771939016658074</v>
      </c>
      <c r="AA23" s="11">
        <v>44.667983406654209</v>
      </c>
      <c r="AB23" s="11">
        <v>44.442534502930528</v>
      </c>
      <c r="AC23" s="11">
        <v>44.213096782926002</v>
      </c>
      <c r="AD23" s="11">
        <v>43.963817483343711</v>
      </c>
      <c r="AE23" s="11">
        <v>43.668215473760519</v>
      </c>
      <c r="AF23" s="11">
        <v>43.379108441622037</v>
      </c>
      <c r="AG23" s="11">
        <v>43.119482582437641</v>
      </c>
      <c r="AH23" s="11">
        <v>42.856067792907091</v>
      </c>
      <c r="AI23" s="11">
        <v>42.590729416093254</v>
      </c>
      <c r="AJ23" s="11">
        <v>42.324874296475208</v>
      </c>
      <c r="AK23" s="11">
        <v>42.049536472915094</v>
      </c>
      <c r="AL23" s="11">
        <v>41.736705183423673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11.702250572088198</v>
      </c>
      <c r="N24" s="11">
        <v>10.791870164646703</v>
      </c>
      <c r="O24" s="11">
        <v>10.997946394446993</v>
      </c>
      <c r="P24" s="11">
        <v>11.77685145068159</v>
      </c>
      <c r="Q24" s="11">
        <v>11.550754363926245</v>
      </c>
      <c r="R24" s="11">
        <v>11.040840592311604</v>
      </c>
      <c r="S24" s="11">
        <v>10.662217578680133</v>
      </c>
      <c r="T24" s="11">
        <v>11.00613990974631</v>
      </c>
      <c r="U24" s="11">
        <v>10.930553041538728</v>
      </c>
      <c r="V24" s="11">
        <v>10.590084132620662</v>
      </c>
      <c r="W24" s="11">
        <v>10.538879900504128</v>
      </c>
      <c r="X24" s="11">
        <v>11.658210042445734</v>
      </c>
      <c r="Y24" s="11">
        <v>11.472791781635248</v>
      </c>
      <c r="Z24" s="11">
        <v>11.302522235431564</v>
      </c>
      <c r="AA24" s="11">
        <v>11.166553257487523</v>
      </c>
      <c r="AB24" s="11">
        <v>10.99908441460221</v>
      </c>
      <c r="AC24" s="11">
        <v>10.816259038022407</v>
      </c>
      <c r="AD24" s="11">
        <v>10.645462490199611</v>
      </c>
      <c r="AE24" s="11">
        <v>10.499776300949401</v>
      </c>
      <c r="AF24" s="11">
        <v>10.315577980062388</v>
      </c>
      <c r="AG24" s="11">
        <v>10.036754168680572</v>
      </c>
      <c r="AH24" s="11">
        <v>9.7033655383849098</v>
      </c>
      <c r="AI24" s="11">
        <v>9.5056161530837393</v>
      </c>
      <c r="AJ24" s="11">
        <v>9.2922047509212753</v>
      </c>
      <c r="AK24" s="11">
        <v>9.0291192053037523</v>
      </c>
      <c r="AL24" s="11">
        <v>8.7442265676486777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49.919553465723176</v>
      </c>
      <c r="N26" s="87">
        <f>SUM(N27:N30)</f>
        <v>52.563504336968222</v>
      </c>
      <c r="O26" s="87">
        <f t="shared" ref="O26:AL26" si="9">SUM(O27:O30)</f>
        <v>52.777158860377888</v>
      </c>
      <c r="P26" s="87">
        <f t="shared" si="9"/>
        <v>50.210460098918979</v>
      </c>
      <c r="Q26" s="87">
        <f t="shared" si="9"/>
        <v>50.053398857113336</v>
      </c>
      <c r="R26" s="87">
        <f>SUM(R27:R30)</f>
        <v>52.291775978351765</v>
      </c>
      <c r="S26" s="87">
        <f t="shared" si="9"/>
        <v>54.065180402597178</v>
      </c>
      <c r="T26" s="87">
        <f t="shared" si="9"/>
        <v>53.181141710598304</v>
      </c>
      <c r="U26" s="87">
        <f t="shared" si="9"/>
        <v>48.587546989741682</v>
      </c>
      <c r="V26" s="87">
        <f t="shared" si="9"/>
        <v>51.660575225015208</v>
      </c>
      <c r="W26" s="87">
        <f t="shared" si="9"/>
        <v>46.239520812771168</v>
      </c>
      <c r="X26" s="87">
        <f t="shared" si="9"/>
        <v>46.617774535249204</v>
      </c>
      <c r="Y26" s="87">
        <f t="shared" si="9"/>
        <v>46.125145034083957</v>
      </c>
      <c r="Z26" s="87">
        <f t="shared" si="9"/>
        <v>45.681188403183405</v>
      </c>
      <c r="AA26" s="87">
        <f t="shared" si="9"/>
        <v>45.35864444433772</v>
      </c>
      <c r="AB26" s="87">
        <f t="shared" si="9"/>
        <v>45.047384947331906</v>
      </c>
      <c r="AC26" s="87">
        <f t="shared" si="9"/>
        <v>44.732009264431198</v>
      </c>
      <c r="AD26" s="87">
        <f t="shared" si="9"/>
        <v>44.37183923541761</v>
      </c>
      <c r="AE26" s="87">
        <f t="shared" si="9"/>
        <v>44.015779065197222</v>
      </c>
      <c r="AF26" s="87">
        <f t="shared" si="9"/>
        <v>43.660516493421895</v>
      </c>
      <c r="AG26" s="87">
        <f t="shared" si="9"/>
        <v>43.324338863867517</v>
      </c>
      <c r="AH26" s="87">
        <f t="shared" si="9"/>
        <v>42.995062728899207</v>
      </c>
      <c r="AI26" s="87">
        <f t="shared" si="9"/>
        <v>42.663816949817793</v>
      </c>
      <c r="AJ26" s="87">
        <f t="shared" si="9"/>
        <v>42.344536752188944</v>
      </c>
      <c r="AK26" s="87">
        <f t="shared" si="9"/>
        <v>42.02407224410203</v>
      </c>
      <c r="AL26" s="87">
        <f t="shared" si="9"/>
        <v>41.709806961192911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4.6447427296504049</v>
      </c>
      <c r="N27" s="11">
        <v>7.2681271859523022</v>
      </c>
      <c r="O27" s="11">
        <v>6.4639411235387891</v>
      </c>
      <c r="P27" s="11">
        <v>5.3298066349525781</v>
      </c>
      <c r="Q27" s="11">
        <v>4.452761550830358</v>
      </c>
      <c r="R27" s="11">
        <v>5.4149004581913234</v>
      </c>
      <c r="S27" s="11">
        <v>5.8586368252392775</v>
      </c>
      <c r="T27" s="11">
        <v>6.1665688717531983</v>
      </c>
      <c r="U27" s="11">
        <v>4.7811084266954431</v>
      </c>
      <c r="V27" s="11">
        <v>5.6201506384839615</v>
      </c>
      <c r="W27" s="11">
        <v>6.4779738829942639</v>
      </c>
      <c r="X27" s="11">
        <v>6.2279528932125245</v>
      </c>
      <c r="Y27" s="11">
        <v>6.205059220537275</v>
      </c>
      <c r="Z27" s="11">
        <v>6.2056417077095967</v>
      </c>
      <c r="AA27" s="11">
        <v>6.2221686895272121</v>
      </c>
      <c r="AB27" s="11">
        <v>6.2368527697606702</v>
      </c>
      <c r="AC27" s="11">
        <v>6.2478116063968878</v>
      </c>
      <c r="AD27" s="11">
        <v>6.249310460326182</v>
      </c>
      <c r="AE27" s="11">
        <v>6.2659137135332053</v>
      </c>
      <c r="AF27" s="11">
        <v>6.2908514086243237</v>
      </c>
      <c r="AG27" s="11">
        <v>6.3178236664667162</v>
      </c>
      <c r="AH27" s="11">
        <v>6.3446699186387363</v>
      </c>
      <c r="AI27" s="11">
        <v>6.371307677747696</v>
      </c>
      <c r="AJ27" s="11">
        <v>6.4022386818322241</v>
      </c>
      <c r="AK27" s="11">
        <v>6.4329443911348738</v>
      </c>
      <c r="AL27" s="11">
        <v>6.4645302164588943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21.492226778541905</v>
      </c>
      <c r="N28" s="11">
        <v>21.533233505099844</v>
      </c>
      <c r="O28" s="11">
        <v>21.752304401805457</v>
      </c>
      <c r="P28" s="11">
        <v>21.260708681025541</v>
      </c>
      <c r="Q28" s="11">
        <v>22.262460028587636</v>
      </c>
      <c r="R28" s="11">
        <v>22.8245925997537</v>
      </c>
      <c r="S28" s="11">
        <v>23.272383030198664</v>
      </c>
      <c r="T28" s="11">
        <v>22.809831350962828</v>
      </c>
      <c r="U28" s="11">
        <v>21.168433390800136</v>
      </c>
      <c r="V28" s="11">
        <v>23.212075452767436</v>
      </c>
      <c r="W28" s="11">
        <v>20.224350482311831</v>
      </c>
      <c r="X28" s="11">
        <v>20.213369191371374</v>
      </c>
      <c r="Y28" s="11">
        <v>20.034934363271752</v>
      </c>
      <c r="Z28" s="11">
        <v>19.859424617015971</v>
      </c>
      <c r="AA28" s="11">
        <v>19.724050972419882</v>
      </c>
      <c r="AB28" s="11">
        <v>19.586758827214911</v>
      </c>
      <c r="AC28" s="11">
        <v>19.444663259625795</v>
      </c>
      <c r="AD28" s="11">
        <v>19.288877250705603</v>
      </c>
      <c r="AE28" s="11">
        <v>19.136279241205511</v>
      </c>
      <c r="AF28" s="11">
        <v>18.982424133464605</v>
      </c>
      <c r="AG28" s="11">
        <v>18.834485153421952</v>
      </c>
      <c r="AH28" s="11">
        <v>18.681136832649393</v>
      </c>
      <c r="AI28" s="11">
        <v>18.524852106432473</v>
      </c>
      <c r="AJ28" s="11">
        <v>18.369997410777366</v>
      </c>
      <c r="AK28" s="11">
        <v>18.214379417118657</v>
      </c>
      <c r="AL28" s="11">
        <v>18.063140898427875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14.709879820810833</v>
      </c>
      <c r="N29" s="11">
        <v>14.42480532584875</v>
      </c>
      <c r="O29" s="11">
        <v>15.278001330228586</v>
      </c>
      <c r="P29" s="11">
        <v>14.192207432066207</v>
      </c>
      <c r="Q29" s="11">
        <v>14.207523255589825</v>
      </c>
      <c r="R29" s="11">
        <v>14.092409447801456</v>
      </c>
      <c r="S29" s="11">
        <v>14.926703475980975</v>
      </c>
      <c r="T29" s="11">
        <v>14.494212295798411</v>
      </c>
      <c r="U29" s="11">
        <v>13.678332994446304</v>
      </c>
      <c r="V29" s="11">
        <v>14.062379813526601</v>
      </c>
      <c r="W29" s="11">
        <v>11.101517946537571</v>
      </c>
      <c r="X29" s="11">
        <v>11.871049341877223</v>
      </c>
      <c r="Y29" s="11">
        <v>11.674558041514763</v>
      </c>
      <c r="Z29" s="11">
        <v>11.498728937630263</v>
      </c>
      <c r="AA29" s="11">
        <v>11.357156469900938</v>
      </c>
      <c r="AB29" s="11">
        <v>11.222615988270576</v>
      </c>
      <c r="AC29" s="11">
        <v>11.090216686037692</v>
      </c>
      <c r="AD29" s="11">
        <v>10.950807882269441</v>
      </c>
      <c r="AE29" s="11">
        <v>10.806123604531507</v>
      </c>
      <c r="AF29" s="11">
        <v>10.659005345023795</v>
      </c>
      <c r="AG29" s="11">
        <v>10.51301695112563</v>
      </c>
      <c r="AH29" s="11">
        <v>10.369279609031592</v>
      </c>
      <c r="AI29" s="11">
        <v>10.228498574912953</v>
      </c>
      <c r="AJ29" s="11">
        <v>10.094600698754732</v>
      </c>
      <c r="AK29" s="11">
        <v>9.9614582825267561</v>
      </c>
      <c r="AL29" s="11">
        <v>9.8294384814852833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9.0727041367200343</v>
      </c>
      <c r="N30" s="11">
        <v>9.3373383200673263</v>
      </c>
      <c r="O30" s="11">
        <v>9.2829120048050555</v>
      </c>
      <c r="P30" s="11">
        <v>9.4277373508746489</v>
      </c>
      <c r="Q30" s="11">
        <v>9.130654022105519</v>
      </c>
      <c r="R30" s="11">
        <v>9.9598734726052864</v>
      </c>
      <c r="S30" s="11">
        <v>10.007457071178269</v>
      </c>
      <c r="T30" s="11">
        <v>9.7105291920838681</v>
      </c>
      <c r="U30" s="11">
        <v>8.9596721777998045</v>
      </c>
      <c r="V30" s="11">
        <v>8.765969320237204</v>
      </c>
      <c r="W30" s="11">
        <v>8.4356785009274997</v>
      </c>
      <c r="X30" s="11">
        <v>8.3054031087880862</v>
      </c>
      <c r="Y30" s="11">
        <v>8.2105934087601646</v>
      </c>
      <c r="Z30" s="11">
        <v>8.1173931408275735</v>
      </c>
      <c r="AA30" s="11">
        <v>8.0552683124896891</v>
      </c>
      <c r="AB30" s="11">
        <v>8.0011573620857508</v>
      </c>
      <c r="AC30" s="11">
        <v>7.9493177123708261</v>
      </c>
      <c r="AD30" s="11">
        <v>7.8828436421163834</v>
      </c>
      <c r="AE30" s="11">
        <v>7.8074625059270018</v>
      </c>
      <c r="AF30" s="11">
        <v>7.7282356063091715</v>
      </c>
      <c r="AG30" s="11">
        <v>7.6590130928532218</v>
      </c>
      <c r="AH30" s="11">
        <v>7.599976368579485</v>
      </c>
      <c r="AI30" s="11">
        <v>7.5391585907246705</v>
      </c>
      <c r="AJ30" s="11">
        <v>7.4776999608246246</v>
      </c>
      <c r="AK30" s="11">
        <v>7.415290153321739</v>
      </c>
      <c r="AL30" s="11">
        <v>7.3526973648208527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49.259436984469431</v>
      </c>
      <c r="N32" s="87">
        <f t="shared" si="10"/>
        <v>48.676028784078305</v>
      </c>
      <c r="O32" s="87">
        <f t="shared" si="10"/>
        <v>49.819945683637854</v>
      </c>
      <c r="P32" s="87">
        <f t="shared" si="10"/>
        <v>52.368032108341666</v>
      </c>
      <c r="Q32" s="87">
        <f t="shared" si="10"/>
        <v>55.828914217673983</v>
      </c>
      <c r="R32" s="87">
        <f t="shared" si="10"/>
        <v>56.093072219085855</v>
      </c>
      <c r="S32" s="87">
        <f t="shared" si="10"/>
        <v>57.840853452260284</v>
      </c>
      <c r="T32" s="87">
        <f t="shared" si="10"/>
        <v>56.227425254539995</v>
      </c>
      <c r="U32" s="87">
        <f t="shared" si="10"/>
        <v>54.849305282255138</v>
      </c>
      <c r="V32" s="87">
        <f t="shared" si="10"/>
        <v>58.369192888842313</v>
      </c>
      <c r="W32" s="87">
        <f t="shared" si="10"/>
        <v>56.580851266986727</v>
      </c>
      <c r="X32" s="87">
        <f t="shared" si="10"/>
        <v>57.938867167132202</v>
      </c>
      <c r="Y32" s="87">
        <f t="shared" si="10"/>
        <v>58.271313888739598</v>
      </c>
      <c r="Z32" s="87">
        <f t="shared" si="10"/>
        <v>58.767353305775039</v>
      </c>
      <c r="AA32" s="87">
        <f t="shared" si="10"/>
        <v>59.33789072069883</v>
      </c>
      <c r="AB32" s="87">
        <f t="shared" si="10"/>
        <v>59.827322076020678</v>
      </c>
      <c r="AC32" s="87">
        <f t="shared" si="10"/>
        <v>60.250871162877296</v>
      </c>
      <c r="AD32" s="87">
        <f t="shared" si="10"/>
        <v>60.652466549443858</v>
      </c>
      <c r="AE32" s="87">
        <f t="shared" ref="AE32" si="11">SUM(AE33:AE35)</f>
        <v>61.053290321476112</v>
      </c>
      <c r="AF32" s="87">
        <f t="shared" ref="AF32" si="12">SUM(AF33:AF35)</f>
        <v>61.460589244593962</v>
      </c>
      <c r="AG32" s="87">
        <f t="shared" ref="AG32" si="13">SUM(AG33:AG35)</f>
        <v>61.886538861808368</v>
      </c>
      <c r="AH32" s="87">
        <f t="shared" ref="AH32" si="14">SUM(AH33:AH35)</f>
        <v>62.316955701437365</v>
      </c>
      <c r="AI32" s="87">
        <f t="shared" ref="AI32" si="15">SUM(AI33:AI35)</f>
        <v>62.746527999835997</v>
      </c>
      <c r="AJ32" s="87">
        <f t="shared" ref="AJ32" si="16">SUM(AJ33:AJ35)</f>
        <v>63.171651875417851</v>
      </c>
      <c r="AK32" s="87">
        <f t="shared" ref="AK32" si="17">SUM(AK33:AK35)</f>
        <v>63.609944843914832</v>
      </c>
      <c r="AL32" s="87">
        <f t="shared" ref="AL32" si="18">SUM(AL33:AL35)</f>
        <v>64.052000680190915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37.445978883419016</v>
      </c>
      <c r="N33" s="11">
        <v>35.990915425477944</v>
      </c>
      <c r="O33" s="11">
        <v>37.643775910705941</v>
      </c>
      <c r="P33" s="11">
        <v>38.342452336778045</v>
      </c>
      <c r="Q33" s="11">
        <v>42.122354615607485</v>
      </c>
      <c r="R33" s="11">
        <v>44.098159635917973</v>
      </c>
      <c r="S33" s="11">
        <v>43.593387307483752</v>
      </c>
      <c r="T33" s="11">
        <v>43.988794083746868</v>
      </c>
      <c r="U33" s="11">
        <v>42.565877292597818</v>
      </c>
      <c r="V33" s="11">
        <v>44.061248901658942</v>
      </c>
      <c r="W33" s="11">
        <v>42.776863693498946</v>
      </c>
      <c r="X33" s="11">
        <v>44.415699877514221</v>
      </c>
      <c r="Y33" s="11">
        <v>44.790775447393983</v>
      </c>
      <c r="Z33" s="11">
        <v>45.237420979007645</v>
      </c>
      <c r="AA33" s="11">
        <v>45.721033525489538</v>
      </c>
      <c r="AB33" s="11">
        <v>46.146410161158393</v>
      </c>
      <c r="AC33" s="11">
        <v>46.51392065153788</v>
      </c>
      <c r="AD33" s="11">
        <v>46.865093094337801</v>
      </c>
      <c r="AE33" s="11">
        <v>47.224660607560239</v>
      </c>
      <c r="AF33" s="11">
        <v>47.593403821689243</v>
      </c>
      <c r="AG33" s="11">
        <v>47.976231954569094</v>
      </c>
      <c r="AH33" s="11">
        <v>48.367369883864072</v>
      </c>
      <c r="AI33" s="11">
        <v>48.77040305765081</v>
      </c>
      <c r="AJ33" s="11">
        <v>49.170218520500129</v>
      </c>
      <c r="AK33" s="11">
        <v>49.582189226913052</v>
      </c>
      <c r="AL33" s="11">
        <v>49.995429887791154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10.975074462824129</v>
      </c>
      <c r="N34" s="11">
        <v>12.112147957411782</v>
      </c>
      <c r="O34" s="11">
        <v>11.630470198649968</v>
      </c>
      <c r="P34" s="11">
        <v>13.497330216393832</v>
      </c>
      <c r="Q34" s="11">
        <v>13.091963122257921</v>
      </c>
      <c r="R34" s="11">
        <v>11.432240262177608</v>
      </c>
      <c r="S34" s="11">
        <v>13.791854469308102</v>
      </c>
      <c r="T34" s="11">
        <v>11.744193611273415</v>
      </c>
      <c r="U34" s="11">
        <v>11.783449984901656</v>
      </c>
      <c r="V34" s="11">
        <v>13.831711381179305</v>
      </c>
      <c r="W34" s="11">
        <v>13.19541308738496</v>
      </c>
      <c r="X34" s="11">
        <v>13.046506700016577</v>
      </c>
      <c r="Y34" s="11">
        <v>12.996334396766335</v>
      </c>
      <c r="Z34" s="11">
        <v>13.039082923069284</v>
      </c>
      <c r="AA34" s="11">
        <v>13.118201875288658</v>
      </c>
      <c r="AB34" s="11">
        <v>13.177176795574237</v>
      </c>
      <c r="AC34" s="11">
        <v>13.228289077509629</v>
      </c>
      <c r="AD34" s="11">
        <v>13.274165259653017</v>
      </c>
      <c r="AE34" s="11">
        <v>13.310448643408673</v>
      </c>
      <c r="AF34" s="11">
        <v>13.344434170144263</v>
      </c>
      <c r="AG34" s="11">
        <v>13.382815721905528</v>
      </c>
      <c r="AH34" s="11">
        <v>13.417711647048181</v>
      </c>
      <c r="AI34" s="11">
        <v>13.439747454498036</v>
      </c>
      <c r="AJ34" s="11">
        <v>13.460500456033063</v>
      </c>
      <c r="AK34" s="11">
        <v>13.481621506508807</v>
      </c>
      <c r="AL34" s="11">
        <v>13.505595445364989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0.83838363822629269</v>
      </c>
      <c r="N35" s="11">
        <v>0.57296540118857375</v>
      </c>
      <c r="O35" s="11">
        <v>0.54569957428194549</v>
      </c>
      <c r="P35" s="11">
        <v>0.52824955516978489</v>
      </c>
      <c r="Q35" s="11">
        <v>0.61459647980857912</v>
      </c>
      <c r="R35" s="11">
        <v>0.56267232099027575</v>
      </c>
      <c r="S35" s="11">
        <v>0.45561167546842551</v>
      </c>
      <c r="T35" s="11">
        <v>0.49443755951970753</v>
      </c>
      <c r="U35" s="11">
        <v>0.49997800475566101</v>
      </c>
      <c r="V35" s="11">
        <v>0.47623260600406531</v>
      </c>
      <c r="W35" s="11">
        <v>0.6085744861028265</v>
      </c>
      <c r="X35" s="11">
        <v>0.47666058960140356</v>
      </c>
      <c r="Y35" s="11">
        <v>0.48420404457927818</v>
      </c>
      <c r="Z35" s="11">
        <v>0.49084940369811203</v>
      </c>
      <c r="AA35" s="11">
        <v>0.498655319920637</v>
      </c>
      <c r="AB35" s="11">
        <v>0.50373511928805459</v>
      </c>
      <c r="AC35" s="11">
        <v>0.50866143382978868</v>
      </c>
      <c r="AD35" s="11">
        <v>0.51320819545304053</v>
      </c>
      <c r="AE35" s="11">
        <v>0.51818107050719375</v>
      </c>
      <c r="AF35" s="11">
        <v>0.52275125276046019</v>
      </c>
      <c r="AG35" s="11">
        <v>0.52749118533374106</v>
      </c>
      <c r="AH35" s="11">
        <v>0.53187417052511088</v>
      </c>
      <c r="AI35" s="11">
        <v>0.53637748768715365</v>
      </c>
      <c r="AJ35" s="11">
        <v>0.54093289888466267</v>
      </c>
      <c r="AK35" s="11">
        <v>0.54613411049297222</v>
      </c>
      <c r="AL35" s="11">
        <v>0.5509753470347678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42.74110789028061</v>
      </c>
      <c r="N37" s="87">
        <f t="shared" ref="N37:AL37" si="19">SUM(N38:N39)</f>
        <v>45.042319823634564</v>
      </c>
      <c r="O37" s="87">
        <f t="shared" si="19"/>
        <v>44.196266409061572</v>
      </c>
      <c r="P37" s="87">
        <f t="shared" si="19"/>
        <v>44.042148365109469</v>
      </c>
      <c r="Q37" s="87">
        <f t="shared" si="19"/>
        <v>44.339911859950895</v>
      </c>
      <c r="R37" s="87">
        <f t="shared" si="19"/>
        <v>46.683904908941123</v>
      </c>
      <c r="S37" s="87">
        <f t="shared" si="19"/>
        <v>46.85812670694817</v>
      </c>
      <c r="T37" s="87">
        <f t="shared" si="19"/>
        <v>45.662392587328192</v>
      </c>
      <c r="U37" s="87">
        <f t="shared" si="19"/>
        <v>44.250447018203573</v>
      </c>
      <c r="V37" s="87">
        <f t="shared" si="19"/>
        <v>45.66940855399303</v>
      </c>
      <c r="W37" s="87">
        <f t="shared" si="19"/>
        <v>44.606668593042386</v>
      </c>
      <c r="X37" s="87">
        <f t="shared" si="19"/>
        <v>44.320194236046433</v>
      </c>
      <c r="Y37" s="87">
        <f t="shared" si="19"/>
        <v>44.4004438772957</v>
      </c>
      <c r="Z37" s="87">
        <f t="shared" si="19"/>
        <v>44.457647211485231</v>
      </c>
      <c r="AA37" s="87">
        <f t="shared" si="19"/>
        <v>44.588406632495172</v>
      </c>
      <c r="AB37" s="87">
        <f t="shared" si="19"/>
        <v>44.628248831208587</v>
      </c>
      <c r="AC37" s="87">
        <f t="shared" si="19"/>
        <v>44.628408993551709</v>
      </c>
      <c r="AD37" s="87">
        <f t="shared" si="19"/>
        <v>44.602336565049356</v>
      </c>
      <c r="AE37" s="87">
        <f t="shared" si="19"/>
        <v>44.555036033519386</v>
      </c>
      <c r="AF37" s="87">
        <f t="shared" si="19"/>
        <v>44.505051666216509</v>
      </c>
      <c r="AG37" s="87">
        <f t="shared" si="19"/>
        <v>44.460164720033518</v>
      </c>
      <c r="AH37" s="87">
        <f t="shared" si="19"/>
        <v>44.399293157404074</v>
      </c>
      <c r="AI37" s="87">
        <f t="shared" si="19"/>
        <v>44.363388452305017</v>
      </c>
      <c r="AJ37" s="87">
        <f t="shared" si="19"/>
        <v>44.329925233661811</v>
      </c>
      <c r="AK37" s="87">
        <f t="shared" si="19"/>
        <v>44.301301792953907</v>
      </c>
      <c r="AL37" s="87">
        <f t="shared" si="19"/>
        <v>44.273495593821494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35.102432092416535</v>
      </c>
      <c r="N38" s="11">
        <v>37.628762251033208</v>
      </c>
      <c r="O38" s="11">
        <v>36.70102905080828</v>
      </c>
      <c r="P38" s="11">
        <v>36.406300859851633</v>
      </c>
      <c r="Q38" s="11">
        <v>37.074693236330944</v>
      </c>
      <c r="R38" s="11">
        <v>38.257094105171426</v>
      </c>
      <c r="S38" s="11">
        <v>38.730747744176568</v>
      </c>
      <c r="T38" s="11">
        <v>36.769896736623203</v>
      </c>
      <c r="U38" s="11">
        <v>35.385476026339852</v>
      </c>
      <c r="V38" s="11">
        <v>36.561342175708234</v>
      </c>
      <c r="W38" s="11">
        <v>35.282306603114456</v>
      </c>
      <c r="X38" s="11">
        <v>33.128912988754898</v>
      </c>
      <c r="Y38" s="11">
        <v>33.063110439480681</v>
      </c>
      <c r="Z38" s="11">
        <v>32.959366835916612</v>
      </c>
      <c r="AA38" s="11">
        <v>32.908396376933666</v>
      </c>
      <c r="AB38" s="11">
        <v>32.78401326700839</v>
      </c>
      <c r="AC38" s="11">
        <v>32.633522332049388</v>
      </c>
      <c r="AD38" s="11">
        <v>32.461201663029343</v>
      </c>
      <c r="AE38" s="11">
        <v>32.271855873016065</v>
      </c>
      <c r="AF38" s="11">
        <v>32.0774380392346</v>
      </c>
      <c r="AG38" s="11">
        <v>31.883990577169747</v>
      </c>
      <c r="AH38" s="11">
        <v>31.668117610266894</v>
      </c>
      <c r="AI38" s="11">
        <v>31.480486866649191</v>
      </c>
      <c r="AJ38" s="11">
        <v>31.28755489075381</v>
      </c>
      <c r="AK38" s="11">
        <v>31.099141551118503</v>
      </c>
      <c r="AL38" s="11">
        <v>30.905527884738216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7.6386757978640718</v>
      </c>
      <c r="N39" s="11">
        <v>7.4135575726013547</v>
      </c>
      <c r="O39" s="11">
        <v>7.4952373582532941</v>
      </c>
      <c r="P39" s="11">
        <v>7.6358475052578392</v>
      </c>
      <c r="Q39" s="11">
        <v>7.2652186236199539</v>
      </c>
      <c r="R39" s="11">
        <v>8.4268108037696994</v>
      </c>
      <c r="S39" s="11">
        <v>8.1273789627716031</v>
      </c>
      <c r="T39" s="11">
        <v>8.8924958507049876</v>
      </c>
      <c r="U39" s="11">
        <v>8.8649709918637214</v>
      </c>
      <c r="V39" s="11">
        <v>9.1080663782847946</v>
      </c>
      <c r="W39" s="11">
        <v>9.324361989927926</v>
      </c>
      <c r="X39" s="11">
        <v>11.191281247291535</v>
      </c>
      <c r="Y39" s="11">
        <v>11.337333437815021</v>
      </c>
      <c r="Z39" s="11">
        <v>11.498280375568619</v>
      </c>
      <c r="AA39" s="11">
        <v>11.680010255561506</v>
      </c>
      <c r="AB39" s="11">
        <v>11.844235564200195</v>
      </c>
      <c r="AC39" s="11">
        <v>11.994886661502319</v>
      </c>
      <c r="AD39" s="11">
        <v>12.141134902020012</v>
      </c>
      <c r="AE39" s="11">
        <v>12.283180160503322</v>
      </c>
      <c r="AF39" s="11">
        <v>12.427613626981911</v>
      </c>
      <c r="AG39" s="11">
        <v>12.576174142863769</v>
      </c>
      <c r="AH39" s="11">
        <v>12.73117554713718</v>
      </c>
      <c r="AI39" s="11">
        <v>12.882901585655828</v>
      </c>
      <c r="AJ39" s="11">
        <v>13.042370342908002</v>
      </c>
      <c r="AK39" s="11">
        <v>13.202160241835408</v>
      </c>
      <c r="AL39" s="11">
        <v>13.367967709083279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43.664583927338562</v>
      </c>
      <c r="N41" s="87">
        <f t="shared" ref="N41" si="20">SUM(N42:N43)</f>
        <v>42.166421092177558</v>
      </c>
      <c r="O41" s="87">
        <f t="shared" ref="O41" si="21">SUM(O42:O43)</f>
        <v>42.00709699770789</v>
      </c>
      <c r="P41" s="87">
        <f t="shared" ref="P41" si="22">SUM(P42:P43)</f>
        <v>43.036119448664671</v>
      </c>
      <c r="Q41" s="87">
        <f t="shared" ref="Q41" si="23">SUM(Q42:Q43)</f>
        <v>40.727783244744529</v>
      </c>
      <c r="R41" s="87">
        <f t="shared" ref="R41" si="24">SUM(R42:R43)</f>
        <v>43.412288591831249</v>
      </c>
      <c r="S41" s="87">
        <f t="shared" ref="S41" si="25">SUM(S42:S43)</f>
        <v>45.744035364161448</v>
      </c>
      <c r="T41" s="87">
        <f t="shared" ref="T41" si="26">SUM(T42:T43)</f>
        <v>45.342136202975951</v>
      </c>
      <c r="U41" s="87">
        <f t="shared" ref="U41" si="27">SUM(U42:U43)</f>
        <v>43.925536202439361</v>
      </c>
      <c r="V41" s="87">
        <f t="shared" ref="V41" si="28">SUM(V42:V43)</f>
        <v>45.335006875678459</v>
      </c>
      <c r="W41" s="87">
        <f t="shared" ref="W41" si="29">SUM(W42:W43)</f>
        <v>42.608205816573772</v>
      </c>
      <c r="X41" s="87">
        <f t="shared" ref="X41" si="30">SUM(X42:X43)</f>
        <v>47.835406393735717</v>
      </c>
      <c r="Y41" s="87">
        <f t="shared" ref="Y41" si="31">SUM(Y42:Y43)</f>
        <v>47.619621340821894</v>
      </c>
      <c r="Z41" s="87">
        <f t="shared" ref="Z41" si="32">SUM(Z42:Z43)</f>
        <v>47.559121208246083</v>
      </c>
      <c r="AA41" s="87">
        <f t="shared" ref="AA41" si="33">SUM(AA42:AA43)</f>
        <v>47.581894140725325</v>
      </c>
      <c r="AB41" s="87">
        <f t="shared" ref="AB41" si="34">SUM(AB42:AB43)</f>
        <v>47.556771854466078</v>
      </c>
      <c r="AC41" s="87">
        <f t="shared" ref="AC41" si="35">SUM(AC42:AC43)</f>
        <v>47.507015902125822</v>
      </c>
      <c r="AD41" s="87">
        <f t="shared" ref="AD41" si="36">SUM(AD42:AD43)</f>
        <v>47.394465079967155</v>
      </c>
      <c r="AE41" s="87">
        <f t="shared" ref="AE41" si="37">SUM(AE42:AE43)</f>
        <v>47.330256862933581</v>
      </c>
      <c r="AF41" s="87">
        <f t="shared" ref="AF41" si="38">SUM(AF42:AF43)</f>
        <v>47.267444134603167</v>
      </c>
      <c r="AG41" s="87">
        <f t="shared" ref="AG41" si="39">SUM(AG42:AG43)</f>
        <v>47.21412982005409</v>
      </c>
      <c r="AH41" s="87">
        <f t="shared" ref="AH41" si="40">SUM(AH42:AH43)</f>
        <v>47.148871034216839</v>
      </c>
      <c r="AI41" s="87">
        <f t="shared" ref="AI41" si="41">SUM(AI42:AI43)</f>
        <v>47.049754077469089</v>
      </c>
      <c r="AJ41" s="87">
        <f t="shared" ref="AJ41" si="42">SUM(AJ42:AJ43)</f>
        <v>46.932632058368661</v>
      </c>
      <c r="AK41" s="87">
        <f t="shared" ref="AK41" si="43">SUM(AK42:AK43)</f>
        <v>46.784245772520208</v>
      </c>
      <c r="AL41" s="87">
        <f t="shared" ref="AL41" si="44">SUM(AL42:AL43)</f>
        <v>46.618443342119335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21.472193903073187</v>
      </c>
      <c r="N42" s="11">
        <v>19.458615143350197</v>
      </c>
      <c r="O42" s="11">
        <v>20.517931694183623</v>
      </c>
      <c r="P42" s="11">
        <v>21.291461609337393</v>
      </c>
      <c r="Q42" s="11">
        <v>20.507671466330578</v>
      </c>
      <c r="R42" s="11">
        <v>21.813657446272121</v>
      </c>
      <c r="S42" s="11">
        <v>22.755385979187448</v>
      </c>
      <c r="T42" s="11">
        <v>22.275133076531358</v>
      </c>
      <c r="U42" s="11">
        <v>21.149643530614334</v>
      </c>
      <c r="V42" s="11">
        <v>21.8604325583803</v>
      </c>
      <c r="W42" s="11">
        <v>19.032631623658482</v>
      </c>
      <c r="X42" s="11">
        <v>22.930136015546744</v>
      </c>
      <c r="Y42" s="11">
        <v>22.909494769624231</v>
      </c>
      <c r="Z42" s="11">
        <v>22.852749966498127</v>
      </c>
      <c r="AA42" s="11">
        <v>22.828339263404224</v>
      </c>
      <c r="AB42" s="11">
        <v>22.812548080496882</v>
      </c>
      <c r="AC42" s="11">
        <v>22.785089892689243</v>
      </c>
      <c r="AD42" s="11">
        <v>22.712939849520573</v>
      </c>
      <c r="AE42" s="11">
        <v>22.687668890534518</v>
      </c>
      <c r="AF42" s="11">
        <v>22.667745057850453</v>
      </c>
      <c r="AG42" s="11">
        <v>22.643607789245674</v>
      </c>
      <c r="AH42" s="11">
        <v>22.606617833075568</v>
      </c>
      <c r="AI42" s="11">
        <v>22.555762466436761</v>
      </c>
      <c r="AJ42" s="11">
        <v>22.489573623536366</v>
      </c>
      <c r="AK42" s="11">
        <v>22.392322383073761</v>
      </c>
      <c r="AL42" s="11">
        <v>22.281863863429194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22.192390024265375</v>
      </c>
      <c r="N43" s="11">
        <v>22.70780594882736</v>
      </c>
      <c r="O43" s="11">
        <v>21.489165303524263</v>
      </c>
      <c r="P43" s="11">
        <v>21.744657839327278</v>
      </c>
      <c r="Q43" s="11">
        <v>20.220111778413948</v>
      </c>
      <c r="R43" s="11">
        <v>21.598631145559128</v>
      </c>
      <c r="S43" s="11">
        <v>22.988649384974003</v>
      </c>
      <c r="T43" s="11">
        <v>23.06700312644459</v>
      </c>
      <c r="U43" s="11">
        <v>22.775892671825027</v>
      </c>
      <c r="V43" s="11">
        <v>23.47457431729816</v>
      </c>
      <c r="W43" s="11">
        <v>23.575574192915287</v>
      </c>
      <c r="X43" s="11">
        <v>24.905270378188973</v>
      </c>
      <c r="Y43" s="11">
        <v>24.710126571197659</v>
      </c>
      <c r="Z43" s="11">
        <v>24.706371241747952</v>
      </c>
      <c r="AA43" s="11">
        <v>24.753554877321097</v>
      </c>
      <c r="AB43" s="11">
        <v>24.744223773969196</v>
      </c>
      <c r="AC43" s="11">
        <v>24.721926009436579</v>
      </c>
      <c r="AD43" s="11">
        <v>24.681525230446582</v>
      </c>
      <c r="AE43" s="11">
        <v>24.642587972399067</v>
      </c>
      <c r="AF43" s="11">
        <v>24.59969907675271</v>
      </c>
      <c r="AG43" s="11">
        <v>24.570522030808416</v>
      </c>
      <c r="AH43" s="11">
        <v>24.542253201141271</v>
      </c>
      <c r="AI43" s="11">
        <v>24.493991611032332</v>
      </c>
      <c r="AJ43" s="11">
        <v>24.443058434832295</v>
      </c>
      <c r="AK43" s="11">
        <v>24.39192338944645</v>
      </c>
      <c r="AL43" s="11">
        <v>24.33657947869014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59.679936564092294</v>
      </c>
      <c r="N45" s="87">
        <f t="shared" ref="N45" si="45">SUM(N46:N47)</f>
        <v>59.849644963091606</v>
      </c>
      <c r="O45" s="87">
        <f t="shared" ref="O45" si="46">SUM(O46:O47)</f>
        <v>56.920011104747388</v>
      </c>
      <c r="P45" s="87">
        <f t="shared" ref="P45" si="47">SUM(P46:P47)</f>
        <v>57.073583772995747</v>
      </c>
      <c r="Q45" s="87">
        <f t="shared" ref="Q45" si="48">SUM(Q46:Q47)</f>
        <v>58.277067234353638</v>
      </c>
      <c r="R45" s="87">
        <f t="shared" ref="R45" si="49">SUM(R46:R47)</f>
        <v>61.578833920050627</v>
      </c>
      <c r="S45" s="87">
        <f t="shared" ref="S45" si="50">SUM(S46:S47)</f>
        <v>61.739832191491551</v>
      </c>
      <c r="T45" s="87">
        <f t="shared" ref="T45" si="51">SUM(T46:T47)</f>
        <v>60.290219207821195</v>
      </c>
      <c r="U45" s="87">
        <f t="shared" ref="U45" si="52">SUM(U46:U47)</f>
        <v>57.622639459662807</v>
      </c>
      <c r="V45" s="87">
        <f t="shared" ref="V45" si="53">SUM(V46:V47)</f>
        <v>59.002415565444373</v>
      </c>
      <c r="W45" s="87">
        <f t="shared" ref="W45" si="54">SUM(W46:W47)</f>
        <v>54.812692706648804</v>
      </c>
      <c r="X45" s="87">
        <f t="shared" ref="X45" si="55">SUM(X46:X47)</f>
        <v>54.484941372086254</v>
      </c>
      <c r="Y45" s="87">
        <f t="shared" ref="Y45" si="56">SUM(Y46:Y47)</f>
        <v>54.137678783971921</v>
      </c>
      <c r="Z45" s="87">
        <f t="shared" ref="Z45" si="57">SUM(Z46:Z47)</f>
        <v>53.690451381319569</v>
      </c>
      <c r="AA45" s="87">
        <f t="shared" ref="AA45" si="58">SUM(AA46:AA47)</f>
        <v>53.402483395657526</v>
      </c>
      <c r="AB45" s="87">
        <f t="shared" ref="AB45" si="59">SUM(AB46:AB47)</f>
        <v>53.021728230547055</v>
      </c>
      <c r="AC45" s="87">
        <f t="shared" ref="AC45" si="60">SUM(AC46:AC47)</f>
        <v>52.618481281869563</v>
      </c>
      <c r="AD45" s="87">
        <f t="shared" ref="AD45" si="61">SUM(AD46:AD47)</f>
        <v>52.205818001884822</v>
      </c>
      <c r="AE45" s="87">
        <f t="shared" ref="AE45" si="62">SUM(AE46:AE47)</f>
        <v>51.791733122367347</v>
      </c>
      <c r="AF45" s="87">
        <f t="shared" ref="AF45" si="63">SUM(AF46:AF47)</f>
        <v>51.395803685605848</v>
      </c>
      <c r="AG45" s="87">
        <f t="shared" ref="AG45" si="64">SUM(AG46:AG47)</f>
        <v>51.029536290800728</v>
      </c>
      <c r="AH45" s="87">
        <f t="shared" ref="AH45" si="65">SUM(AH46:AH47)</f>
        <v>50.69175567349744</v>
      </c>
      <c r="AI45" s="87">
        <f t="shared" ref="AI45" si="66">SUM(AI46:AI47)</f>
        <v>50.351184149361956</v>
      </c>
      <c r="AJ45" s="87">
        <f t="shared" ref="AJ45" si="67">SUM(AJ46:AJ47)</f>
        <v>50.028844803552452</v>
      </c>
      <c r="AK45" s="87">
        <f t="shared" ref="AK45" si="68">SUM(AK46:AK47)</f>
        <v>49.709148740319407</v>
      </c>
      <c r="AL45" s="87">
        <f t="shared" ref="AL45" si="69">SUM(AL46:AL47)</f>
        <v>49.382403830676886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10.402593233192365</v>
      </c>
      <c r="N46" s="11">
        <v>10.935735248156217</v>
      </c>
      <c r="O46" s="11">
        <v>10.610270587518135</v>
      </c>
      <c r="P46" s="11">
        <v>10.365589635782039</v>
      </c>
      <c r="Q46" s="11">
        <v>10.531420159516369</v>
      </c>
      <c r="R46" s="11">
        <v>11.572484411643071</v>
      </c>
      <c r="S46" s="11">
        <v>12.01294075187365</v>
      </c>
      <c r="T46" s="11">
        <v>10.653383344790038</v>
      </c>
      <c r="U46" s="11">
        <v>10.362116448509324</v>
      </c>
      <c r="V46" s="11">
        <v>10.671960006916578</v>
      </c>
      <c r="W46" s="11">
        <v>9.8299841502821454</v>
      </c>
      <c r="X46" s="11">
        <v>8.3613620877486792</v>
      </c>
      <c r="Y46" s="11">
        <v>8.3253049774056915</v>
      </c>
      <c r="Z46" s="11">
        <v>8.2868260210955214</v>
      </c>
      <c r="AA46" s="11">
        <v>8.256594328053243</v>
      </c>
      <c r="AB46" s="11">
        <v>8.2115523739843006</v>
      </c>
      <c r="AC46" s="11">
        <v>8.1575460577154182</v>
      </c>
      <c r="AD46" s="11">
        <v>8.111538496593182</v>
      </c>
      <c r="AE46" s="11">
        <v>8.0460528810954646</v>
      </c>
      <c r="AF46" s="11">
        <v>7.9797185939394932</v>
      </c>
      <c r="AG46" s="11">
        <v>7.9164548409203892</v>
      </c>
      <c r="AH46" s="11">
        <v>7.8544971436685742</v>
      </c>
      <c r="AI46" s="11">
        <v>7.7907944981016852</v>
      </c>
      <c r="AJ46" s="11">
        <v>7.7267537281618583</v>
      </c>
      <c r="AK46" s="11">
        <v>7.6627104728503772</v>
      </c>
      <c r="AL46" s="11">
        <v>7.5972990396491245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49.277343330899932</v>
      </c>
      <c r="N47" s="11">
        <v>48.913909714935393</v>
      </c>
      <c r="O47" s="11">
        <v>46.309740517229251</v>
      </c>
      <c r="P47" s="11">
        <v>46.70799413721371</v>
      </c>
      <c r="Q47" s="11">
        <v>47.745647074837265</v>
      </c>
      <c r="R47" s="11">
        <v>50.006349508407553</v>
      </c>
      <c r="S47" s="11">
        <v>49.726891439617901</v>
      </c>
      <c r="T47" s="11">
        <v>49.636835863031159</v>
      </c>
      <c r="U47" s="11">
        <v>47.260523011153481</v>
      </c>
      <c r="V47" s="11">
        <v>48.330455558527795</v>
      </c>
      <c r="W47" s="11">
        <v>44.98270855636666</v>
      </c>
      <c r="X47" s="11">
        <v>46.123579284337573</v>
      </c>
      <c r="Y47" s="11">
        <v>45.812373806566228</v>
      </c>
      <c r="Z47" s="11">
        <v>45.403625360224048</v>
      </c>
      <c r="AA47" s="11">
        <v>45.145889067604287</v>
      </c>
      <c r="AB47" s="11">
        <v>44.810175856562751</v>
      </c>
      <c r="AC47" s="11">
        <v>44.460935224154142</v>
      </c>
      <c r="AD47" s="11">
        <v>44.094279505291638</v>
      </c>
      <c r="AE47" s="11">
        <v>43.745680241271884</v>
      </c>
      <c r="AF47" s="11">
        <v>43.416085091666353</v>
      </c>
      <c r="AG47" s="11">
        <v>43.11308144988034</v>
      </c>
      <c r="AH47" s="11">
        <v>42.837258529828866</v>
      </c>
      <c r="AI47" s="11">
        <v>42.560389651260273</v>
      </c>
      <c r="AJ47" s="11">
        <v>42.302091075390592</v>
      </c>
      <c r="AK47" s="11">
        <v>42.046438267469028</v>
      </c>
      <c r="AL47" s="11">
        <v>41.785104791027763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481.71099999999984</v>
      </c>
      <c r="N49" s="87">
        <f t="shared" si="70"/>
        <v>485.6719999999998</v>
      </c>
      <c r="O49" s="87">
        <f t="shared" si="70"/>
        <v>488.1019999999998</v>
      </c>
      <c r="P49" s="87">
        <f t="shared" si="70"/>
        <v>492.83199999999988</v>
      </c>
      <c r="Q49" s="87">
        <f t="shared" si="70"/>
        <v>503.70800000000003</v>
      </c>
      <c r="R49" s="87">
        <f t="shared" si="70"/>
        <v>521.1170000000003</v>
      </c>
      <c r="S49" s="87">
        <f t="shared" si="70"/>
        <v>534.69799999999987</v>
      </c>
      <c r="T49" s="87">
        <f t="shared" si="70"/>
        <v>531.75199999999973</v>
      </c>
      <c r="U49" s="87">
        <f t="shared" si="70"/>
        <v>519.96700000000033</v>
      </c>
      <c r="V49" s="87">
        <f t="shared" si="70"/>
        <v>550.84699999999998</v>
      </c>
      <c r="W49" s="87">
        <f t="shared" si="70"/>
        <v>551.37599999999964</v>
      </c>
      <c r="X49" s="87">
        <f t="shared" si="70"/>
        <v>551.73599999999988</v>
      </c>
      <c r="Y49" s="87">
        <f t="shared" si="70"/>
        <v>552.36399999999992</v>
      </c>
      <c r="Z49" s="87">
        <f t="shared" si="70"/>
        <v>554.06799999999998</v>
      </c>
      <c r="AA49" s="87">
        <f t="shared" si="70"/>
        <v>556.83799999999997</v>
      </c>
      <c r="AB49" s="87">
        <f t="shared" si="70"/>
        <v>558.67400000000009</v>
      </c>
      <c r="AC49" s="87">
        <f t="shared" si="70"/>
        <v>560.21499999999969</v>
      </c>
      <c r="AD49" s="87">
        <f t="shared" si="70"/>
        <v>561.52899999999977</v>
      </c>
      <c r="AE49" s="87">
        <f t="shared" ref="AE49:AL49" si="71">SUM(AE5,AE9,AE15,AE22,AE26,AE32,AE37,AE41,AE45)</f>
        <v>562.85599999999988</v>
      </c>
      <c r="AF49" s="87">
        <f t="shared" si="71"/>
        <v>564.17099999999994</v>
      </c>
      <c r="AG49" s="87">
        <f t="shared" si="71"/>
        <v>565.6669999999998</v>
      </c>
      <c r="AH49" s="87">
        <f t="shared" si="71"/>
        <v>567.09500000000014</v>
      </c>
      <c r="AI49" s="87">
        <f t="shared" si="71"/>
        <v>568.5160000000003</v>
      </c>
      <c r="AJ49" s="87">
        <f t="shared" si="71"/>
        <v>569.97</v>
      </c>
      <c r="AK49" s="87">
        <f t="shared" si="71"/>
        <v>571.41300000000001</v>
      </c>
      <c r="AL49" s="87">
        <f t="shared" si="71"/>
        <v>572.851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8.522036177741403E-2</v>
      </c>
      <c r="N52" s="337">
        <f t="shared" si="73"/>
        <v>9.1917359450570404E-2</v>
      </c>
      <c r="O52" s="337">
        <f t="shared" si="73"/>
        <v>9.4060907977604372E-2</v>
      </c>
      <c r="P52" s="337">
        <f t="shared" si="73"/>
        <v>9.3291585013484821E-2</v>
      </c>
      <c r="Q52" s="337">
        <f t="shared" si="73"/>
        <v>9.2526175007554848E-2</v>
      </c>
      <c r="R52" s="337">
        <f t="shared" si="73"/>
        <v>9.3990653932916224E-2</v>
      </c>
      <c r="S52" s="337">
        <f t="shared" si="73"/>
        <v>9.6182441219946041E-2</v>
      </c>
      <c r="T52" s="337">
        <f t="shared" si="73"/>
        <v>9.9484047765363903E-2</v>
      </c>
      <c r="U52" s="337">
        <f t="shared" si="73"/>
        <v>9.9623527273237075E-2</v>
      </c>
      <c r="V52" s="337">
        <f t="shared" si="73"/>
        <v>0.10527567669128375</v>
      </c>
      <c r="W52" s="337">
        <f t="shared" si="73"/>
        <v>0.10934121932381173</v>
      </c>
      <c r="X52" s="337">
        <f t="shared" si="73"/>
        <v>0.10602403278210122</v>
      </c>
      <c r="Y52" s="337">
        <f t="shared" si="73"/>
        <v>0.10689356946702133</v>
      </c>
      <c r="Z52" s="337">
        <f t="shared" si="73"/>
        <v>0.10772160582294486</v>
      </c>
      <c r="AA52" s="337">
        <f t="shared" si="73"/>
        <v>0.10854718944788491</v>
      </c>
      <c r="AB52" s="337">
        <f t="shared" si="73"/>
        <v>0.10938044215282647</v>
      </c>
      <c r="AC52" s="337">
        <f t="shared" si="73"/>
        <v>0.11023443986833466</v>
      </c>
      <c r="AD52" s="337">
        <f t="shared" si="73"/>
        <v>0.11112814283999105</v>
      </c>
      <c r="AE52" s="337">
        <f t="shared" ref="AE52:AL52" si="74">AE5/AE$49</f>
        <v>0.11198868064003821</v>
      </c>
      <c r="AF52" s="337">
        <f t="shared" si="74"/>
        <v>0.11284088812627133</v>
      </c>
      <c r="AG52" s="337">
        <f t="shared" si="74"/>
        <v>0.11371441658931868</v>
      </c>
      <c r="AH52" s="337">
        <f t="shared" si="74"/>
        <v>0.11460967577857736</v>
      </c>
      <c r="AI52" s="337">
        <f t="shared" si="74"/>
        <v>0.11546341476889754</v>
      </c>
      <c r="AJ52" s="337">
        <f t="shared" si="74"/>
        <v>0.11631662616063432</v>
      </c>
      <c r="AK52" s="337">
        <f t="shared" si="74"/>
        <v>0.11721913434081176</v>
      </c>
      <c r="AL52" s="337">
        <f t="shared" si="74"/>
        <v>0.11815470519991197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5.7739426704251785E-2</v>
      </c>
      <c r="N53" s="336">
        <f t="shared" si="75"/>
        <v>6.2080511054149495E-2</v>
      </c>
      <c r="O53" s="336">
        <f t="shared" si="75"/>
        <v>6.3870594548014317E-2</v>
      </c>
      <c r="P53" s="336">
        <f t="shared" si="75"/>
        <v>6.3670750448797886E-2</v>
      </c>
      <c r="Q53" s="336">
        <f t="shared" si="75"/>
        <v>6.1222885765685353E-2</v>
      </c>
      <c r="R53" s="336">
        <f t="shared" si="75"/>
        <v>6.4250347548450576E-2</v>
      </c>
      <c r="S53" s="336">
        <f t="shared" si="75"/>
        <v>6.7994128458211303E-2</v>
      </c>
      <c r="T53" s="336">
        <f t="shared" si="75"/>
        <v>6.9602109525141842E-2</v>
      </c>
      <c r="U53" s="336">
        <f t="shared" si="75"/>
        <v>7.0658486037967164E-2</v>
      </c>
      <c r="V53" s="336">
        <f t="shared" si="75"/>
        <v>7.4035404959351389E-2</v>
      </c>
      <c r="W53" s="336">
        <f t="shared" si="75"/>
        <v>7.6988918703269238E-2</v>
      </c>
      <c r="X53" s="336">
        <f t="shared" si="75"/>
        <v>6.847134621935258E-2</v>
      </c>
      <c r="Y53" s="336">
        <f t="shared" si="75"/>
        <v>6.8937114257257626E-2</v>
      </c>
      <c r="Z53" s="336">
        <f t="shared" si="75"/>
        <v>6.9359127504470888E-2</v>
      </c>
      <c r="AA53" s="336">
        <f t="shared" si="75"/>
        <v>6.9749179724734142E-2</v>
      </c>
      <c r="AB53" s="336">
        <f t="shared" si="75"/>
        <v>7.0152351030986909E-2</v>
      </c>
      <c r="AC53" s="336">
        <f t="shared" si="75"/>
        <v>7.0567796107125547E-2</v>
      </c>
      <c r="AD53" s="336">
        <f t="shared" si="75"/>
        <v>7.0991299539628155E-2</v>
      </c>
      <c r="AE53" s="336">
        <f t="shared" ref="AE53:AL53" si="76">AE6/AE$49</f>
        <v>7.1402656067738088E-2</v>
      </c>
      <c r="AF53" s="336">
        <f t="shared" si="76"/>
        <v>7.1815318898169361E-2</v>
      </c>
      <c r="AG53" s="336">
        <f t="shared" si="76"/>
        <v>7.2238686543884212E-2</v>
      </c>
      <c r="AH53" s="336">
        <f t="shared" si="76"/>
        <v>7.2658212645309792E-2</v>
      </c>
      <c r="AI53" s="336">
        <f t="shared" si="76"/>
        <v>7.3058316982868854E-2</v>
      </c>
      <c r="AJ53" s="336">
        <f t="shared" si="76"/>
        <v>7.3460438672877257E-2</v>
      </c>
      <c r="AK53" s="336">
        <f t="shared" si="76"/>
        <v>7.3892944873130154E-2</v>
      </c>
      <c r="AL53" s="336">
        <f t="shared" si="76"/>
        <v>7.4341134869750108E-2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2.7480935073162245E-2</v>
      </c>
      <c r="N54" s="336">
        <f t="shared" si="77"/>
        <v>2.9836848396420909E-2</v>
      </c>
      <c r="O54" s="336">
        <f t="shared" si="77"/>
        <v>3.0190313429590047E-2</v>
      </c>
      <c r="P54" s="336">
        <f t="shared" si="77"/>
        <v>2.9620834564686935E-2</v>
      </c>
      <c r="Q54" s="336">
        <f t="shared" si="77"/>
        <v>3.1303289241869495E-2</v>
      </c>
      <c r="R54" s="336">
        <f t="shared" si="77"/>
        <v>2.9740306384465648E-2</v>
      </c>
      <c r="S54" s="336">
        <f t="shared" si="77"/>
        <v>2.8188312761734741E-2</v>
      </c>
      <c r="T54" s="336">
        <f t="shared" si="77"/>
        <v>2.9881938240222054E-2</v>
      </c>
      <c r="U54" s="336">
        <f t="shared" si="77"/>
        <v>2.8965041235269919E-2</v>
      </c>
      <c r="V54" s="336">
        <f t="shared" si="77"/>
        <v>3.1240271731932376E-2</v>
      </c>
      <c r="W54" s="336">
        <f t="shared" si="77"/>
        <v>3.2352300620542479E-2</v>
      </c>
      <c r="X54" s="336">
        <f t="shared" si="77"/>
        <v>3.7552686562748641E-2</v>
      </c>
      <c r="Y54" s="336">
        <f t="shared" si="77"/>
        <v>3.7956455209763706E-2</v>
      </c>
      <c r="Z54" s="336">
        <f t="shared" si="77"/>
        <v>3.8362478318473975E-2</v>
      </c>
      <c r="AA54" s="336">
        <f t="shared" si="77"/>
        <v>3.8798009723150763E-2</v>
      </c>
      <c r="AB54" s="336">
        <f t="shared" si="77"/>
        <v>3.9228091121839552E-2</v>
      </c>
      <c r="AC54" s="336">
        <f t="shared" si="77"/>
        <v>3.9666643761209104E-2</v>
      </c>
      <c r="AD54" s="336">
        <f t="shared" si="77"/>
        <v>4.0136843300362886E-2</v>
      </c>
      <c r="AE54" s="336">
        <f t="shared" ref="AE54:AL54" si="78">AE7/AE$49</f>
        <v>4.0586024572300115E-2</v>
      </c>
      <c r="AF54" s="336">
        <f t="shared" si="78"/>
        <v>4.102556922810198E-2</v>
      </c>
      <c r="AG54" s="336">
        <f t="shared" si="78"/>
        <v>4.1475730045434464E-2</v>
      </c>
      <c r="AH54" s="336">
        <f t="shared" si="78"/>
        <v>4.1951463133267565E-2</v>
      </c>
      <c r="AI54" s="336">
        <f t="shared" si="78"/>
        <v>4.2405097786028703E-2</v>
      </c>
      <c r="AJ54" s="336">
        <f t="shared" si="78"/>
        <v>4.2856187487757068E-2</v>
      </c>
      <c r="AK54" s="336">
        <f t="shared" si="78"/>
        <v>4.332618946768161E-2</v>
      </c>
      <c r="AL54" s="336">
        <f t="shared" si="78"/>
        <v>4.3813570330161859E-2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0.18307685730943596</v>
      </c>
      <c r="N56" s="337">
        <f t="shared" si="79"/>
        <v>0.17451811857027572</v>
      </c>
      <c r="O56" s="337">
        <f t="shared" si="79"/>
        <v>0.17636309520109811</v>
      </c>
      <c r="P56" s="337">
        <f t="shared" si="79"/>
        <v>0.18162600941089388</v>
      </c>
      <c r="Q56" s="337">
        <f t="shared" si="79"/>
        <v>0.18877464276237221</v>
      </c>
      <c r="R56" s="337">
        <f t="shared" si="79"/>
        <v>0.18291720636269909</v>
      </c>
      <c r="S56" s="337">
        <f t="shared" si="79"/>
        <v>0.1879178568328039</v>
      </c>
      <c r="T56" s="337">
        <f t="shared" si="79"/>
        <v>0.18440564098605225</v>
      </c>
      <c r="U56" s="337">
        <f t="shared" si="79"/>
        <v>0.19411379683644789</v>
      </c>
      <c r="V56" s="337">
        <f t="shared" si="79"/>
        <v>0.20064393870272515</v>
      </c>
      <c r="W56" s="337">
        <f t="shared" si="79"/>
        <v>0.21350890703984005</v>
      </c>
      <c r="X56" s="337">
        <f t="shared" si="79"/>
        <v>0.21801719753763929</v>
      </c>
      <c r="Y56" s="337">
        <f t="shared" si="79"/>
        <v>0.21931055325753607</v>
      </c>
      <c r="Z56" s="337">
        <f t="shared" si="79"/>
        <v>0.22100790106550566</v>
      </c>
      <c r="AA56" s="337">
        <f t="shared" si="79"/>
        <v>0.22257851867411499</v>
      </c>
      <c r="AB56" s="337">
        <f t="shared" si="79"/>
        <v>0.22410946399020765</v>
      </c>
      <c r="AC56" s="337">
        <f t="shared" si="79"/>
        <v>0.22565291460832324</v>
      </c>
      <c r="AD56" s="337">
        <f t="shared" si="79"/>
        <v>0.22724775649211554</v>
      </c>
      <c r="AE56" s="337">
        <f t="shared" ref="AE56:AL56" si="80">AE9/AE$49</f>
        <v>0.2288859623446918</v>
      </c>
      <c r="AF56" s="337">
        <f t="shared" si="80"/>
        <v>0.23051497217228323</v>
      </c>
      <c r="AG56" s="337">
        <f t="shared" si="80"/>
        <v>0.23220706525329843</v>
      </c>
      <c r="AH56" s="337">
        <f t="shared" si="80"/>
        <v>0.23386329693150973</v>
      </c>
      <c r="AI56" s="337">
        <f t="shared" si="80"/>
        <v>0.23540874867558917</v>
      </c>
      <c r="AJ56" s="337">
        <f t="shared" si="80"/>
        <v>0.23695259139565839</v>
      </c>
      <c r="AK56" s="337">
        <f t="shared" si="80"/>
        <v>0.23849945919385257</v>
      </c>
      <c r="AL56" s="337">
        <f t="shared" si="80"/>
        <v>0.24011058603009125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5.4037963402395126E-2</v>
      </c>
      <c r="N57" s="336">
        <f t="shared" si="81"/>
        <v>4.9315680122098256E-2</v>
      </c>
      <c r="O57" s="336">
        <f t="shared" si="81"/>
        <v>5.0653727106858462E-2</v>
      </c>
      <c r="P57" s="336">
        <f t="shared" si="81"/>
        <v>5.2697326944173881E-2</v>
      </c>
      <c r="Q57" s="336">
        <f t="shared" si="81"/>
        <v>5.4192181836650359E-2</v>
      </c>
      <c r="R57" s="336">
        <f t="shared" si="81"/>
        <v>5.4443103041470389E-2</v>
      </c>
      <c r="S57" s="336">
        <f t="shared" si="81"/>
        <v>5.644559987018264E-2</v>
      </c>
      <c r="T57" s="336">
        <f t="shared" si="81"/>
        <v>5.533245810905451E-2</v>
      </c>
      <c r="U57" s="336">
        <f t="shared" si="81"/>
        <v>5.9370577557311968E-2</v>
      </c>
      <c r="V57" s="336">
        <f t="shared" si="81"/>
        <v>6.1116124780797192E-2</v>
      </c>
      <c r="W57" s="336">
        <f t="shared" si="81"/>
        <v>6.3866190138832324E-2</v>
      </c>
      <c r="X57" s="336">
        <f t="shared" si="81"/>
        <v>6.4055312327028879E-2</v>
      </c>
      <c r="Y57" s="336">
        <f t="shared" si="81"/>
        <v>6.460390736295725E-2</v>
      </c>
      <c r="Z57" s="336">
        <f t="shared" si="81"/>
        <v>6.5206416423143704E-2</v>
      </c>
      <c r="AA57" s="336">
        <f t="shared" si="81"/>
        <v>6.5752888494160708E-2</v>
      </c>
      <c r="AB57" s="336">
        <f t="shared" si="81"/>
        <v>6.6292365765151753E-2</v>
      </c>
      <c r="AC57" s="336">
        <f t="shared" si="81"/>
        <v>6.6820453772574312E-2</v>
      </c>
      <c r="AD57" s="336">
        <f t="shared" si="81"/>
        <v>6.7341547901309931E-2</v>
      </c>
      <c r="AE57" s="336">
        <f t="shared" ref="AE57:AL57" si="82">AE10/AE$49</f>
        <v>6.7890868608777216E-2</v>
      </c>
      <c r="AF57" s="336">
        <f t="shared" si="82"/>
        <v>6.8440739731437342E-2</v>
      </c>
      <c r="AG57" s="336">
        <f t="shared" si="82"/>
        <v>6.8994872971303869E-2</v>
      </c>
      <c r="AH57" s="336">
        <f t="shared" si="82"/>
        <v>6.9547954822248251E-2</v>
      </c>
      <c r="AI57" s="336">
        <f t="shared" si="82"/>
        <v>7.0085681806804287E-2</v>
      </c>
      <c r="AJ57" s="336">
        <f t="shared" si="82"/>
        <v>7.0620170840173024E-2</v>
      </c>
      <c r="AK57" s="336">
        <f t="shared" si="82"/>
        <v>7.1156659684072046E-2</v>
      </c>
      <c r="AL57" s="336">
        <f t="shared" si="82"/>
        <v>7.1710983245001109E-2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Leicester and Leicestershire</v>
      </c>
      <c r="L58" s="232" t="str">
        <f>'Occ T3'!A13</f>
        <v>22 Health professionals</v>
      </c>
      <c r="M58" s="336">
        <f t="shared" ref="M58:AD58" si="83">M11/M$49</f>
        <v>3.2058837462251591E-2</v>
      </c>
      <c r="N58" s="336">
        <f t="shared" si="83"/>
        <v>3.3545751165231015E-2</v>
      </c>
      <c r="O58" s="336">
        <f t="shared" si="83"/>
        <v>3.5686543558573196E-2</v>
      </c>
      <c r="P58" s="336">
        <f t="shared" si="83"/>
        <v>3.3862420090958884E-2</v>
      </c>
      <c r="Q58" s="336">
        <f t="shared" si="83"/>
        <v>3.5411180950641157E-2</v>
      </c>
      <c r="R58" s="336">
        <f t="shared" si="83"/>
        <v>3.5763982240991331E-2</v>
      </c>
      <c r="S58" s="336">
        <f t="shared" si="83"/>
        <v>3.5185207259253101E-2</v>
      </c>
      <c r="T58" s="336">
        <f t="shared" si="83"/>
        <v>3.7531458286167975E-2</v>
      </c>
      <c r="U58" s="336">
        <f t="shared" si="83"/>
        <v>3.8274817452206601E-2</v>
      </c>
      <c r="V58" s="336">
        <f t="shared" si="83"/>
        <v>3.7117187714132763E-2</v>
      </c>
      <c r="W58" s="336">
        <f t="shared" si="83"/>
        <v>3.7320240703482541E-2</v>
      </c>
      <c r="X58" s="336">
        <f t="shared" si="83"/>
        <v>3.841238984570447E-2</v>
      </c>
      <c r="Y58" s="336">
        <f t="shared" si="83"/>
        <v>3.8671651019380755E-2</v>
      </c>
      <c r="Z58" s="336">
        <f t="shared" si="83"/>
        <v>3.8972054650134501E-2</v>
      </c>
      <c r="AA58" s="336">
        <f t="shared" si="83"/>
        <v>3.9235190081578962E-2</v>
      </c>
      <c r="AB58" s="336">
        <f t="shared" si="83"/>
        <v>3.947637165040329E-2</v>
      </c>
      <c r="AC58" s="336">
        <f t="shared" si="83"/>
        <v>3.9713581067690081E-2</v>
      </c>
      <c r="AD58" s="336">
        <f t="shared" si="83"/>
        <v>3.9997979705044151E-2</v>
      </c>
      <c r="AE58" s="336">
        <f t="shared" ref="AE58:AL58" si="84">AE11/AE$49</f>
        <v>4.0263686324854789E-2</v>
      </c>
      <c r="AF58" s="336">
        <f t="shared" si="84"/>
        <v>4.0482545272857273E-2</v>
      </c>
      <c r="AG58" s="336">
        <f t="shared" si="84"/>
        <v>4.0719418137672291E-2</v>
      </c>
      <c r="AH58" s="336">
        <f t="shared" si="84"/>
        <v>4.0946780399460717E-2</v>
      </c>
      <c r="AI58" s="336">
        <f t="shared" si="84"/>
        <v>4.1177946483435715E-2</v>
      </c>
      <c r="AJ58" s="336">
        <f t="shared" si="84"/>
        <v>4.1399931751341407E-2</v>
      </c>
      <c r="AK58" s="336">
        <f t="shared" si="84"/>
        <v>4.1612054671248976E-2</v>
      </c>
      <c r="AL58" s="336">
        <f t="shared" si="84"/>
        <v>4.1857544930952499E-2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3.9728052790807142E-2</v>
      </c>
      <c r="N59" s="336">
        <f t="shared" si="85"/>
        <v>3.8965795889798191E-2</v>
      </c>
      <c r="O59" s="336">
        <f t="shared" si="85"/>
        <v>3.7706096707363274E-2</v>
      </c>
      <c r="P59" s="336">
        <f t="shared" si="85"/>
        <v>4.0359070228767176E-2</v>
      </c>
      <c r="Q59" s="336">
        <f t="shared" si="85"/>
        <v>4.1961520100056528E-2</v>
      </c>
      <c r="R59" s="336">
        <f t="shared" si="85"/>
        <v>3.8426582638908073E-2</v>
      </c>
      <c r="S59" s="336">
        <f t="shared" si="85"/>
        <v>3.8229481361220938E-2</v>
      </c>
      <c r="T59" s="336">
        <f t="shared" si="85"/>
        <v>3.5634729093341144E-2</v>
      </c>
      <c r="U59" s="336">
        <f t="shared" si="85"/>
        <v>3.6947455961771007E-2</v>
      </c>
      <c r="V59" s="336">
        <f t="shared" si="85"/>
        <v>4.1179420566216318E-2</v>
      </c>
      <c r="W59" s="336">
        <f t="shared" si="85"/>
        <v>4.2902179535407016E-2</v>
      </c>
      <c r="X59" s="336">
        <f t="shared" si="85"/>
        <v>4.2538626500752248E-2</v>
      </c>
      <c r="Y59" s="336">
        <f t="shared" si="85"/>
        <v>4.23538918070143E-2</v>
      </c>
      <c r="Z59" s="336">
        <f t="shared" si="85"/>
        <v>4.2376953845538259E-2</v>
      </c>
      <c r="AA59" s="336">
        <f t="shared" si="85"/>
        <v>4.2398205471341988E-2</v>
      </c>
      <c r="AB59" s="336">
        <f t="shared" si="85"/>
        <v>4.2433683760944071E-2</v>
      </c>
      <c r="AC59" s="336">
        <f t="shared" si="85"/>
        <v>4.2480081014795661E-2</v>
      </c>
      <c r="AD59" s="336">
        <f t="shared" si="85"/>
        <v>4.2535125456885294E-2</v>
      </c>
      <c r="AE59" s="336">
        <f t="shared" ref="AE59:AL59" si="86">AE12/AE$49</f>
        <v>4.2627802101752738E-2</v>
      </c>
      <c r="AF59" s="336">
        <f t="shared" si="86"/>
        <v>4.2741115686702594E-2</v>
      </c>
      <c r="AG59" s="336">
        <f t="shared" si="86"/>
        <v>4.2894116923782824E-2</v>
      </c>
      <c r="AH59" s="336">
        <f t="shared" si="86"/>
        <v>4.3002534578354498E-2</v>
      </c>
      <c r="AI59" s="336">
        <f t="shared" si="86"/>
        <v>4.3084521561632214E-2</v>
      </c>
      <c r="AJ59" s="336">
        <f t="shared" si="86"/>
        <v>4.3165473108342706E-2</v>
      </c>
      <c r="AK59" s="336">
        <f t="shared" si="86"/>
        <v>4.3246489055651191E-2</v>
      </c>
      <c r="AL59" s="336">
        <f t="shared" si="86"/>
        <v>4.333053090784883E-2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5.72520036539821E-2</v>
      </c>
      <c r="N60" s="336">
        <f t="shared" si="87"/>
        <v>5.2690891393148254E-2</v>
      </c>
      <c r="O60" s="336">
        <f t="shared" si="87"/>
        <v>5.2316727828303183E-2</v>
      </c>
      <c r="P60" s="336">
        <f t="shared" si="87"/>
        <v>5.470719214699396E-2</v>
      </c>
      <c r="Q60" s="336">
        <f t="shared" si="87"/>
        <v>5.7209759875024191E-2</v>
      </c>
      <c r="R60" s="336">
        <f t="shared" si="87"/>
        <v>5.4283538441329292E-2</v>
      </c>
      <c r="S60" s="336">
        <f t="shared" si="87"/>
        <v>5.8057568342147203E-2</v>
      </c>
      <c r="T60" s="336">
        <f t="shared" si="87"/>
        <v>5.5906995497488621E-2</v>
      </c>
      <c r="U60" s="336">
        <f t="shared" si="87"/>
        <v>5.9520945865158312E-2</v>
      </c>
      <c r="V60" s="336">
        <f t="shared" si="87"/>
        <v>6.1231205641578884E-2</v>
      </c>
      <c r="W60" s="336">
        <f t="shared" si="87"/>
        <v>6.9420296662118144E-2</v>
      </c>
      <c r="X60" s="336">
        <f t="shared" si="87"/>
        <v>7.3010868864153658E-2</v>
      </c>
      <c r="Y60" s="336">
        <f t="shared" si="87"/>
        <v>7.3681103068183776E-2</v>
      </c>
      <c r="Z60" s="336">
        <f t="shared" si="87"/>
        <v>7.4452476146689192E-2</v>
      </c>
      <c r="AA60" s="336">
        <f t="shared" si="87"/>
        <v>7.5192234627033311E-2</v>
      </c>
      <c r="AB60" s="336">
        <f t="shared" si="87"/>
        <v>7.5907042813708497E-2</v>
      </c>
      <c r="AC60" s="336">
        <f t="shared" si="87"/>
        <v>7.6638798753263154E-2</v>
      </c>
      <c r="AD60" s="336">
        <f t="shared" si="87"/>
        <v>7.7373103428876155E-2</v>
      </c>
      <c r="AE60" s="336">
        <f t="shared" ref="AE60:AL60" si="88">AE13/AE$49</f>
        <v>7.8103605309307045E-2</v>
      </c>
      <c r="AF60" s="336">
        <f t="shared" si="88"/>
        <v>7.8850571481286005E-2</v>
      </c>
      <c r="AG60" s="336">
        <f t="shared" si="88"/>
        <v>7.9598657220539451E-2</v>
      </c>
      <c r="AH60" s="336">
        <f t="shared" si="88"/>
        <v>8.0366027131446277E-2</v>
      </c>
      <c r="AI60" s="336">
        <f t="shared" si="88"/>
        <v>8.1060598823716953E-2</v>
      </c>
      <c r="AJ60" s="336">
        <f t="shared" si="88"/>
        <v>8.1767015695801221E-2</v>
      </c>
      <c r="AK60" s="336">
        <f t="shared" si="88"/>
        <v>8.2484255782880364E-2</v>
      </c>
      <c r="AL60" s="336">
        <f t="shared" si="88"/>
        <v>8.3211526946288847E-2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0.1110754432706811</v>
      </c>
      <c r="N62" s="337">
        <f t="shared" si="89"/>
        <v>0.1120189732847767</v>
      </c>
      <c r="O62" s="337">
        <f t="shared" si="89"/>
        <v>0.11459844093820899</v>
      </c>
      <c r="P62" s="337">
        <f t="shared" si="89"/>
        <v>0.11296659847235514</v>
      </c>
      <c r="Q62" s="337">
        <f t="shared" si="89"/>
        <v>0.11453491541894867</v>
      </c>
      <c r="R62" s="337">
        <f t="shared" si="89"/>
        <v>0.11470820889826704</v>
      </c>
      <c r="S62" s="337">
        <f t="shared" si="89"/>
        <v>0.11367192261570498</v>
      </c>
      <c r="T62" s="337">
        <f t="shared" si="89"/>
        <v>0.11784226706873209</v>
      </c>
      <c r="U62" s="337">
        <f t="shared" si="89"/>
        <v>0.11990054970293268</v>
      </c>
      <c r="V62" s="337">
        <f t="shared" si="89"/>
        <v>0.11859770272985473</v>
      </c>
      <c r="W62" s="337">
        <f t="shared" si="89"/>
        <v>0.12541500413999132</v>
      </c>
      <c r="X62" s="337">
        <f t="shared" si="89"/>
        <v>0.11752993014425424</v>
      </c>
      <c r="Y62" s="337">
        <f t="shared" si="89"/>
        <v>0.11801333244276992</v>
      </c>
      <c r="Z62" s="337">
        <f t="shared" si="89"/>
        <v>0.11857619789489929</v>
      </c>
      <c r="AA62" s="337">
        <f t="shared" si="89"/>
        <v>0.11915632004767188</v>
      </c>
      <c r="AB62" s="337">
        <f t="shared" si="89"/>
        <v>0.11963826009146585</v>
      </c>
      <c r="AC62" s="337">
        <f t="shared" si="89"/>
        <v>0.12009625462733926</v>
      </c>
      <c r="AD62" s="337">
        <f t="shared" si="89"/>
        <v>0.12053680970819912</v>
      </c>
      <c r="AE62" s="337">
        <f t="shared" ref="AE62:AL62" si="90">AE15/AE$49</f>
        <v>0.12095202817058573</v>
      </c>
      <c r="AF62" s="337">
        <f t="shared" si="90"/>
        <v>0.12137364255408094</v>
      </c>
      <c r="AG62" s="337">
        <f t="shared" si="90"/>
        <v>0.12183791492671446</v>
      </c>
      <c r="AH62" s="337">
        <f t="shared" si="90"/>
        <v>0.12231874362183807</v>
      </c>
      <c r="AI62" s="337">
        <f t="shared" si="90"/>
        <v>0.12272045805083326</v>
      </c>
      <c r="AJ62" s="337">
        <f t="shared" si="90"/>
        <v>0.12315117339307947</v>
      </c>
      <c r="AK62" s="337">
        <f t="shared" si="90"/>
        <v>0.12362932282000505</v>
      </c>
      <c r="AL62" s="337">
        <f t="shared" si="90"/>
        <v>0.12411829165791351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1.9098609757371651E-2</v>
      </c>
      <c r="N63" s="336">
        <f t="shared" si="91"/>
        <v>1.766636271679474E-2</v>
      </c>
      <c r="O63" s="336">
        <f t="shared" si="91"/>
        <v>1.852446980864508E-2</v>
      </c>
      <c r="P63" s="336">
        <f t="shared" si="91"/>
        <v>1.9339890663140312E-2</v>
      </c>
      <c r="Q63" s="336">
        <f t="shared" si="91"/>
        <v>1.7733629558254006E-2</v>
      </c>
      <c r="R63" s="336">
        <f t="shared" si="91"/>
        <v>1.7289268193379916E-2</v>
      </c>
      <c r="S63" s="336">
        <f t="shared" si="91"/>
        <v>1.807767283744828E-2</v>
      </c>
      <c r="T63" s="336">
        <f t="shared" si="91"/>
        <v>1.9594205678727782E-2</v>
      </c>
      <c r="U63" s="336">
        <f t="shared" si="91"/>
        <v>2.0215102187342411E-2</v>
      </c>
      <c r="V63" s="336">
        <f t="shared" si="91"/>
        <v>1.9587462760696984E-2</v>
      </c>
      <c r="W63" s="336">
        <f t="shared" si="91"/>
        <v>2.1613656969899399E-2</v>
      </c>
      <c r="X63" s="336">
        <f t="shared" si="91"/>
        <v>1.8208150044708122E-2</v>
      </c>
      <c r="Y63" s="336">
        <f t="shared" si="91"/>
        <v>1.828960635726273E-2</v>
      </c>
      <c r="Z63" s="336">
        <f t="shared" si="91"/>
        <v>1.835685209943257E-2</v>
      </c>
      <c r="AA63" s="336">
        <f t="shared" si="91"/>
        <v>1.8416209541041211E-2</v>
      </c>
      <c r="AB63" s="336">
        <f t="shared" si="91"/>
        <v>1.8482360644577107E-2</v>
      </c>
      <c r="AC63" s="336">
        <f t="shared" si="91"/>
        <v>1.8539675262107005E-2</v>
      </c>
      <c r="AD63" s="336">
        <f t="shared" si="91"/>
        <v>1.8587831408342383E-2</v>
      </c>
      <c r="AE63" s="336">
        <f t="shared" ref="AE63:AL63" si="92">AE16/AE$49</f>
        <v>1.8631391727140498E-2</v>
      </c>
      <c r="AF63" s="336">
        <f t="shared" si="92"/>
        <v>1.8670928089101268E-2</v>
      </c>
      <c r="AG63" s="336">
        <f t="shared" si="92"/>
        <v>1.8735523508880549E-2</v>
      </c>
      <c r="AH63" s="336">
        <f t="shared" si="92"/>
        <v>1.8800784074425786E-2</v>
      </c>
      <c r="AI63" s="336">
        <f t="shared" si="92"/>
        <v>1.8865424794039479E-2</v>
      </c>
      <c r="AJ63" s="336">
        <f t="shared" si="92"/>
        <v>1.8943246509365262E-2</v>
      </c>
      <c r="AK63" s="336">
        <f t="shared" si="92"/>
        <v>1.9015248797232299E-2</v>
      </c>
      <c r="AL63" s="336">
        <f t="shared" si="92"/>
        <v>1.9096263411950202E-2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1.2368631906106823E-2</v>
      </c>
      <c r="N64" s="336">
        <f t="shared" si="93"/>
        <v>1.5736094133552179E-2</v>
      </c>
      <c r="O64" s="336">
        <f t="shared" si="93"/>
        <v>1.6122295648462272E-2</v>
      </c>
      <c r="P64" s="336">
        <f t="shared" si="93"/>
        <v>1.5150019486893511E-2</v>
      </c>
      <c r="Q64" s="336">
        <f t="shared" si="93"/>
        <v>1.5868351559491317E-2</v>
      </c>
      <c r="R64" s="336">
        <f t="shared" si="93"/>
        <v>1.6045254824815721E-2</v>
      </c>
      <c r="S64" s="336">
        <f t="shared" si="93"/>
        <v>1.5434314391457944E-2</v>
      </c>
      <c r="T64" s="336">
        <f t="shared" si="93"/>
        <v>1.578951315022838E-2</v>
      </c>
      <c r="U64" s="336">
        <f t="shared" si="93"/>
        <v>1.7596238983808622E-2</v>
      </c>
      <c r="V64" s="336">
        <f t="shared" si="93"/>
        <v>1.6607543935183211E-2</v>
      </c>
      <c r="W64" s="336">
        <f t="shared" si="93"/>
        <v>1.7013976063544611E-2</v>
      </c>
      <c r="X64" s="336">
        <f t="shared" si="93"/>
        <v>1.6448293700843386E-2</v>
      </c>
      <c r="Y64" s="336">
        <f t="shared" si="93"/>
        <v>1.6565049836397883E-2</v>
      </c>
      <c r="Z64" s="336">
        <f t="shared" si="93"/>
        <v>1.670108609848316E-2</v>
      </c>
      <c r="AA64" s="336">
        <f t="shared" si="93"/>
        <v>1.6820985276057888E-2</v>
      </c>
      <c r="AB64" s="336">
        <f t="shared" si="93"/>
        <v>1.693560778550245E-2</v>
      </c>
      <c r="AC64" s="336">
        <f t="shared" si="93"/>
        <v>1.704164599148152E-2</v>
      </c>
      <c r="AD64" s="336">
        <f t="shared" si="93"/>
        <v>1.7152645568167181E-2</v>
      </c>
      <c r="AE64" s="336">
        <f t="shared" ref="AE64:AL64" si="94">AE17/AE$49</f>
        <v>1.7252148482691614E-2</v>
      </c>
      <c r="AF64" s="336">
        <f t="shared" si="94"/>
        <v>1.7358947794326139E-2</v>
      </c>
      <c r="AG64" s="336">
        <f t="shared" si="94"/>
        <v>1.7488716240509853E-2</v>
      </c>
      <c r="AH64" s="336">
        <f t="shared" si="94"/>
        <v>1.7625825692029338E-2</v>
      </c>
      <c r="AI64" s="336">
        <f t="shared" si="94"/>
        <v>1.7736792566694033E-2</v>
      </c>
      <c r="AJ64" s="336">
        <f t="shared" si="94"/>
        <v>1.7837564605661434E-2</v>
      </c>
      <c r="AK64" s="336">
        <f t="shared" si="94"/>
        <v>1.7941701422941977E-2</v>
      </c>
      <c r="AL64" s="336">
        <f t="shared" si="94"/>
        <v>1.8042712733484602E-2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1.1686569674719479E-2</v>
      </c>
      <c r="N65" s="336">
        <f t="shared" si="95"/>
        <v>1.3219408854630001E-2</v>
      </c>
      <c r="O65" s="336">
        <f t="shared" si="95"/>
        <v>1.284463751747514E-2</v>
      </c>
      <c r="P65" s="336">
        <f t="shared" si="95"/>
        <v>1.2480623332823414E-2</v>
      </c>
      <c r="Q65" s="336">
        <f t="shared" si="95"/>
        <v>1.2601308494493634E-2</v>
      </c>
      <c r="R65" s="336">
        <f t="shared" si="95"/>
        <v>1.1999482906628665E-2</v>
      </c>
      <c r="S65" s="336">
        <f t="shared" si="95"/>
        <v>1.1951418763140747E-2</v>
      </c>
      <c r="T65" s="336">
        <f t="shared" si="95"/>
        <v>1.1650589107474499E-2</v>
      </c>
      <c r="U65" s="336">
        <f t="shared" si="95"/>
        <v>1.2779566893531954E-2</v>
      </c>
      <c r="V65" s="336">
        <f t="shared" si="95"/>
        <v>1.1988553228573753E-2</v>
      </c>
      <c r="W65" s="336">
        <f t="shared" si="95"/>
        <v>1.2546927667361119E-2</v>
      </c>
      <c r="X65" s="336">
        <f t="shared" si="95"/>
        <v>1.3698570164568298E-2</v>
      </c>
      <c r="Y65" s="336">
        <f t="shared" si="95"/>
        <v>1.3973401022746183E-2</v>
      </c>
      <c r="Z65" s="336">
        <f t="shared" si="95"/>
        <v>1.4209075504684062E-2</v>
      </c>
      <c r="AA65" s="336">
        <f t="shared" si="95"/>
        <v>1.4453433212604391E-2</v>
      </c>
      <c r="AB65" s="336">
        <f t="shared" si="95"/>
        <v>1.4619189827845836E-2</v>
      </c>
      <c r="AC65" s="336">
        <f t="shared" si="95"/>
        <v>1.478807778748133E-2</v>
      </c>
      <c r="AD65" s="336">
        <f t="shared" si="95"/>
        <v>1.4947307954737898E-2</v>
      </c>
      <c r="AE65" s="336">
        <f t="shared" ref="AE65:AL65" si="96">AE18/AE$49</f>
        <v>1.5109795112208868E-2</v>
      </c>
      <c r="AF65" s="336">
        <f t="shared" si="96"/>
        <v>1.5259665683741614E-2</v>
      </c>
      <c r="AG65" s="336">
        <f t="shared" si="96"/>
        <v>1.5404125716550294E-2</v>
      </c>
      <c r="AH65" s="336">
        <f t="shared" si="96"/>
        <v>1.5534997005962057E-2</v>
      </c>
      <c r="AI65" s="336">
        <f t="shared" si="96"/>
        <v>1.5665778072798189E-2</v>
      </c>
      <c r="AJ65" s="336">
        <f t="shared" si="96"/>
        <v>1.5812213082564988E-2</v>
      </c>
      <c r="AK65" s="336">
        <f t="shared" si="96"/>
        <v>1.5981458636211244E-2</v>
      </c>
      <c r="AL65" s="336">
        <f t="shared" si="96"/>
        <v>1.6137335580118841E-2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1.028400277800131E-2</v>
      </c>
      <c r="N66" s="336">
        <f t="shared" si="97"/>
        <v>1.244571467738763E-2</v>
      </c>
      <c r="O66" s="336">
        <f t="shared" si="97"/>
        <v>1.2636725800327842E-2</v>
      </c>
      <c r="P66" s="336">
        <f t="shared" si="97"/>
        <v>1.2460690330612886E-2</v>
      </c>
      <c r="Q66" s="336">
        <f t="shared" si="97"/>
        <v>1.2634300663162998E-2</v>
      </c>
      <c r="R66" s="336">
        <f t="shared" si="97"/>
        <v>1.4118287900268004E-2</v>
      </c>
      <c r="S66" s="336">
        <f t="shared" si="97"/>
        <v>1.3632855594187997E-2</v>
      </c>
      <c r="T66" s="336">
        <f t="shared" si="97"/>
        <v>1.4836051481967689E-2</v>
      </c>
      <c r="U66" s="336">
        <f t="shared" si="97"/>
        <v>1.311636377466888E-2</v>
      </c>
      <c r="V66" s="336">
        <f t="shared" si="97"/>
        <v>1.3026240771937422E-2</v>
      </c>
      <c r="W66" s="336">
        <f t="shared" si="97"/>
        <v>1.3533998117619957E-2</v>
      </c>
      <c r="X66" s="336">
        <f t="shared" si="97"/>
        <v>1.2343716790257786E-2</v>
      </c>
      <c r="Y66" s="336">
        <f t="shared" si="97"/>
        <v>1.2230043410721772E-2</v>
      </c>
      <c r="Z66" s="336">
        <f t="shared" si="97"/>
        <v>1.2234137865048988E-2</v>
      </c>
      <c r="AA66" s="336">
        <f t="shared" si="97"/>
        <v>1.2302348741435746E-2</v>
      </c>
      <c r="AB66" s="336">
        <f t="shared" si="97"/>
        <v>1.2371532181558217E-2</v>
      </c>
      <c r="AC66" s="336">
        <f t="shared" si="97"/>
        <v>1.2431974115666721E-2</v>
      </c>
      <c r="AD66" s="336">
        <f t="shared" si="97"/>
        <v>1.2490616165276976E-2</v>
      </c>
      <c r="AE66" s="336">
        <f t="shared" ref="AE66:AL66" si="98">AE19/AE$49</f>
        <v>1.2557278114250581E-2</v>
      </c>
      <c r="AF66" s="336">
        <f t="shared" si="98"/>
        <v>1.2629329406135922E-2</v>
      </c>
      <c r="AG66" s="336">
        <f t="shared" si="98"/>
        <v>1.2705623623850273E-2</v>
      </c>
      <c r="AH66" s="336">
        <f t="shared" si="98"/>
        <v>1.2796371916647481E-2</v>
      </c>
      <c r="AI66" s="336">
        <f t="shared" si="98"/>
        <v>1.2851116487894635E-2</v>
      </c>
      <c r="AJ66" s="336">
        <f t="shared" si="98"/>
        <v>1.2902340088026151E-2</v>
      </c>
      <c r="AK66" s="336">
        <f t="shared" si="98"/>
        <v>1.2961197551355396E-2</v>
      </c>
      <c r="AL66" s="336">
        <f t="shared" si="98"/>
        <v>1.3014739568188006E-2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5.763762915448184E-2</v>
      </c>
      <c r="N67" s="336">
        <f t="shared" si="99"/>
        <v>5.2951392902412152E-2</v>
      </c>
      <c r="O67" s="336">
        <f t="shared" si="99"/>
        <v>5.4470312163298673E-2</v>
      </c>
      <c r="P67" s="336">
        <f t="shared" si="99"/>
        <v>5.3535374658885027E-2</v>
      </c>
      <c r="Q67" s="336">
        <f t="shared" si="99"/>
        <v>5.5697325143546708E-2</v>
      </c>
      <c r="R67" s="336">
        <f t="shared" si="99"/>
        <v>5.5255915073174733E-2</v>
      </c>
      <c r="S67" s="336">
        <f t="shared" si="99"/>
        <v>5.4575661029470007E-2</v>
      </c>
      <c r="T67" s="336">
        <f t="shared" si="99"/>
        <v>5.597190765033374E-2</v>
      </c>
      <c r="U67" s="336">
        <f t="shared" si="99"/>
        <v>5.6193277863580818E-2</v>
      </c>
      <c r="V67" s="336">
        <f t="shared" si="99"/>
        <v>5.7387902033463362E-2</v>
      </c>
      <c r="W67" s="336">
        <f t="shared" si="99"/>
        <v>6.070644532156623E-2</v>
      </c>
      <c r="X67" s="336">
        <f t="shared" si="99"/>
        <v>5.683119944387665E-2</v>
      </c>
      <c r="Y67" s="336">
        <f t="shared" si="99"/>
        <v>5.6955231815641348E-2</v>
      </c>
      <c r="Z67" s="336">
        <f t="shared" si="99"/>
        <v>5.7075046327250509E-2</v>
      </c>
      <c r="AA67" s="336">
        <f t="shared" si="99"/>
        <v>5.7163343276532635E-2</v>
      </c>
      <c r="AB67" s="336">
        <f t="shared" si="99"/>
        <v>5.7229569651982233E-2</v>
      </c>
      <c r="AC67" s="336">
        <f t="shared" si="99"/>
        <v>5.7294881470602695E-2</v>
      </c>
      <c r="AD67" s="336">
        <f t="shared" si="99"/>
        <v>5.7358408611674676E-2</v>
      </c>
      <c r="AE67" s="336">
        <f t="shared" ref="AE67:AL67" si="100">AE20/AE$49</f>
        <v>5.7401414734294172E-2</v>
      </c>
      <c r="AF67" s="336">
        <f t="shared" si="100"/>
        <v>5.7454771580775992E-2</v>
      </c>
      <c r="AG67" s="336">
        <f t="shared" si="100"/>
        <v>5.7503925836923472E-2</v>
      </c>
      <c r="AH67" s="336">
        <f t="shared" si="100"/>
        <v>5.7560764932773407E-2</v>
      </c>
      <c r="AI67" s="336">
        <f t="shared" si="100"/>
        <v>5.7601346129406927E-2</v>
      </c>
      <c r="AJ67" s="336">
        <f t="shared" si="100"/>
        <v>5.7655809107461639E-2</v>
      </c>
      <c r="AK67" s="336">
        <f t="shared" si="100"/>
        <v>5.7729716412264147E-2</v>
      </c>
      <c r="AL67" s="336">
        <f t="shared" si="100"/>
        <v>5.7827240364171868E-2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0.11147430017414407</v>
      </c>
      <c r="N69" s="337">
        <f t="shared" si="101"/>
        <v>0.11029944226874358</v>
      </c>
      <c r="O69" s="337">
        <f t="shared" si="101"/>
        <v>0.11155720715365748</v>
      </c>
      <c r="P69" s="337">
        <f t="shared" si="101"/>
        <v>0.11147797556223268</v>
      </c>
      <c r="Q69" s="337">
        <f t="shared" si="101"/>
        <v>0.10937944025717564</v>
      </c>
      <c r="R69" s="337">
        <f t="shared" si="101"/>
        <v>0.10934076848698288</v>
      </c>
      <c r="S69" s="337">
        <f t="shared" si="101"/>
        <v>0.10428683300771627</v>
      </c>
      <c r="T69" s="337">
        <f t="shared" si="101"/>
        <v>0.10799567103736477</v>
      </c>
      <c r="U69" s="337">
        <f t="shared" si="101"/>
        <v>0.10703271691275058</v>
      </c>
      <c r="V69" s="337">
        <f t="shared" si="101"/>
        <v>0.10341584823816904</v>
      </c>
      <c r="W69" s="337">
        <f t="shared" si="101"/>
        <v>0.1076677733659069</v>
      </c>
      <c r="X69" s="337">
        <f t="shared" si="101"/>
        <v>0.10314373270184952</v>
      </c>
      <c r="Y69" s="337">
        <f t="shared" si="101"/>
        <v>0.10217911860483544</v>
      </c>
      <c r="Z69" s="337">
        <f t="shared" si="101"/>
        <v>0.10120501680676314</v>
      </c>
      <c r="AA69" s="337">
        <f t="shared" si="101"/>
        <v>0.10027070110901506</v>
      </c>
      <c r="AB69" s="337">
        <f t="shared" si="101"/>
        <v>9.9237872028289709E-2</v>
      </c>
      <c r="AC69" s="337">
        <f t="shared" si="101"/>
        <v>9.8228993905819087E-2</v>
      </c>
      <c r="AD69" s="337">
        <f t="shared" si="101"/>
        <v>9.7251041306047142E-2</v>
      </c>
      <c r="AE69" s="337">
        <f t="shared" ref="AE69:AL69" si="102">AE22/AE$49</f>
        <v>9.623774424490443E-2</v>
      </c>
      <c r="AF69" s="337">
        <f t="shared" si="102"/>
        <v>9.5174488624343384E-2</v>
      </c>
      <c r="AG69" s="337">
        <f t="shared" si="102"/>
        <v>9.3970899400386151E-2</v>
      </c>
      <c r="AH69" s="337">
        <f t="shared" si="102"/>
        <v>9.2681884571882991E-2</v>
      </c>
      <c r="AI69" s="337">
        <f t="shared" si="102"/>
        <v>9.1635671765046126E-2</v>
      </c>
      <c r="AJ69" s="337">
        <f t="shared" si="102"/>
        <v>9.0561045401330739E-2</v>
      </c>
      <c r="AK69" s="337">
        <f t="shared" si="102"/>
        <v>8.9390083316653351E-2</v>
      </c>
      <c r="AL69" s="337">
        <f t="shared" si="102"/>
        <v>8.812227219830697E-2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8.7181206240046244E-2</v>
      </c>
      <c r="N70" s="336">
        <f t="shared" si="103"/>
        <v>8.8078951557632582E-2</v>
      </c>
      <c r="O70" s="336">
        <f t="shared" si="103"/>
        <v>8.9025141326336571E-2</v>
      </c>
      <c r="P70" s="336">
        <f t="shared" si="103"/>
        <v>8.7581695591204836E-2</v>
      </c>
      <c r="Q70" s="336">
        <f t="shared" si="103"/>
        <v>8.6447991155858508E-2</v>
      </c>
      <c r="R70" s="336">
        <f t="shared" si="103"/>
        <v>8.8153893769190916E-2</v>
      </c>
      <c r="S70" s="336">
        <f t="shared" si="103"/>
        <v>8.4346198147140505E-2</v>
      </c>
      <c r="T70" s="336">
        <f t="shared" si="103"/>
        <v>8.7297789487795943E-2</v>
      </c>
      <c r="U70" s="336">
        <f t="shared" si="103"/>
        <v>8.6011088537221517E-2</v>
      </c>
      <c r="V70" s="336">
        <f t="shared" si="103"/>
        <v>8.4190756456566068E-2</v>
      </c>
      <c r="W70" s="336">
        <f t="shared" si="103"/>
        <v>8.8553992750674937E-2</v>
      </c>
      <c r="X70" s="336">
        <f t="shared" si="103"/>
        <v>8.2013681296021851E-2</v>
      </c>
      <c r="Y70" s="336">
        <f t="shared" si="103"/>
        <v>8.1408771910200656E-2</v>
      </c>
      <c r="Z70" s="336">
        <f t="shared" si="103"/>
        <v>8.0805855989983313E-2</v>
      </c>
      <c r="AA70" s="336">
        <f t="shared" si="103"/>
        <v>8.0217196754988368E-2</v>
      </c>
      <c r="AB70" s="336">
        <f t="shared" si="103"/>
        <v>7.9550031866402443E-2</v>
      </c>
      <c r="AC70" s="336">
        <f t="shared" si="103"/>
        <v>7.8921658261428246E-2</v>
      </c>
      <c r="AD70" s="336">
        <f t="shared" si="103"/>
        <v>7.8293048949108116E-2</v>
      </c>
      <c r="AE70" s="336">
        <f t="shared" ref="AE70:AL70" si="104">AE23/AE$49</f>
        <v>7.7583281467658735E-2</v>
      </c>
      <c r="AF70" s="336">
        <f t="shared" si="104"/>
        <v>7.6890000446003151E-2</v>
      </c>
      <c r="AG70" s="336">
        <f t="shared" si="104"/>
        <v>7.6227679151227939E-2</v>
      </c>
      <c r="AH70" s="336">
        <f t="shared" si="104"/>
        <v>7.5571231968024899E-2</v>
      </c>
      <c r="AI70" s="336">
        <f t="shared" si="104"/>
        <v>7.491562140044121E-2</v>
      </c>
      <c r="AJ70" s="336">
        <f t="shared" si="104"/>
        <v>7.4258073752083806E-2</v>
      </c>
      <c r="AK70" s="336">
        <f t="shared" si="104"/>
        <v>7.3588694119516171E-2</v>
      </c>
      <c r="AL70" s="336">
        <f t="shared" si="104"/>
        <v>7.2857872611593016E-2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2.4293093934097836E-2</v>
      </c>
      <c r="N71" s="336">
        <f t="shared" si="105"/>
        <v>2.2220490711111013E-2</v>
      </c>
      <c r="O71" s="336">
        <f t="shared" si="105"/>
        <v>2.2532065827320924E-2</v>
      </c>
      <c r="P71" s="336">
        <f t="shared" si="105"/>
        <v>2.3896279971027841E-2</v>
      </c>
      <c r="Q71" s="336">
        <f t="shared" si="105"/>
        <v>2.2931449101317121E-2</v>
      </c>
      <c r="R71" s="336">
        <f t="shared" si="105"/>
        <v>2.118687471779197E-2</v>
      </c>
      <c r="S71" s="336">
        <f t="shared" si="105"/>
        <v>1.9940634860575755E-2</v>
      </c>
      <c r="T71" s="336">
        <f t="shared" si="105"/>
        <v>2.0697881549568812E-2</v>
      </c>
      <c r="U71" s="336">
        <f t="shared" si="105"/>
        <v>2.1021628375529063E-2</v>
      </c>
      <c r="V71" s="336">
        <f t="shared" si="105"/>
        <v>1.922509178160299E-2</v>
      </c>
      <c r="W71" s="336">
        <f t="shared" si="105"/>
        <v>1.9113780615231956E-2</v>
      </c>
      <c r="X71" s="336">
        <f t="shared" si="105"/>
        <v>2.1130051405827674E-2</v>
      </c>
      <c r="Y71" s="336">
        <f t="shared" si="105"/>
        <v>2.0770346694634786E-2</v>
      </c>
      <c r="Z71" s="336">
        <f t="shared" si="105"/>
        <v>2.0399160816779824E-2</v>
      </c>
      <c r="AA71" s="336">
        <f t="shared" si="105"/>
        <v>2.0053504354026707E-2</v>
      </c>
      <c r="AB71" s="336">
        <f t="shared" si="105"/>
        <v>1.9687840161887269E-2</v>
      </c>
      <c r="AC71" s="336">
        <f t="shared" si="105"/>
        <v>1.9307335644390838E-2</v>
      </c>
      <c r="AD71" s="336">
        <f t="shared" si="105"/>
        <v>1.8957992356939027E-2</v>
      </c>
      <c r="AE71" s="336">
        <f t="shared" ref="AE71:AL71" si="106">AE24/AE$49</f>
        <v>1.8654462777245695E-2</v>
      </c>
      <c r="AF71" s="336">
        <f t="shared" si="106"/>
        <v>1.8284488178340236E-2</v>
      </c>
      <c r="AG71" s="336">
        <f t="shared" si="106"/>
        <v>1.7743220249158208E-2</v>
      </c>
      <c r="AH71" s="336">
        <f t="shared" si="106"/>
        <v>1.7110652603858096E-2</v>
      </c>
      <c r="AI71" s="336">
        <f t="shared" si="106"/>
        <v>1.6720050364604926E-2</v>
      </c>
      <c r="AJ71" s="336">
        <f t="shared" si="106"/>
        <v>1.6302971649246933E-2</v>
      </c>
      <c r="AK71" s="336">
        <f t="shared" si="106"/>
        <v>1.5801389197137188E-2</v>
      </c>
      <c r="AL71" s="336">
        <f t="shared" si="106"/>
        <v>1.5264399586713958E-2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0.10362967311463345</v>
      </c>
      <c r="N73" s="337">
        <f t="shared" si="107"/>
        <v>0.10822840175461679</v>
      </c>
      <c r="O73" s="337">
        <f t="shared" si="107"/>
        <v>0.10812731531601573</v>
      </c>
      <c r="P73" s="337">
        <f t="shared" si="107"/>
        <v>0.10188149328558006</v>
      </c>
      <c r="Q73" s="337">
        <f t="shared" si="107"/>
        <v>9.9369870752724465E-2</v>
      </c>
      <c r="R73" s="337">
        <f t="shared" si="107"/>
        <v>0.10034555767390381</v>
      </c>
      <c r="S73" s="337">
        <f t="shared" si="107"/>
        <v>0.10111348911459776</v>
      </c>
      <c r="T73" s="337">
        <f t="shared" si="107"/>
        <v>0.10001117383780095</v>
      </c>
      <c r="U73" s="337">
        <f t="shared" si="107"/>
        <v>9.3443520434453822E-2</v>
      </c>
      <c r="V73" s="337">
        <f t="shared" si="107"/>
        <v>9.3783891398183536E-2</v>
      </c>
      <c r="W73" s="337">
        <f t="shared" si="107"/>
        <v>8.3862048425704411E-2</v>
      </c>
      <c r="X73" s="337">
        <f t="shared" si="107"/>
        <v>8.4492899747794628E-2</v>
      </c>
      <c r="Y73" s="337">
        <f t="shared" si="107"/>
        <v>8.3504980473173424E-2</v>
      </c>
      <c r="Z73" s="337">
        <f t="shared" si="107"/>
        <v>8.2446898942338143E-2</v>
      </c>
      <c r="AA73" s="337">
        <f t="shared" si="107"/>
        <v>8.1457523452669753E-2</v>
      </c>
      <c r="AB73" s="337">
        <f t="shared" si="107"/>
        <v>8.0632685514865382E-2</v>
      </c>
      <c r="AC73" s="337">
        <f t="shared" si="107"/>
        <v>7.984793206970757E-2</v>
      </c>
      <c r="AD73" s="337">
        <f t="shared" si="107"/>
        <v>7.9019675271299661E-2</v>
      </c>
      <c r="AE73" s="337">
        <f t="shared" ref="AE73:AL73" si="108">AE26/AE$49</f>
        <v>7.8200781487977794E-2</v>
      </c>
      <c r="AF73" s="337">
        <f t="shared" si="108"/>
        <v>7.7388799660779981E-2</v>
      </c>
      <c r="AG73" s="337">
        <f t="shared" si="108"/>
        <v>7.658982911123953E-2</v>
      </c>
      <c r="AH73" s="337">
        <f t="shared" si="108"/>
        <v>7.5816331882487403E-2</v>
      </c>
      <c r="AI73" s="337">
        <f t="shared" si="108"/>
        <v>7.5044179846860543E-2</v>
      </c>
      <c r="AJ73" s="337">
        <f t="shared" si="108"/>
        <v>7.4292571104073793E-2</v>
      </c>
      <c r="AK73" s="337">
        <f t="shared" si="108"/>
        <v>7.3544130504734809E-2</v>
      </c>
      <c r="AL73" s="337">
        <f t="shared" si="108"/>
        <v>7.2810917605438258E-2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9.6421770099715531E-3</v>
      </c>
      <c r="N74" s="336">
        <f t="shared" si="109"/>
        <v>1.4965094108683031E-2</v>
      </c>
      <c r="O74" s="336">
        <f t="shared" si="109"/>
        <v>1.324301298404594E-2</v>
      </c>
      <c r="P74" s="336">
        <f t="shared" si="109"/>
        <v>1.0814652122736712E-2</v>
      </c>
      <c r="Q74" s="336">
        <f t="shared" si="109"/>
        <v>8.8399659144392344E-3</v>
      </c>
      <c r="R74" s="336">
        <f t="shared" si="109"/>
        <v>1.0390949552962809E-2</v>
      </c>
      <c r="S74" s="336">
        <f t="shared" si="109"/>
        <v>1.0956908058828123E-2</v>
      </c>
      <c r="T74" s="336">
        <f t="shared" si="109"/>
        <v>1.1596700852565109E-2</v>
      </c>
      <c r="U74" s="336">
        <f t="shared" si="109"/>
        <v>9.1950228124004791E-3</v>
      </c>
      <c r="V74" s="336">
        <f t="shared" si="109"/>
        <v>1.020274348137316E-2</v>
      </c>
      <c r="W74" s="336">
        <f t="shared" si="109"/>
        <v>1.1748741118572931E-2</v>
      </c>
      <c r="X74" s="336">
        <f t="shared" si="109"/>
        <v>1.1287921928626238E-2</v>
      </c>
      <c r="Y74" s="336">
        <f t="shared" si="109"/>
        <v>1.1233641621353449E-2</v>
      </c>
      <c r="Z74" s="336">
        <f t="shared" si="109"/>
        <v>1.120014458100738E-2</v>
      </c>
      <c r="AA74" s="336">
        <f t="shared" si="109"/>
        <v>1.1174109327178125E-2</v>
      </c>
      <c r="AB74" s="336">
        <f t="shared" si="109"/>
        <v>1.1163671067135162E-2</v>
      </c>
      <c r="AC74" s="336">
        <f t="shared" si="109"/>
        <v>1.1152524667131175E-2</v>
      </c>
      <c r="AD74" s="336">
        <f t="shared" si="109"/>
        <v>1.1129096556591351E-2</v>
      </c>
      <c r="AE74" s="336">
        <f t="shared" ref="AE74:AL74" si="110">AE27/AE$49</f>
        <v>1.1132356612585114E-2</v>
      </c>
      <c r="AF74" s="336">
        <f t="shared" si="110"/>
        <v>1.1150611088879657E-2</v>
      </c>
      <c r="AG74" s="336">
        <f t="shared" si="110"/>
        <v>1.1168803671535936E-2</v>
      </c>
      <c r="AH74" s="336">
        <f t="shared" si="110"/>
        <v>1.1188019500504739E-2</v>
      </c>
      <c r="AI74" s="336">
        <f t="shared" si="110"/>
        <v>1.120691005661704E-2</v>
      </c>
      <c r="AJ74" s="336">
        <f t="shared" si="110"/>
        <v>1.1232588876313182E-2</v>
      </c>
      <c r="AK74" s="336">
        <f t="shared" si="110"/>
        <v>1.1257959463881419E-2</v>
      </c>
      <c r="AL74" s="336">
        <f t="shared" si="110"/>
        <v>1.1284837098056727E-2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4.4616433460190681E-2</v>
      </c>
      <c r="N75" s="336">
        <f t="shared" si="111"/>
        <v>4.4336987730608006E-2</v>
      </c>
      <c r="O75" s="336">
        <f t="shared" si="111"/>
        <v>4.4565079433818065E-2</v>
      </c>
      <c r="P75" s="336">
        <f t="shared" si="111"/>
        <v>4.3139870546201435E-2</v>
      </c>
      <c r="Q75" s="336">
        <f t="shared" si="111"/>
        <v>4.4197153963382821E-2</v>
      </c>
      <c r="R75" s="336">
        <f t="shared" si="111"/>
        <v>4.3799362906513678E-2</v>
      </c>
      <c r="S75" s="336">
        <f t="shared" si="111"/>
        <v>4.3524350250419244E-2</v>
      </c>
      <c r="T75" s="336">
        <f t="shared" si="111"/>
        <v>4.2895619294262811E-2</v>
      </c>
      <c r="U75" s="336">
        <f t="shared" si="111"/>
        <v>4.0711109341169963E-2</v>
      </c>
      <c r="V75" s="336">
        <f t="shared" si="111"/>
        <v>4.2138879675785543E-2</v>
      </c>
      <c r="W75" s="336">
        <f t="shared" si="111"/>
        <v>3.6679780190490417E-2</v>
      </c>
      <c r="X75" s="336">
        <f t="shared" si="111"/>
        <v>3.663594398656491E-2</v>
      </c>
      <c r="Y75" s="336">
        <f t="shared" si="111"/>
        <v>3.6271252947823816E-2</v>
      </c>
      <c r="Z75" s="336">
        <f t="shared" si="111"/>
        <v>3.5842937359703092E-2</v>
      </c>
      <c r="AA75" s="336">
        <f t="shared" si="111"/>
        <v>3.5421524702732E-2</v>
      </c>
      <c r="AB75" s="336">
        <f t="shared" si="111"/>
        <v>3.5059370629767821E-2</v>
      </c>
      <c r="AC75" s="336">
        <f t="shared" si="111"/>
        <v>3.4709287076614879E-2</v>
      </c>
      <c r="AD75" s="336">
        <f t="shared" si="111"/>
        <v>3.4350634162626709E-2</v>
      </c>
      <c r="AE75" s="336">
        <f t="shared" ref="AE75:AL75" si="112">AE28/AE$49</f>
        <v>3.399853468952186E-2</v>
      </c>
      <c r="AF75" s="336">
        <f t="shared" si="112"/>
        <v>3.3646579022077718E-2</v>
      </c>
      <c r="AG75" s="336">
        <f t="shared" si="112"/>
        <v>3.3296064917030618E-2</v>
      </c>
      <c r="AH75" s="336">
        <f t="shared" si="112"/>
        <v>3.2941811923309833E-2</v>
      </c>
      <c r="AI75" s="336">
        <f t="shared" si="112"/>
        <v>3.2584574763828041E-2</v>
      </c>
      <c r="AJ75" s="336">
        <f t="shared" si="112"/>
        <v>3.2229761936202549E-2</v>
      </c>
      <c r="AK75" s="336">
        <f t="shared" si="112"/>
        <v>3.1876032601846051E-2</v>
      </c>
      <c r="AL75" s="336">
        <f t="shared" si="112"/>
        <v>3.1532005527489478E-2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3.0536732233249476E-2</v>
      </c>
      <c r="N76" s="336">
        <f t="shared" si="113"/>
        <v>2.970071432128835E-2</v>
      </c>
      <c r="O76" s="336">
        <f t="shared" si="113"/>
        <v>3.130083738691624E-2</v>
      </c>
      <c r="P76" s="336">
        <f t="shared" si="113"/>
        <v>2.8797252272714048E-2</v>
      </c>
      <c r="Q76" s="336">
        <f t="shared" si="113"/>
        <v>2.8205871766161794E-2</v>
      </c>
      <c r="R76" s="336">
        <f t="shared" si="113"/>
        <v>2.7042697604955219E-2</v>
      </c>
      <c r="S76" s="336">
        <f t="shared" si="113"/>
        <v>2.7916138597827145E-2</v>
      </c>
      <c r="T76" s="336">
        <f t="shared" si="113"/>
        <v>2.7257466442624417E-2</v>
      </c>
      <c r="U76" s="336">
        <f t="shared" si="113"/>
        <v>2.6306155956909372E-2</v>
      </c>
      <c r="V76" s="336">
        <f t="shared" si="113"/>
        <v>2.5528649177587608E-2</v>
      </c>
      <c r="W76" s="336">
        <f t="shared" si="113"/>
        <v>2.0134205962061422E-2</v>
      </c>
      <c r="X76" s="336">
        <f t="shared" si="113"/>
        <v>2.1515814342144116E-2</v>
      </c>
      <c r="Y76" s="336">
        <f t="shared" si="113"/>
        <v>2.1135624409836202E-2</v>
      </c>
      <c r="Z76" s="336">
        <f t="shared" si="113"/>
        <v>2.0753281073135902E-2</v>
      </c>
      <c r="AA76" s="336">
        <f t="shared" si="113"/>
        <v>2.0395799981145213E-2</v>
      </c>
      <c r="AB76" s="336">
        <f t="shared" si="113"/>
        <v>2.0087951091818438E-2</v>
      </c>
      <c r="AC76" s="336">
        <f t="shared" si="113"/>
        <v>1.9796357980485527E-2</v>
      </c>
      <c r="AD76" s="336">
        <f t="shared" si="113"/>
        <v>1.9501767285873828E-2</v>
      </c>
      <c r="AE76" s="336">
        <f t="shared" ref="AE76:AL76" si="114">AE29/AE$49</f>
        <v>1.9198735741524493E-2</v>
      </c>
      <c r="AF76" s="336">
        <f t="shared" si="114"/>
        <v>1.8893217384487675E-2</v>
      </c>
      <c r="AG76" s="336">
        <f t="shared" si="114"/>
        <v>1.8585169280028062E-2</v>
      </c>
      <c r="AH76" s="336">
        <f t="shared" si="114"/>
        <v>1.8284907482928943E-2</v>
      </c>
      <c r="AI76" s="336">
        <f t="shared" si="114"/>
        <v>1.7991575566761443E-2</v>
      </c>
      <c r="AJ76" s="336">
        <f t="shared" si="114"/>
        <v>1.7710757932443342E-2</v>
      </c>
      <c r="AK76" s="336">
        <f t="shared" si="114"/>
        <v>1.7433027044408782E-2</v>
      </c>
      <c r="AL76" s="336">
        <f t="shared" si="114"/>
        <v>1.715880478778126E-2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1.8834330411221744E-2</v>
      </c>
      <c r="N77" s="336">
        <f t="shared" si="115"/>
        <v>1.9225605594037395E-2</v>
      </c>
      <c r="O77" s="336">
        <f t="shared" si="115"/>
        <v>1.9018385511235476E-2</v>
      </c>
      <c r="P77" s="336">
        <f t="shared" si="115"/>
        <v>1.9129718343927852E-2</v>
      </c>
      <c r="Q77" s="336">
        <f t="shared" si="115"/>
        <v>1.8126879108740616E-2</v>
      </c>
      <c r="R77" s="336">
        <f t="shared" si="115"/>
        <v>1.9112547609472116E-2</v>
      </c>
      <c r="S77" s="336">
        <f t="shared" si="115"/>
        <v>1.8716092207523259E-2</v>
      </c>
      <c r="T77" s="336">
        <f t="shared" si="115"/>
        <v>1.8261387248348616E-2</v>
      </c>
      <c r="U77" s="336">
        <f t="shared" si="115"/>
        <v>1.723123232397402E-2</v>
      </c>
      <c r="V77" s="336">
        <f t="shared" si="115"/>
        <v>1.5913619063437225E-2</v>
      </c>
      <c r="W77" s="336">
        <f t="shared" si="115"/>
        <v>1.5299321154579644E-2</v>
      </c>
      <c r="X77" s="336">
        <f t="shared" si="115"/>
        <v>1.5053219490459365E-2</v>
      </c>
      <c r="Y77" s="336">
        <f t="shared" si="115"/>
        <v>1.4864461494159948E-2</v>
      </c>
      <c r="Z77" s="336">
        <f t="shared" si="115"/>
        <v>1.4650535928491762E-2</v>
      </c>
      <c r="AA77" s="336">
        <f t="shared" si="115"/>
        <v>1.4466089441614418E-2</v>
      </c>
      <c r="AB77" s="336">
        <f t="shared" si="115"/>
        <v>1.4321692726143958E-2</v>
      </c>
      <c r="AC77" s="336">
        <f t="shared" si="115"/>
        <v>1.4189762345475988E-2</v>
      </c>
      <c r="AD77" s="336">
        <f t="shared" si="115"/>
        <v>1.4038177266207777E-2</v>
      </c>
      <c r="AE77" s="336">
        <f t="shared" ref="AE77:AL77" si="116">AE30/AE$49</f>
        <v>1.3871154444346339E-2</v>
      </c>
      <c r="AF77" s="336">
        <f t="shared" si="116"/>
        <v>1.369839216533493E-2</v>
      </c>
      <c r="AG77" s="336">
        <f t="shared" si="116"/>
        <v>1.353979124264492E-2</v>
      </c>
      <c r="AH77" s="336">
        <f t="shared" si="116"/>
        <v>1.3401592975743894E-2</v>
      </c>
      <c r="AI77" s="336">
        <f t="shared" si="116"/>
        <v>1.3261119459654023E-2</v>
      </c>
      <c r="AJ77" s="336">
        <f t="shared" si="116"/>
        <v>1.3119462359114733E-2</v>
      </c>
      <c r="AK77" s="336">
        <f t="shared" si="116"/>
        <v>1.2977111394598546E-2</v>
      </c>
      <c r="AL77" s="336">
        <f t="shared" si="116"/>
        <v>1.283527019211078E-2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0.10225931520033682</v>
      </c>
      <c r="N79" s="337">
        <f t="shared" si="117"/>
        <v>0.10022407876937177</v>
      </c>
      <c r="O79" s="337">
        <f t="shared" si="117"/>
        <v>0.10206871859496146</v>
      </c>
      <c r="P79" s="337">
        <f t="shared" si="117"/>
        <v>0.10625939896017644</v>
      </c>
      <c r="Q79" s="337">
        <f t="shared" si="117"/>
        <v>0.11083586962620005</v>
      </c>
      <c r="R79" s="337">
        <f t="shared" si="117"/>
        <v>0.10764007357097508</v>
      </c>
      <c r="S79" s="337">
        <f t="shared" si="117"/>
        <v>0.10817480793318901</v>
      </c>
      <c r="T79" s="337">
        <f t="shared" si="117"/>
        <v>0.10573994127815227</v>
      </c>
      <c r="U79" s="337">
        <f t="shared" si="117"/>
        <v>0.10548612754704645</v>
      </c>
      <c r="V79" s="337">
        <f t="shared" si="117"/>
        <v>0.10596262281330808</v>
      </c>
      <c r="W79" s="337">
        <f t="shared" si="117"/>
        <v>0.10261754459205109</v>
      </c>
      <c r="X79" s="337">
        <f t="shared" si="117"/>
        <v>0.10501193898373899</v>
      </c>
      <c r="Y79" s="337">
        <f t="shared" si="117"/>
        <v>0.10549440928217553</v>
      </c>
      <c r="Z79" s="337">
        <f t="shared" si="117"/>
        <v>0.10606523622691627</v>
      </c>
      <c r="AA79" s="337">
        <f t="shared" si="117"/>
        <v>0.1065622150799673</v>
      </c>
      <c r="AB79" s="337">
        <f t="shared" si="117"/>
        <v>0.10708807296566633</v>
      </c>
      <c r="AC79" s="337">
        <f t="shared" si="117"/>
        <v>0.10754955001718507</v>
      </c>
      <c r="AD79" s="337">
        <f t="shared" si="117"/>
        <v>0.10801306174648839</v>
      </c>
      <c r="AE79" s="337">
        <f t="shared" ref="AE79:AL79" si="118">AE32/AE$49</f>
        <v>0.10847053299862865</v>
      </c>
      <c r="AF79" s="337">
        <f t="shared" si="118"/>
        <v>0.10893964639195203</v>
      </c>
      <c r="AG79" s="337">
        <f t="shared" si="118"/>
        <v>0.10940454165049117</v>
      </c>
      <c r="AH79" s="337">
        <f t="shared" si="118"/>
        <v>0.10988803586954099</v>
      </c>
      <c r="AI79" s="337">
        <f t="shared" si="118"/>
        <v>0.11036897466357316</v>
      </c>
      <c r="AJ79" s="337">
        <f t="shared" si="118"/>
        <v>0.11083329276175562</v>
      </c>
      <c r="AK79" s="337">
        <f t="shared" si="118"/>
        <v>0.11132043695875808</v>
      </c>
      <c r="AL79" s="337">
        <f t="shared" si="118"/>
        <v>0.11181267149780819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7.7735361831926253E-2</v>
      </c>
      <c r="N80" s="336">
        <f t="shared" si="119"/>
        <v>7.4105395051553224E-2</v>
      </c>
      <c r="O80" s="336">
        <f t="shared" si="119"/>
        <v>7.7122765140700003E-2</v>
      </c>
      <c r="P80" s="336">
        <f t="shared" si="119"/>
        <v>7.7800249043848718E-2</v>
      </c>
      <c r="Q80" s="336">
        <f t="shared" si="119"/>
        <v>8.3624549571592044E-2</v>
      </c>
      <c r="R80" s="336">
        <f t="shared" si="119"/>
        <v>8.4622377769134283E-2</v>
      </c>
      <c r="S80" s="336">
        <f t="shared" si="119"/>
        <v>8.1528988901181154E-2</v>
      </c>
      <c r="T80" s="336">
        <f t="shared" si="119"/>
        <v>8.2724266356773254E-2</v>
      </c>
      <c r="U80" s="336">
        <f t="shared" si="119"/>
        <v>8.1862651461723127E-2</v>
      </c>
      <c r="V80" s="336">
        <f t="shared" si="119"/>
        <v>7.9988179842422569E-2</v>
      </c>
      <c r="W80" s="336">
        <f t="shared" si="119"/>
        <v>7.7582019698896901E-2</v>
      </c>
      <c r="X80" s="336">
        <f t="shared" si="119"/>
        <v>8.0501725240901864E-2</v>
      </c>
      <c r="Y80" s="336">
        <f t="shared" si="119"/>
        <v>8.1089237255494551E-2</v>
      </c>
      <c r="Z80" s="336">
        <f t="shared" si="119"/>
        <v>8.1645973019570967E-2</v>
      </c>
      <c r="AA80" s="336">
        <f t="shared" si="119"/>
        <v>8.2108321496538558E-2</v>
      </c>
      <c r="AB80" s="336">
        <f t="shared" si="119"/>
        <v>8.2599888595421278E-2</v>
      </c>
      <c r="AC80" s="336">
        <f t="shared" si="119"/>
        <v>8.3028695503579705E-2</v>
      </c>
      <c r="AD80" s="336">
        <f t="shared" si="119"/>
        <v>8.3459791202836933E-2</v>
      </c>
      <c r="AE80" s="336">
        <f t="shared" ref="AE80:AL80" si="120">AE33/AE$49</f>
        <v>8.3901851641557071E-2</v>
      </c>
      <c r="AF80" s="336">
        <f t="shared" si="120"/>
        <v>8.4359890568088833E-2</v>
      </c>
      <c r="AG80" s="336">
        <f t="shared" si="120"/>
        <v>8.4813559840982614E-2</v>
      </c>
      <c r="AH80" s="336">
        <f t="shared" si="120"/>
        <v>8.5289713158931149E-2</v>
      </c>
      <c r="AI80" s="336">
        <f t="shared" si="120"/>
        <v>8.578545380895311E-2</v>
      </c>
      <c r="AJ80" s="336">
        <f t="shared" si="120"/>
        <v>8.6268081689387377E-2</v>
      </c>
      <c r="AK80" s="336">
        <f t="shared" si="120"/>
        <v>8.6771195662179626E-2</v>
      </c>
      <c r="AL80" s="336">
        <f t="shared" si="120"/>
        <v>8.727475362317802E-2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2.278352469182587E-2</v>
      </c>
      <c r="N81" s="336">
        <f t="shared" si="121"/>
        <v>2.493894636176635E-2</v>
      </c>
      <c r="O81" s="336">
        <f t="shared" si="121"/>
        <v>2.3827950302703068E-2</v>
      </c>
      <c r="P81" s="336">
        <f t="shared" si="121"/>
        <v>2.7387284544010609E-2</v>
      </c>
      <c r="Q81" s="336">
        <f t="shared" si="121"/>
        <v>2.5991175685631199E-2</v>
      </c>
      <c r="R81" s="336">
        <f t="shared" si="121"/>
        <v>2.1937953016650007E-2</v>
      </c>
      <c r="S81" s="336">
        <f t="shared" si="121"/>
        <v>2.5793727429891465E-2</v>
      </c>
      <c r="T81" s="336">
        <f t="shared" si="121"/>
        <v>2.2085847559150548E-2</v>
      </c>
      <c r="U81" s="336">
        <f t="shared" si="121"/>
        <v>2.2661918900433391E-2</v>
      </c>
      <c r="V81" s="336">
        <f t="shared" si="121"/>
        <v>2.5109896906362939E-2</v>
      </c>
      <c r="W81" s="336">
        <f t="shared" si="121"/>
        <v>2.3931787178594951E-2</v>
      </c>
      <c r="X81" s="336">
        <f t="shared" si="121"/>
        <v>2.3646284998652581E-2</v>
      </c>
      <c r="Y81" s="336">
        <f t="shared" si="121"/>
        <v>2.3528568836430935E-2</v>
      </c>
      <c r="Z81" s="336">
        <f t="shared" si="121"/>
        <v>2.3533362192130359E-2</v>
      </c>
      <c r="AA81" s="336">
        <f t="shared" si="121"/>
        <v>2.355838120833826E-2</v>
      </c>
      <c r="AB81" s="336">
        <f t="shared" si="121"/>
        <v>2.3586522364696109E-2</v>
      </c>
      <c r="AC81" s="336">
        <f t="shared" si="121"/>
        <v>2.3612879122318461E-2</v>
      </c>
      <c r="AD81" s="336">
        <f t="shared" si="121"/>
        <v>2.3639322741395408E-2</v>
      </c>
      <c r="AE81" s="336">
        <f t="shared" ref="AE81:AL81" si="122">AE34/AE$49</f>
        <v>2.3648053220377281E-2</v>
      </c>
      <c r="AF81" s="336">
        <f t="shared" si="122"/>
        <v>2.3653172832606185E-2</v>
      </c>
      <c r="AG81" s="336">
        <f t="shared" si="122"/>
        <v>2.3658469951235502E-2</v>
      </c>
      <c r="AH81" s="336">
        <f t="shared" si="122"/>
        <v>2.3660430169633269E-2</v>
      </c>
      <c r="AI81" s="336">
        <f t="shared" si="122"/>
        <v>2.3640051387292582E-2</v>
      </c>
      <c r="AJ81" s="336">
        <f t="shared" si="122"/>
        <v>2.3616156036340621E-2</v>
      </c>
      <c r="AK81" s="336">
        <f t="shared" si="122"/>
        <v>2.3593480558735638E-2</v>
      </c>
      <c r="AL81" s="336">
        <f t="shared" si="122"/>
        <v>2.3576105209495993E-2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1.7404286765847011E-3</v>
      </c>
      <c r="N82" s="336">
        <f t="shared" si="123"/>
        <v>1.1797373560521792E-3</v>
      </c>
      <c r="O82" s="336">
        <f t="shared" si="123"/>
        <v>1.1180031515583746E-3</v>
      </c>
      <c r="P82" s="336">
        <f t="shared" si="123"/>
        <v>1.0718653723171081E-3</v>
      </c>
      <c r="Q82" s="336">
        <f t="shared" si="123"/>
        <v>1.2201443689768261E-3</v>
      </c>
      <c r="R82" s="336">
        <f t="shared" si="123"/>
        <v>1.0797427851908024E-3</v>
      </c>
      <c r="S82" s="336">
        <f t="shared" si="123"/>
        <v>8.5209160211638271E-4</v>
      </c>
      <c r="T82" s="336">
        <f t="shared" si="123"/>
        <v>9.2982736222845951E-4</v>
      </c>
      <c r="U82" s="336">
        <f t="shared" si="123"/>
        <v>9.6155718488992708E-4</v>
      </c>
      <c r="V82" s="336">
        <f t="shared" si="123"/>
        <v>8.6454606452257218E-4</v>
      </c>
      <c r="W82" s="336">
        <f t="shared" si="123"/>
        <v>1.1037377145592608E-3</v>
      </c>
      <c r="X82" s="336">
        <f t="shared" si="123"/>
        <v>8.639287441845442E-4</v>
      </c>
      <c r="Y82" s="336">
        <f t="shared" si="123"/>
        <v>8.7660319025004933E-4</v>
      </c>
      <c r="Z82" s="336">
        <f t="shared" si="123"/>
        <v>8.8590101521494121E-4</v>
      </c>
      <c r="AA82" s="336">
        <f t="shared" si="123"/>
        <v>8.9551237509048775E-4</v>
      </c>
      <c r="AB82" s="336">
        <f t="shared" si="123"/>
        <v>9.0166200554895075E-4</v>
      </c>
      <c r="AC82" s="336">
        <f t="shared" si="123"/>
        <v>9.0797539128689697E-4</v>
      </c>
      <c r="AD82" s="336">
        <f t="shared" si="123"/>
        <v>9.1394780225605577E-4</v>
      </c>
      <c r="AE82" s="336">
        <f t="shared" ref="AE82:AL82" si="124">AE35/AE$49</f>
        <v>9.2062813669427682E-4</v>
      </c>
      <c r="AF82" s="336">
        <f t="shared" si="124"/>
        <v>9.265829912570129E-4</v>
      </c>
      <c r="AG82" s="336">
        <f t="shared" si="124"/>
        <v>9.3251185827304976E-4</v>
      </c>
      <c r="AH82" s="336">
        <f t="shared" si="124"/>
        <v>9.3789254097657491E-4</v>
      </c>
      <c r="AI82" s="336">
        <f t="shared" si="124"/>
        <v>9.4346946732748655E-4</v>
      </c>
      <c r="AJ82" s="336">
        <f t="shared" si="124"/>
        <v>9.490550360276201E-4</v>
      </c>
      <c r="AK82" s="336">
        <f t="shared" si="124"/>
        <v>9.5576073784280763E-4</v>
      </c>
      <c r="AL82" s="336">
        <f t="shared" si="124"/>
        <v>9.618126651341584E-4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8.872769749970548E-2</v>
      </c>
      <c r="N84" s="337">
        <f t="shared" si="125"/>
        <v>9.2742261904401699E-2</v>
      </c>
      <c r="O84" s="337">
        <f t="shared" si="125"/>
        <v>9.05471938428066E-2</v>
      </c>
      <c r="P84" s="337">
        <f t="shared" si="125"/>
        <v>8.9365439673376484E-2</v>
      </c>
      <c r="Q84" s="337">
        <f t="shared" si="125"/>
        <v>8.8027015373889031E-2</v>
      </c>
      <c r="R84" s="337">
        <f t="shared" si="125"/>
        <v>8.9584306228622554E-2</v>
      </c>
      <c r="S84" s="337">
        <f t="shared" si="125"/>
        <v>8.7634752153455189E-2</v>
      </c>
      <c r="T84" s="337">
        <f t="shared" si="125"/>
        <v>8.5871595381546692E-2</v>
      </c>
      <c r="U84" s="337">
        <f t="shared" si="125"/>
        <v>8.5102414226678899E-2</v>
      </c>
      <c r="V84" s="337">
        <f t="shared" si="125"/>
        <v>8.2907610559725356E-2</v>
      </c>
      <c r="W84" s="337">
        <f t="shared" si="125"/>
        <v>8.0900635125653667E-2</v>
      </c>
      <c r="X84" s="337">
        <f t="shared" si="125"/>
        <v>8.0328624987396943E-2</v>
      </c>
      <c r="Y84" s="337">
        <f t="shared" si="125"/>
        <v>8.0382580829481479E-2</v>
      </c>
      <c r="Z84" s="337">
        <f t="shared" si="125"/>
        <v>8.0238611887864367E-2</v>
      </c>
      <c r="AA84" s="337">
        <f t="shared" si="125"/>
        <v>8.0074288451030956E-2</v>
      </c>
      <c r="AB84" s="337">
        <f t="shared" si="125"/>
        <v>7.9882451718190889E-2</v>
      </c>
      <c r="AC84" s="337">
        <f t="shared" si="125"/>
        <v>7.9663002585706799E-2</v>
      </c>
      <c r="AD84" s="337">
        <f t="shared" si="125"/>
        <v>7.9430156884238171E-2</v>
      </c>
      <c r="AE84" s="337">
        <f t="shared" ref="AE84:AL84" si="126">AE37/AE$49</f>
        <v>7.9158854189205402E-2</v>
      </c>
      <c r="AF84" s="337">
        <f t="shared" si="126"/>
        <v>7.8885748587248394E-2</v>
      </c>
      <c r="AG84" s="337">
        <f t="shared" si="126"/>
        <v>7.8597769924767635E-2</v>
      </c>
      <c r="AH84" s="337">
        <f t="shared" si="126"/>
        <v>7.8292513877576173E-2</v>
      </c>
      <c r="AI84" s="337">
        <f t="shared" si="126"/>
        <v>7.8033667394242195E-2</v>
      </c>
      <c r="AJ84" s="337">
        <f t="shared" si="126"/>
        <v>7.7775892123553542E-2</v>
      </c>
      <c r="AK84" s="337">
        <f t="shared" si="126"/>
        <v>7.7529390813569007E-2</v>
      </c>
      <c r="AL84" s="337">
        <f t="shared" si="126"/>
        <v>7.7286232534850244E-2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7.2870314550459808E-2</v>
      </c>
      <c r="N85" s="336">
        <f t="shared" si="127"/>
        <v>7.747772622476326E-2</v>
      </c>
      <c r="O85" s="336">
        <f t="shared" si="127"/>
        <v>7.5191310526915064E-2</v>
      </c>
      <c r="P85" s="336">
        <f t="shared" si="127"/>
        <v>7.3871625340585931E-2</v>
      </c>
      <c r="Q85" s="336">
        <f t="shared" si="127"/>
        <v>7.3603542600734831E-2</v>
      </c>
      <c r="R85" s="336">
        <f t="shared" si="127"/>
        <v>7.3413636678848329E-2</v>
      </c>
      <c r="S85" s="336">
        <f t="shared" si="127"/>
        <v>7.2434809451646681E-2</v>
      </c>
      <c r="T85" s="336">
        <f t="shared" si="127"/>
        <v>6.9148581926580854E-2</v>
      </c>
      <c r="U85" s="336">
        <f t="shared" si="127"/>
        <v>6.805331112616729E-2</v>
      </c>
      <c r="V85" s="336">
        <f t="shared" si="127"/>
        <v>6.6372953244200728E-2</v>
      </c>
      <c r="W85" s="336">
        <f t="shared" si="127"/>
        <v>6.3989558129324595E-2</v>
      </c>
      <c r="X85" s="336">
        <f t="shared" si="127"/>
        <v>6.0044863827545973E-2</v>
      </c>
      <c r="Y85" s="336">
        <f t="shared" si="127"/>
        <v>5.9857467973076971E-2</v>
      </c>
      <c r="Z85" s="336">
        <f t="shared" si="127"/>
        <v>5.9486140394169329E-2</v>
      </c>
      <c r="AA85" s="336">
        <f t="shared" si="127"/>
        <v>5.9098690062340697E-2</v>
      </c>
      <c r="AB85" s="336">
        <f t="shared" si="127"/>
        <v>5.8681831026696045E-2</v>
      </c>
      <c r="AC85" s="336">
        <f t="shared" si="127"/>
        <v>5.8251782497879219E-2</v>
      </c>
      <c r="AD85" s="336">
        <f t="shared" si="127"/>
        <v>5.7808593435119744E-2</v>
      </c>
      <c r="AE85" s="336">
        <f t="shared" ref="AE85:AL85" si="128">AE38/AE$49</f>
        <v>5.7335900964040662E-2</v>
      </c>
      <c r="AF85" s="336">
        <f t="shared" si="128"/>
        <v>5.6857651384482018E-2</v>
      </c>
      <c r="AG85" s="336">
        <f t="shared" si="128"/>
        <v>5.6365300746145271E-2</v>
      </c>
      <c r="AH85" s="336">
        <f t="shared" si="128"/>
        <v>5.584270291620784E-2</v>
      </c>
      <c r="AI85" s="336">
        <f t="shared" si="128"/>
        <v>5.5373088649482469E-2</v>
      </c>
      <c r="AJ85" s="336">
        <f t="shared" si="128"/>
        <v>5.4893336299724212E-2</v>
      </c>
      <c r="AK85" s="336">
        <f t="shared" si="128"/>
        <v>5.4424980795184048E-2</v>
      </c>
      <c r="AL85" s="336">
        <f t="shared" si="128"/>
        <v>5.3950377820302688E-2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1.5857382949245657E-2</v>
      </c>
      <c r="N86" s="336">
        <f t="shared" si="129"/>
        <v>1.5264535679638435E-2</v>
      </c>
      <c r="O86" s="336">
        <f t="shared" si="129"/>
        <v>1.535588331589155E-2</v>
      </c>
      <c r="P86" s="336">
        <f t="shared" si="129"/>
        <v>1.5493814332790568E-2</v>
      </c>
      <c r="Q86" s="336">
        <f t="shared" si="129"/>
        <v>1.4423472773154195E-2</v>
      </c>
      <c r="R86" s="336">
        <f t="shared" si="129"/>
        <v>1.6170669549774225E-2</v>
      </c>
      <c r="S86" s="336">
        <f t="shared" si="129"/>
        <v>1.5199942701808506E-2</v>
      </c>
      <c r="T86" s="336">
        <f t="shared" si="129"/>
        <v>1.6723013454965834E-2</v>
      </c>
      <c r="U86" s="336">
        <f t="shared" si="129"/>
        <v>1.7049103100511602E-2</v>
      </c>
      <c r="V86" s="336">
        <f t="shared" si="129"/>
        <v>1.6534657315524628E-2</v>
      </c>
      <c r="W86" s="336">
        <f t="shared" si="129"/>
        <v>1.6911076996329062E-2</v>
      </c>
      <c r="X86" s="336">
        <f t="shared" si="129"/>
        <v>2.0283761159850974E-2</v>
      </c>
      <c r="Y86" s="336">
        <f t="shared" si="129"/>
        <v>2.0525112856404511E-2</v>
      </c>
      <c r="Z86" s="336">
        <f t="shared" si="129"/>
        <v>2.0752471493695034E-2</v>
      </c>
      <c r="AA86" s="336">
        <f t="shared" si="129"/>
        <v>2.0975598388690259E-2</v>
      </c>
      <c r="AB86" s="336">
        <f t="shared" si="129"/>
        <v>2.1200620691494851E-2</v>
      </c>
      <c r="AC86" s="336">
        <f t="shared" si="129"/>
        <v>2.1411220087827577E-2</v>
      </c>
      <c r="AD86" s="336">
        <f t="shared" si="129"/>
        <v>2.1621563449118419E-2</v>
      </c>
      <c r="AE86" s="336">
        <f t="shared" ref="AE86:AL86" si="130">AE39/AE$49</f>
        <v>2.182295322516474E-2</v>
      </c>
      <c r="AF86" s="336">
        <f t="shared" si="130"/>
        <v>2.202809720276638E-2</v>
      </c>
      <c r="AG86" s="336">
        <f t="shared" si="130"/>
        <v>2.2232469178622358E-2</v>
      </c>
      <c r="AH86" s="336">
        <f t="shared" si="130"/>
        <v>2.2449810961368336E-2</v>
      </c>
      <c r="AI86" s="336">
        <f t="shared" si="130"/>
        <v>2.2660578744759727E-2</v>
      </c>
      <c r="AJ86" s="336">
        <f t="shared" si="130"/>
        <v>2.2882555823829327E-2</v>
      </c>
      <c r="AK86" s="336">
        <f t="shared" si="130"/>
        <v>2.3104410018384963E-2</v>
      </c>
      <c r="AL86" s="336">
        <f t="shared" si="130"/>
        <v>2.3335854714547553E-2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9.0644772337228285E-2</v>
      </c>
      <c r="N88" s="337">
        <f t="shared" si="131"/>
        <v>8.6820778410486035E-2</v>
      </c>
      <c r="O88" s="337">
        <f t="shared" si="131"/>
        <v>8.6062128402891014E-2</v>
      </c>
      <c r="P88" s="337">
        <f t="shared" si="131"/>
        <v>8.7324117445021193E-2</v>
      </c>
      <c r="Q88" s="337">
        <f t="shared" si="131"/>
        <v>8.0855938846999709E-2</v>
      </c>
      <c r="R88" s="337">
        <f t="shared" si="131"/>
        <v>8.3306222195459412E-2</v>
      </c>
      <c r="S88" s="337">
        <f t="shared" si="131"/>
        <v>8.5551162271340936E-2</v>
      </c>
      <c r="T88" s="337">
        <f t="shared" si="131"/>
        <v>8.5269328940889691E-2</v>
      </c>
      <c r="U88" s="337">
        <f t="shared" si="131"/>
        <v>8.4477546079730695E-2</v>
      </c>
      <c r="V88" s="337">
        <f t="shared" si="131"/>
        <v>8.2300542393220738E-2</v>
      </c>
      <c r="W88" s="337">
        <f t="shared" si="131"/>
        <v>7.7276134283272763E-2</v>
      </c>
      <c r="X88" s="337">
        <f t="shared" si="131"/>
        <v>8.6699810042730086E-2</v>
      </c>
      <c r="Y88" s="337">
        <f t="shared" si="131"/>
        <v>8.6210580958972521E-2</v>
      </c>
      <c r="Z88" s="337">
        <f t="shared" si="131"/>
        <v>8.5836253326750656E-2</v>
      </c>
      <c r="AA88" s="337">
        <f t="shared" si="131"/>
        <v>8.5450156312473879E-2</v>
      </c>
      <c r="AB88" s="337">
        <f t="shared" si="131"/>
        <v>8.5124369228684479E-2</v>
      </c>
      <c r="AC88" s="337">
        <f t="shared" si="131"/>
        <v>8.4801399287998083E-2</v>
      </c>
      <c r="AD88" s="337">
        <f t="shared" si="131"/>
        <v>8.44025243219267E-2</v>
      </c>
      <c r="AE88" s="337">
        <f t="shared" ref="AE88:AL88" si="132">AE41/AE$49</f>
        <v>8.4089459582794873E-2</v>
      </c>
      <c r="AF88" s="337">
        <f t="shared" si="132"/>
        <v>8.3782123034688363E-2</v>
      </c>
      <c r="AG88" s="337">
        <f t="shared" si="132"/>
        <v>8.3466296991081518E-2</v>
      </c>
      <c r="AH88" s="337">
        <f t="shared" si="132"/>
        <v>8.3141045211502174E-2</v>
      </c>
      <c r="AI88" s="337">
        <f t="shared" si="132"/>
        <v>8.2758891706599405E-2</v>
      </c>
      <c r="AJ88" s="337">
        <f t="shared" si="132"/>
        <v>8.234228478405646E-2</v>
      </c>
      <c r="AK88" s="337">
        <f t="shared" si="132"/>
        <v>8.1874661186427694E-2</v>
      </c>
      <c r="AL88" s="337">
        <f t="shared" si="132"/>
        <v>8.137970142693185E-2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4.4574846542996101E-2</v>
      </c>
      <c r="N89" s="336">
        <f t="shared" si="133"/>
        <v>4.0065342748501466E-2</v>
      </c>
      <c r="O89" s="336">
        <f t="shared" si="133"/>
        <v>4.2036155750608747E-2</v>
      </c>
      <c r="P89" s="336">
        <f t="shared" si="133"/>
        <v>4.3202270975377814E-2</v>
      </c>
      <c r="Q89" s="336">
        <f t="shared" si="133"/>
        <v>4.0713412267286954E-2</v>
      </c>
      <c r="R89" s="336">
        <f t="shared" si="133"/>
        <v>4.1859423980165893E-2</v>
      </c>
      <c r="S89" s="336">
        <f t="shared" si="133"/>
        <v>4.2557454823446979E-2</v>
      </c>
      <c r="T89" s="336">
        <f t="shared" si="133"/>
        <v>4.1890078601549911E-2</v>
      </c>
      <c r="U89" s="336">
        <f t="shared" si="133"/>
        <v>4.0674972701372047E-2</v>
      </c>
      <c r="V89" s="336">
        <f t="shared" si="133"/>
        <v>3.9685125921318079E-2</v>
      </c>
      <c r="W89" s="336">
        <f t="shared" si="133"/>
        <v>3.4518425944652098E-2</v>
      </c>
      <c r="X89" s="336">
        <f t="shared" si="133"/>
        <v>4.1559977988651728E-2</v>
      </c>
      <c r="Y89" s="336">
        <f t="shared" si="133"/>
        <v>4.1475358223244517E-2</v>
      </c>
      <c r="Z89" s="336">
        <f t="shared" si="133"/>
        <v>4.1245388592191082E-2</v>
      </c>
      <c r="AA89" s="336">
        <f t="shared" si="133"/>
        <v>4.0996374642901928E-2</v>
      </c>
      <c r="AB89" s="336">
        <f t="shared" si="133"/>
        <v>4.0833380612838394E-2</v>
      </c>
      <c r="AC89" s="336">
        <f t="shared" si="133"/>
        <v>4.0672045362386326E-2</v>
      </c>
      <c r="AD89" s="336">
        <f t="shared" si="133"/>
        <v>4.0448382629428903E-2</v>
      </c>
      <c r="AE89" s="336">
        <f t="shared" ref="AE89:AL89" si="134">AE42/AE$49</f>
        <v>4.0308123019981171E-2</v>
      </c>
      <c r="AF89" s="336">
        <f t="shared" si="134"/>
        <v>4.0178855449589677E-2</v>
      </c>
      <c r="AG89" s="336">
        <f t="shared" si="134"/>
        <v>4.0029925361114722E-2</v>
      </c>
      <c r="AH89" s="336">
        <f t="shared" si="134"/>
        <v>3.9863899052320267E-2</v>
      </c>
      <c r="AI89" s="336">
        <f t="shared" si="134"/>
        <v>3.9674806806557335E-2</v>
      </c>
      <c r="AJ89" s="336">
        <f t="shared" si="134"/>
        <v>3.9457469030889987E-2</v>
      </c>
      <c r="AK89" s="336">
        <f t="shared" si="134"/>
        <v>3.9187632033351988E-2</v>
      </c>
      <c r="AL89" s="336">
        <f t="shared" si="134"/>
        <v>3.8896438800716408E-2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4.6069925794232192E-2</v>
      </c>
      <c r="N90" s="336">
        <f t="shared" si="135"/>
        <v>4.6755435661984569E-2</v>
      </c>
      <c r="O90" s="336">
        <f t="shared" si="135"/>
        <v>4.4025972652282253E-2</v>
      </c>
      <c r="P90" s="336">
        <f t="shared" si="135"/>
        <v>4.4121846469643372E-2</v>
      </c>
      <c r="Q90" s="336">
        <f t="shared" si="135"/>
        <v>4.0142526579712741E-2</v>
      </c>
      <c r="R90" s="336">
        <f t="shared" si="135"/>
        <v>4.1446798215293526E-2</v>
      </c>
      <c r="S90" s="336">
        <f t="shared" si="135"/>
        <v>4.2993707447893971E-2</v>
      </c>
      <c r="T90" s="336">
        <f t="shared" si="135"/>
        <v>4.3379250339339773E-2</v>
      </c>
      <c r="U90" s="336">
        <f t="shared" si="135"/>
        <v>4.3802573378358647E-2</v>
      </c>
      <c r="V90" s="336">
        <f t="shared" si="135"/>
        <v>4.2615416471902652E-2</v>
      </c>
      <c r="W90" s="336">
        <f t="shared" si="135"/>
        <v>4.2757708338620658E-2</v>
      </c>
      <c r="X90" s="336">
        <f t="shared" si="135"/>
        <v>4.5139832054078365E-2</v>
      </c>
      <c r="Y90" s="336">
        <f t="shared" si="135"/>
        <v>4.4735222735728004E-2</v>
      </c>
      <c r="Z90" s="336">
        <f t="shared" si="135"/>
        <v>4.4590864734559574E-2</v>
      </c>
      <c r="AA90" s="336">
        <f t="shared" si="135"/>
        <v>4.4453781669571937E-2</v>
      </c>
      <c r="AB90" s="336">
        <f t="shared" si="135"/>
        <v>4.4290988615846079E-2</v>
      </c>
      <c r="AC90" s="336">
        <f t="shared" si="135"/>
        <v>4.4129353925611764E-2</v>
      </c>
      <c r="AD90" s="336">
        <f t="shared" si="135"/>
        <v>4.395414169249779E-2</v>
      </c>
      <c r="AE90" s="336">
        <f t="shared" ref="AE90:AL90" si="136">AE43/AE$49</f>
        <v>4.3781336562813709E-2</v>
      </c>
      <c r="AF90" s="336">
        <f t="shared" si="136"/>
        <v>4.3603267585098693E-2</v>
      </c>
      <c r="AG90" s="336">
        <f t="shared" si="136"/>
        <v>4.3436371629966788E-2</v>
      </c>
      <c r="AH90" s="336">
        <f t="shared" si="136"/>
        <v>4.3277146159181913E-2</v>
      </c>
      <c r="AI90" s="336">
        <f t="shared" si="136"/>
        <v>4.308408490004207E-2</v>
      </c>
      <c r="AJ90" s="336">
        <f t="shared" si="136"/>
        <v>4.2884815753166473E-2</v>
      </c>
      <c r="AK90" s="336">
        <f t="shared" si="136"/>
        <v>4.2687029153075706E-2</v>
      </c>
      <c r="AL90" s="336">
        <f t="shared" si="136"/>
        <v>4.2483262626215441E-2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0.12389157931642067</v>
      </c>
      <c r="N92" s="337">
        <f t="shared" si="137"/>
        <v>0.12323058558675738</v>
      </c>
      <c r="O92" s="337">
        <f t="shared" si="137"/>
        <v>0.11661499257275612</v>
      </c>
      <c r="P92" s="337">
        <f t="shared" si="137"/>
        <v>0.11580738217687926</v>
      </c>
      <c r="Q92" s="337">
        <f t="shared" si="137"/>
        <v>0.1156961319541354</v>
      </c>
      <c r="R92" s="337">
        <f t="shared" si="137"/>
        <v>0.11816700265017374</v>
      </c>
      <c r="S92" s="337">
        <f t="shared" si="137"/>
        <v>0.11546673485124606</v>
      </c>
      <c r="T92" s="337">
        <f t="shared" si="137"/>
        <v>0.11338033370409745</v>
      </c>
      <c r="U92" s="337">
        <f t="shared" si="137"/>
        <v>0.1108198009867218</v>
      </c>
      <c r="V92" s="337">
        <f t="shared" si="137"/>
        <v>0.10711216647352963</v>
      </c>
      <c r="W92" s="337">
        <f t="shared" si="137"/>
        <v>9.94107337037681E-2</v>
      </c>
      <c r="X92" s="337">
        <f t="shared" si="137"/>
        <v>9.8751833072495299E-2</v>
      </c>
      <c r="Y92" s="337">
        <f t="shared" si="137"/>
        <v>9.8010874684034313E-2</v>
      </c>
      <c r="Z92" s="337">
        <f t="shared" si="137"/>
        <v>9.6902278026017696E-2</v>
      </c>
      <c r="AA92" s="337">
        <f t="shared" si="137"/>
        <v>9.5903087425171285E-2</v>
      </c>
      <c r="AB92" s="337">
        <f t="shared" si="137"/>
        <v>9.4906382309803292E-2</v>
      </c>
      <c r="AC92" s="337">
        <f t="shared" si="137"/>
        <v>9.3925513029586127E-2</v>
      </c>
      <c r="AD92" s="337">
        <f t="shared" si="137"/>
        <v>9.2970831429694353E-2</v>
      </c>
      <c r="AE92" s="337">
        <f t="shared" ref="AE92:AL92" si="138">AE45/AE$49</f>
        <v>9.2015956341173155E-2</v>
      </c>
      <c r="AF92" s="337">
        <f t="shared" si="138"/>
        <v>9.1099690848352455E-2</v>
      </c>
      <c r="AG92" s="337">
        <f t="shared" si="138"/>
        <v>9.021126615270246E-2</v>
      </c>
      <c r="AH92" s="337">
        <f t="shared" si="138"/>
        <v>8.9388472255084991E-2</v>
      </c>
      <c r="AI92" s="337">
        <f t="shared" si="138"/>
        <v>8.8565993128358625E-2</v>
      </c>
      <c r="AJ92" s="337">
        <f t="shared" si="138"/>
        <v>8.7774522875857408E-2</v>
      </c>
      <c r="AK92" s="337">
        <f t="shared" si="138"/>
        <v>8.6993380865187542E-2</v>
      </c>
      <c r="AL92" s="337">
        <f t="shared" si="138"/>
        <v>8.6204621848747554E-2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2.1595091731748638E-2</v>
      </c>
      <c r="N93" s="336">
        <f t="shared" si="139"/>
        <v>2.2516709318544659E-2</v>
      </c>
      <c r="O93" s="336">
        <f t="shared" si="139"/>
        <v>2.1737814201781881E-2</v>
      </c>
      <c r="P93" s="336">
        <f t="shared" si="139"/>
        <v>2.1032704117796817E-2</v>
      </c>
      <c r="Q93" s="336">
        <f t="shared" si="139"/>
        <v>2.0907788162023173E-2</v>
      </c>
      <c r="R93" s="336">
        <f t="shared" si="139"/>
        <v>2.2207075208912901E-2</v>
      </c>
      <c r="S93" s="336">
        <f t="shared" si="139"/>
        <v>2.2466777044001761E-2</v>
      </c>
      <c r="T93" s="336">
        <f t="shared" si="139"/>
        <v>2.0034496052276331E-2</v>
      </c>
      <c r="U93" s="336">
        <f t="shared" si="139"/>
        <v>1.9928411704029904E-2</v>
      </c>
      <c r="V93" s="336">
        <f t="shared" si="139"/>
        <v>1.9373728107653448E-2</v>
      </c>
      <c r="W93" s="336">
        <f t="shared" si="139"/>
        <v>1.7828095800836729E-2</v>
      </c>
      <c r="X93" s="336">
        <f t="shared" si="139"/>
        <v>1.5154642959220862E-2</v>
      </c>
      <c r="Y93" s="336">
        <f t="shared" si="139"/>
        <v>1.5072135362561087E-2</v>
      </c>
      <c r="Z93" s="336">
        <f t="shared" si="139"/>
        <v>1.4956333917669892E-2</v>
      </c>
      <c r="AA93" s="336">
        <f t="shared" si="139"/>
        <v>1.4827641662482164E-2</v>
      </c>
      <c r="AB93" s="336">
        <f t="shared" si="139"/>
        <v>1.4698289832682922E-2</v>
      </c>
      <c r="AC93" s="336">
        <f t="shared" si="139"/>
        <v>1.4561455972645186E-2</v>
      </c>
      <c r="AD93" s="336">
        <f t="shared" si="139"/>
        <v>1.4445448937798734E-2</v>
      </c>
      <c r="AE93" s="336">
        <f t="shared" ref="AE93:AL93" si="140">AE46/AE$49</f>
        <v>1.4295046834528665E-2</v>
      </c>
      <c r="AF93" s="336">
        <f t="shared" si="140"/>
        <v>1.4144148837745106E-2</v>
      </c>
      <c r="AG93" s="336">
        <f t="shared" si="140"/>
        <v>1.3994903080647081E-2</v>
      </c>
      <c r="AH93" s="336">
        <f t="shared" si="140"/>
        <v>1.3850408033342865E-2</v>
      </c>
      <c r="AI93" s="336">
        <f t="shared" si="140"/>
        <v>1.3703738325925183E-2</v>
      </c>
      <c r="AJ93" s="336">
        <f t="shared" si="140"/>
        <v>1.3556421790904535E-2</v>
      </c>
      <c r="AK93" s="336">
        <f t="shared" si="140"/>
        <v>1.3410108752951677E-2</v>
      </c>
      <c r="AL93" s="336">
        <f t="shared" si="140"/>
        <v>1.3262260238088306E-2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0.10229648758467202</v>
      </c>
      <c r="N94" s="336">
        <f t="shared" si="141"/>
        <v>0.10071387626821274</v>
      </c>
      <c r="O94" s="336">
        <f t="shared" si="141"/>
        <v>9.4877178370974244E-2</v>
      </c>
      <c r="P94" s="336">
        <f t="shared" si="141"/>
        <v>9.4774678059082448E-2</v>
      </c>
      <c r="Q94" s="336">
        <f t="shared" si="141"/>
        <v>9.478834379211222E-2</v>
      </c>
      <c r="R94" s="336">
        <f t="shared" si="141"/>
        <v>9.5959927441260834E-2</v>
      </c>
      <c r="S94" s="336">
        <f t="shared" si="141"/>
        <v>9.2999957807244307E-2</v>
      </c>
      <c r="T94" s="336">
        <f t="shared" si="141"/>
        <v>9.3345837651821126E-2</v>
      </c>
      <c r="U94" s="336">
        <f t="shared" si="141"/>
        <v>9.0891389282691887E-2</v>
      </c>
      <c r="V94" s="336">
        <f t="shared" si="141"/>
        <v>8.7738438365876179E-2</v>
      </c>
      <c r="W94" s="336">
        <f t="shared" si="141"/>
        <v>8.1582637902931368E-2</v>
      </c>
      <c r="X94" s="336">
        <f t="shared" si="141"/>
        <v>8.3597190113274433E-2</v>
      </c>
      <c r="Y94" s="336">
        <f t="shared" si="141"/>
        <v>8.293873932147322E-2</v>
      </c>
      <c r="Z94" s="336">
        <f t="shared" si="141"/>
        <v>8.1945944108347796E-2</v>
      </c>
      <c r="AA94" s="336">
        <f t="shared" si="141"/>
        <v>8.107544576268913E-2</v>
      </c>
      <c r="AB94" s="336">
        <f t="shared" si="141"/>
        <v>8.0208092477120366E-2</v>
      </c>
      <c r="AC94" s="336">
        <f t="shared" si="141"/>
        <v>7.936405705694094E-2</v>
      </c>
      <c r="AD94" s="336">
        <f t="shared" si="141"/>
        <v>7.8525382491895626E-2</v>
      </c>
      <c r="AE94" s="336">
        <f t="shared" ref="AE94:AL94" si="142">AE47/AE$49</f>
        <v>7.7720909506644495E-2</v>
      </c>
      <c r="AF94" s="336">
        <f t="shared" si="142"/>
        <v>7.695554201060735E-2</v>
      </c>
      <c r="AG94" s="336">
        <f t="shared" si="142"/>
        <v>7.6216363072055385E-2</v>
      </c>
      <c r="AH94" s="336">
        <f t="shared" si="142"/>
        <v>7.5538064221742127E-2</v>
      </c>
      <c r="AI94" s="336">
        <f t="shared" si="142"/>
        <v>7.4862254802433442E-2</v>
      </c>
      <c r="AJ94" s="336">
        <f t="shared" si="142"/>
        <v>7.4218101084952873E-2</v>
      </c>
      <c r="AK94" s="336">
        <f t="shared" si="142"/>
        <v>7.3583272112235851E-2</v>
      </c>
      <c r="AL94" s="336">
        <f t="shared" si="142"/>
        <v>7.2942361610659256E-2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Leicester and Leicestershire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Leicester and Leicestershire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Leicester and Leicestershire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Leicester and Leicestershire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Leicester and Leicestershire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Leicester and Leicestershire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Leicester and Leicestershire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Leicester and Leicestershire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Leicester and Leicestershire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Leicester and Leicestershire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Leicester and Leicestershire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Leicester and Leicestershire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Leicester and Leicestershire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9.01066307280405</v>
      </c>
      <c r="Y4" s="11">
        <f>'Occ T1'!D8-'Occ T1'!C8</f>
        <v>2.2973334675223924</v>
      </c>
      <c r="Z4" s="11">
        <f>'Occ T1'!E8-'Occ T1'!D8</f>
        <v>0.8198849934022121</v>
      </c>
      <c r="AA4" s="11">
        <f>'Occ T1'!F8-'Occ T1'!E8</f>
        <v>6.5770318891865855</v>
      </c>
      <c r="AB4" s="11">
        <f>'Occ T1'!D8-'Occ T1'!B8</f>
        <v>11.307996540326442</v>
      </c>
      <c r="AC4" s="11">
        <f>'Occ T1'!F8-'Occ T1'!D8</f>
        <v>7.3969168825887976</v>
      </c>
    </row>
    <row r="5" spans="1:29" x14ac:dyDescent="0.2">
      <c r="W5" s="10" t="str">
        <f>name!E5</f>
        <v>Professional occupations</v>
      </c>
      <c r="X5" s="11">
        <f>'Occ T1'!C9-'Occ T1'!B9</f>
        <v>15.202845874469332</v>
      </c>
      <c r="Y5" s="11">
        <f>'Occ T1'!D9-'Occ T1'!C9</f>
        <v>7.199575425418729</v>
      </c>
      <c r="Z5" s="11">
        <f>'Occ T1'!E9-'Occ T1'!D9</f>
        <v>7.4804435572665113</v>
      </c>
      <c r="AA5" s="11">
        <f>'Occ T1'!F9-'Occ T1'!E9</f>
        <v>12.343458632658525</v>
      </c>
      <c r="AB5" s="11">
        <f>'Occ T1'!D9-'Occ T1'!B9</f>
        <v>22.402421299888061</v>
      </c>
      <c r="AC5" s="11">
        <f>'Occ T1'!F9-'Occ T1'!D9</f>
        <v>19.823902189925036</v>
      </c>
    </row>
    <row r="6" spans="1:29" x14ac:dyDescent="0.2">
      <c r="W6" s="10" t="str">
        <f>name!E6</f>
        <v>Associate professional occupations</v>
      </c>
      <c r="X6" s="11">
        <f>'Occ T1'!C10-'Occ T1'!B10</f>
        <v>5.5527910591940284</v>
      </c>
      <c r="Y6" s="11">
        <f>'Occ T1'!D10-'Occ T1'!C10</f>
        <v>3.8216345670595189</v>
      </c>
      <c r="Z6" s="11">
        <f>'Occ T1'!E10-'Occ T1'!D10</f>
        <v>-2.3120380043522033</v>
      </c>
      <c r="AA6" s="11">
        <f>'Occ T1'!F10-'Occ T1'!E10</f>
        <v>4.2625021761878088</v>
      </c>
      <c r="AB6" s="11">
        <f>'Occ T1'!D10-'Occ T1'!B10</f>
        <v>9.3744256262535473</v>
      </c>
      <c r="AC6" s="11">
        <f>'Occ T1'!F10-'Occ T1'!D10</f>
        <v>1.9504641718356055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-1.3023497180384425E-2</v>
      </c>
      <c r="Y7" s="11">
        <f>'Occ T1'!D11-'Occ T1'!C11</f>
        <v>2.399116452949535</v>
      </c>
      <c r="Z7" s="11">
        <f>'Occ T1'!E11-'Occ T1'!D11</f>
        <v>-3.9238072898675043</v>
      </c>
      <c r="AA7" s="11">
        <f>'Occ T1'!F11-'Occ T1'!E11</f>
        <v>-4.9606871664603887</v>
      </c>
      <c r="AB7" s="11">
        <f>'Occ T1'!D11-'Occ T1'!B11</f>
        <v>2.3860929557691506</v>
      </c>
      <c r="AC7" s="11">
        <f>'Occ T1'!F11-'Occ T1'!D11</f>
        <v>-8.8844944563278929</v>
      </c>
    </row>
    <row r="8" spans="1:29" x14ac:dyDescent="0.2">
      <c r="W8" s="10" t="str">
        <f>name!E8</f>
        <v>Skilled trades occupations</v>
      </c>
      <c r="X8" s="11">
        <f>'Occ T1'!C12-'Occ T1'!B12</f>
        <v>-0.63120075333655734</v>
      </c>
      <c r="Y8" s="11">
        <f>'Occ T1'!D12-'Occ T1'!C12</f>
        <v>-5.4210544122440396</v>
      </c>
      <c r="Z8" s="11">
        <f>'Occ T1'!E12-'Occ T1'!D12</f>
        <v>-1.192135865439262</v>
      </c>
      <c r="AA8" s="11">
        <f>'Occ T1'!F12-'Occ T1'!E12</f>
        <v>-3.3375779861389958</v>
      </c>
      <c r="AB8" s="11">
        <f>'Occ T1'!D12-'Occ T1'!B12</f>
        <v>-6.052255165580597</v>
      </c>
      <c r="AC8" s="11">
        <f>'Occ T1'!F12-'Occ T1'!D12</f>
        <v>-4.5297138515782578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2.2761206697564589</v>
      </c>
      <c r="Y9" s="11">
        <f>'Occ T1'!D13-'Occ T1'!C13</f>
        <v>-1.7883416218555865</v>
      </c>
      <c r="Z9" s="11">
        <f>'Occ T1'!E13-'Occ T1'!D13</f>
        <v>3.2464708090339514</v>
      </c>
      <c r="AA9" s="11">
        <f>'Occ T1'!F13-'Occ T1'!E13</f>
        <v>4.2246786041702364</v>
      </c>
      <c r="AB9" s="11">
        <f>'Occ T1'!D13-'Occ T1'!B13</f>
        <v>0.48777904790087234</v>
      </c>
      <c r="AC9" s="11">
        <f>'Occ T1'!F13-'Occ T1'!D13</f>
        <v>7.4711494132041878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-1.0144963549480934</v>
      </c>
      <c r="Y10" s="11">
        <f>'Occ T1'!D14-'Occ T1'!C14</f>
        <v>-1.062739960950644</v>
      </c>
      <c r="Z10" s="11">
        <f>'Occ T1'!E14-'Occ T1'!D14</f>
        <v>2.1580238166201582E-2</v>
      </c>
      <c r="AA10" s="11">
        <f>'Occ T1'!F14-'Occ T1'!E14</f>
        <v>-0.35475323738709363</v>
      </c>
      <c r="AB10" s="11">
        <f>'Occ T1'!D14-'Occ T1'!B14</f>
        <v>-2.0772363158987375</v>
      </c>
      <c r="AC10" s="11">
        <f>'Occ T1'!F14-'Occ T1'!D14</f>
        <v>-0.33317299922089205</v>
      </c>
    </row>
    <row r="11" spans="1:29" x14ac:dyDescent="0.2">
      <c r="W11" s="10" t="str">
        <f>name!E11</f>
        <v>Process, plant and machine operatives</v>
      </c>
      <c r="X11" s="11">
        <f>'Occ T1'!C15-'Occ T1'!B15</f>
        <v>1.9227182838472103</v>
      </c>
      <c r="Y11" s="11">
        <f>'Occ T1'!D15-'Occ T1'!C15</f>
        <v>-2.7268010591046874</v>
      </c>
      <c r="Z11" s="11">
        <f>'Occ T1'!E15-'Occ T1'!D15</f>
        <v>4.9485660378923058</v>
      </c>
      <c r="AA11" s="11">
        <f>'Occ T1'!F15-'Occ T1'!E15</f>
        <v>-0.93832851234674308</v>
      </c>
      <c r="AB11" s="11">
        <f>'Occ T1'!D15-'Occ T1'!B15</f>
        <v>-0.80408277525747707</v>
      </c>
      <c r="AC11" s="11">
        <f>'Occ T1'!F15-'Occ T1'!D15</f>
        <v>4.0102375255455627</v>
      </c>
    </row>
    <row r="12" spans="1:29" x14ac:dyDescent="0.2">
      <c r="W12" s="10" t="str">
        <f>name!E12</f>
        <v>Elementary occupations</v>
      </c>
      <c r="X12" s="11">
        <f>'Occ T1'!C16-'Occ T1'!B16</f>
        <v>-2.576418354606254</v>
      </c>
      <c r="Y12" s="11">
        <f>'Occ T1'!D16-'Occ T1'!C16</f>
        <v>-4.1897228587955695</v>
      </c>
      <c r="Z12" s="11">
        <f>'Occ T1'!E16-'Occ T1'!D16</f>
        <v>-1.7909644761017489</v>
      </c>
      <c r="AA12" s="11">
        <f>'Occ T1'!F16-'Occ T1'!E16</f>
        <v>-3.6393243998701692</v>
      </c>
      <c r="AB12" s="11">
        <f>'Occ T1'!D16-'Occ T1'!B16</f>
        <v>-6.7661412134018235</v>
      </c>
      <c r="AC12" s="11">
        <f>'Occ T1'!F16-'Occ T1'!D16</f>
        <v>-5.4302888759719181</v>
      </c>
    </row>
    <row r="14" spans="1:29" x14ac:dyDescent="0.2">
      <c r="W14" s="10" t="str">
        <f>name!E3</f>
        <v>All occupations</v>
      </c>
      <c r="X14" s="11">
        <f>'Occ T1'!C18-'Occ T1'!B18</f>
        <v>29.729999999999677</v>
      </c>
      <c r="Y14" s="11">
        <f>'Occ T1'!D18-'Occ T1'!C18</f>
        <v>0.5289999999996553</v>
      </c>
      <c r="Z14" s="11">
        <f>'Occ T1'!E18-'Occ T1'!D18</f>
        <v>7.2980000000004566</v>
      </c>
      <c r="AA14" s="11">
        <f>'Occ T1'!F18-'Occ T1'!E18</f>
        <v>14.176999999999907</v>
      </c>
      <c r="AB14" s="11">
        <f>'Occ T1'!D18-'Occ T1'!B18</f>
        <v>30.258999999999332</v>
      </c>
      <c r="AC14" s="11">
        <f>'Occ T1'!F18-'Occ T1'!D18</f>
        <v>21.475000000000364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Leicester and Leicestershire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7.3969168825887976</v>
      </c>
      <c r="O3" s="11">
        <f>'Occ T1'!AB64</f>
        <v>4.089417691144476</v>
      </c>
      <c r="P3" s="11">
        <f>'Occ T1'!Q64</f>
        <v>3.3074991914442791</v>
      </c>
    </row>
    <row r="4" spans="1:16" x14ac:dyDescent="0.2">
      <c r="M4" s="10" t="str">
        <f>name!E5</f>
        <v>Professional occupations</v>
      </c>
      <c r="N4" s="11">
        <f>'Occ T1'!F65</f>
        <v>19.823902189925036</v>
      </c>
      <c r="O4" s="11">
        <f>'Occ T1'!AB65</f>
        <v>11.108391802643546</v>
      </c>
      <c r="P4" s="11">
        <f>'Occ T1'!Q65</f>
        <v>8.7155103872815403</v>
      </c>
    </row>
    <row r="5" spans="1:16" x14ac:dyDescent="0.2">
      <c r="M5" s="10" t="str">
        <f>name!E6</f>
        <v>Associate professional occupations</v>
      </c>
      <c r="N5" s="11">
        <f>'Occ T1'!F66</f>
        <v>1.9504641718356055</v>
      </c>
      <c r="O5" s="11">
        <f>'Occ T1'!AB66</f>
        <v>4.1425115147043137</v>
      </c>
      <c r="P5" s="11">
        <f>'Occ T1'!Q66</f>
        <v>-2.1920473428686833</v>
      </c>
    </row>
    <row r="6" spans="1:16" x14ac:dyDescent="0.2">
      <c r="M6" s="10" t="str">
        <f>name!E7</f>
        <v>Administrative and secretarial occupations</v>
      </c>
      <c r="N6" s="11">
        <f>'Occ T1'!F67</f>
        <v>-8.8844944563278929</v>
      </c>
      <c r="O6" s="11">
        <f>'Occ T1'!AB67</f>
        <v>-8.9357778469849478</v>
      </c>
      <c r="P6" s="11">
        <f>'Occ T1'!Q67</f>
        <v>5.1283390657015815E-2</v>
      </c>
    </row>
    <row r="7" spans="1:16" x14ac:dyDescent="0.2">
      <c r="M7" s="10" t="str">
        <f>name!E8</f>
        <v>Skilled trades occupations</v>
      </c>
      <c r="N7" s="11">
        <f>'Occ T1'!F68</f>
        <v>-4.5297138515782578</v>
      </c>
      <c r="O7" s="11">
        <f>'Occ T1'!AB68</f>
        <v>0.70150590385915645</v>
      </c>
      <c r="P7" s="11">
        <f>'Occ T1'!Q68</f>
        <v>-5.2312197554374507</v>
      </c>
    </row>
    <row r="8" spans="1:16" x14ac:dyDescent="0.2">
      <c r="M8" s="10" t="str">
        <f>name!E9</f>
        <v>Caring, leisure and other service occupations</v>
      </c>
      <c r="N8" s="11">
        <f>'Occ T1'!F69</f>
        <v>7.4711494132041878</v>
      </c>
      <c r="O8" s="11">
        <f>'Occ T1'!AB69</f>
        <v>4.5127551272621105</v>
      </c>
      <c r="P8" s="11">
        <f>'Occ T1'!Q69</f>
        <v>2.9583942859420631</v>
      </c>
    </row>
    <row r="9" spans="1:16" x14ac:dyDescent="0.2">
      <c r="M9" s="10" t="str">
        <f>name!E10</f>
        <v>Sales and customer service occupations</v>
      </c>
      <c r="N9" s="11">
        <f>'Occ T1'!F70</f>
        <v>-0.33317299922089205</v>
      </c>
      <c r="O9" s="11">
        <f>'Occ T1'!AB70</f>
        <v>-0.65854227275897159</v>
      </c>
      <c r="P9" s="11">
        <f>'Occ T1'!Q70</f>
        <v>0.32536927353805822</v>
      </c>
    </row>
    <row r="10" spans="1:16" x14ac:dyDescent="0.2">
      <c r="M10" s="10" t="str">
        <f>name!E11</f>
        <v>Process, plant and machine operatives</v>
      </c>
      <c r="N10" s="11">
        <f>'Occ T1'!F71</f>
        <v>4.0102375255455627</v>
      </c>
      <c r="O10" s="11">
        <f>'Occ T1'!AB71</f>
        <v>2.3501947059654267</v>
      </c>
      <c r="P10" s="11">
        <f>'Occ T1'!Q71</f>
        <v>1.6600428195801697</v>
      </c>
    </row>
    <row r="11" spans="1:16" x14ac:dyDescent="0.2">
      <c r="M11" s="10" t="str">
        <f>name!E12</f>
        <v>Elementary occupations</v>
      </c>
      <c r="N11" s="11">
        <f>'Occ T1'!F72</f>
        <v>-5.4302888759719181</v>
      </c>
      <c r="O11" s="11">
        <f>'Occ T1'!AB72</f>
        <v>-2.8569313594512806</v>
      </c>
      <c r="P11" s="11">
        <f>'Occ T1'!Q72</f>
        <v>-2.5733575165205202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21.475000000000364</v>
      </c>
      <c r="O13" s="11">
        <f>'Occ T1'!AB74</f>
        <v>14.453525266383849</v>
      </c>
      <c r="P13" s="11">
        <f>'Occ T1'!Q74</f>
        <v>7.0214747336164578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Leicester and Leicestershire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1.9273768030801754</v>
      </c>
      <c r="O3" s="11">
        <f>'Occ T5'!H44</f>
        <v>2.1541587082947729</v>
      </c>
      <c r="P3" s="11">
        <f>'Occ T5'!G44</f>
        <v>3.3153813712138174</v>
      </c>
    </row>
    <row r="4" spans="1:16" x14ac:dyDescent="0.2">
      <c r="M4" s="10" t="str">
        <f>name!E5</f>
        <v>Professional occupations</v>
      </c>
      <c r="N4" s="11">
        <f>'Occ T5'!I45</f>
        <v>-7.9045286542495319E-2</v>
      </c>
      <c r="O4" s="11">
        <f>'Occ T5'!H45</f>
        <v>4.6395552536121976</v>
      </c>
      <c r="P4" s="11">
        <f>'Occ T5'!G45</f>
        <v>15.263392222855288</v>
      </c>
    </row>
    <row r="5" spans="1:16" x14ac:dyDescent="0.2">
      <c r="M5" s="10" t="str">
        <f>name!E6</f>
        <v>Associate professional occupations</v>
      </c>
      <c r="N5" s="11">
        <f>'Occ T5'!I46</f>
        <v>-1.2741010441388312E-3</v>
      </c>
      <c r="O5" s="11">
        <f>'Occ T5'!H46</f>
        <v>0.60373990377186892</v>
      </c>
      <c r="P5" s="11">
        <f>'Occ T5'!G46</f>
        <v>1.3479983691078843</v>
      </c>
    </row>
    <row r="6" spans="1:16" x14ac:dyDescent="0.2">
      <c r="M6" s="10" t="str">
        <f>name!E7</f>
        <v>Administrative and secretarial occupations</v>
      </c>
      <c r="N6" s="11">
        <f>'Occ T5'!I47</f>
        <v>-0.16566238068119699</v>
      </c>
      <c r="O6" s="11">
        <f>'Occ T5'!H47</f>
        <v>-3.6330119217345072</v>
      </c>
      <c r="P6" s="11">
        <f>'Occ T5'!G47</f>
        <v>-5.0858201539121346</v>
      </c>
    </row>
    <row r="7" spans="1:16" x14ac:dyDescent="0.2">
      <c r="M7" s="10" t="str">
        <f>name!E8</f>
        <v>Skilled trades occupations</v>
      </c>
      <c r="N7" s="11">
        <f>'Occ T5'!I48</f>
        <v>0.30382981071332082</v>
      </c>
      <c r="O7" s="11">
        <f>'Occ T5'!H48</f>
        <v>0.23807660533538755</v>
      </c>
      <c r="P7" s="11">
        <f>'Occ T5'!G48</f>
        <v>-5.0716202676270257</v>
      </c>
    </row>
    <row r="8" spans="1:16" x14ac:dyDescent="0.2">
      <c r="M8" s="10" t="str">
        <f>name!E9</f>
        <v>Caring, leisure and other service occupations</v>
      </c>
      <c r="N8" s="11">
        <f>'Occ T5'!I49</f>
        <v>0.81766828712284312</v>
      </c>
      <c r="O8" s="11">
        <f>'Occ T5'!H49</f>
        <v>1.595019886042067</v>
      </c>
      <c r="P8" s="11">
        <f>'Occ T5'!G49</f>
        <v>5.0584612400392608</v>
      </c>
    </row>
    <row r="9" spans="1:16" x14ac:dyDescent="0.2">
      <c r="M9" s="10" t="str">
        <f>name!E10</f>
        <v>Sales and customer service occupations</v>
      </c>
      <c r="N9" s="11">
        <f>'Occ T5'!I50</f>
        <v>-0.38878190917169286</v>
      </c>
      <c r="O9" s="11">
        <f>'Occ T5'!H50</f>
        <v>0.46084802254311441</v>
      </c>
      <c r="P9" s="11">
        <f>'Occ T5'!G50</f>
        <v>-0.40523911259233536</v>
      </c>
    </row>
    <row r="10" spans="1:16" x14ac:dyDescent="0.2">
      <c r="M10" s="10" t="str">
        <f>name!E11</f>
        <v>Process, plant and machine operatives</v>
      </c>
      <c r="N10" s="11">
        <f>'Occ T5'!I51</f>
        <v>0.71344636823996499</v>
      </c>
      <c r="O10" s="11">
        <f>'Occ T5'!H51</f>
        <v>1.7134741907894195</v>
      </c>
      <c r="P10" s="11">
        <f>'Occ T5'!G51</f>
        <v>1.5833169665161897</v>
      </c>
    </row>
    <row r="11" spans="1:16" x14ac:dyDescent="0.2">
      <c r="M11" s="10" t="str">
        <f>name!E12</f>
        <v>Elementary occupations</v>
      </c>
      <c r="N11" s="11">
        <f>'Occ T5'!I52</f>
        <v>0.82584214640415032</v>
      </c>
      <c r="O11" s="11">
        <f>'Occ T5'!H52</f>
        <v>-5.1972537794255373</v>
      </c>
      <c r="P11" s="11">
        <f>'Occ T5'!G52</f>
        <v>-1.0588772429504942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3.9533997381209218</v>
      </c>
      <c r="O13" s="11">
        <f>'Occ T5'!H54</f>
        <v>2.5746068692288304</v>
      </c>
      <c r="P13" s="11">
        <f>'Occ T5'!G54</f>
        <v>14.946993392650484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0.39707422499992262</v>
      </c>
      <c r="O18" s="11">
        <f>'Occ T5'!AN44</f>
        <v>0.7912467086912871</v>
      </c>
      <c r="P18" s="11">
        <f>'Occ T5'!AM44</f>
        <v>2.901096757453276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0.65788668917914794</v>
      </c>
      <c r="O19" s="11">
        <f>'Occ T5'!AN45</f>
        <v>3.1742076063645506</v>
      </c>
      <c r="P19" s="11">
        <f>'Occ T5'!AM45</f>
        <v>7.2762975070998408</v>
      </c>
    </row>
    <row r="20" spans="13:16" x14ac:dyDescent="0.2">
      <c r="M20" s="10" t="str">
        <f t="shared" si="0"/>
        <v>Associate professional occupations</v>
      </c>
      <c r="N20" s="11">
        <f>'Occ T5'!AO46</f>
        <v>0.31486677314387812</v>
      </c>
      <c r="O20" s="11">
        <f>'Occ T5'!AN46</f>
        <v>1.1334365819126138</v>
      </c>
      <c r="P20" s="11">
        <f>'Occ T5'!AM46</f>
        <v>2.6942081596478182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-0.27330102705777337</v>
      </c>
      <c r="O21" s="11">
        <f>'Occ T5'!AN47</f>
        <v>-3.4004504114602732</v>
      </c>
      <c r="P21" s="11">
        <f>'Occ T5'!AM47</f>
        <v>-5.2620264084668626</v>
      </c>
    </row>
    <row r="22" spans="13:16" x14ac:dyDescent="0.2">
      <c r="M22" s="10" t="str">
        <f t="shared" si="0"/>
        <v>Skilled trades occupations</v>
      </c>
      <c r="N22" s="11">
        <f>'Occ T5'!AO48</f>
        <v>0.36147677024087943</v>
      </c>
      <c r="O22" s="11">
        <f>'Occ T5'!AN48</f>
        <v>-1.9874230661923731E-2</v>
      </c>
      <c r="P22" s="11">
        <f>'Occ T5'!AM48</f>
        <v>0.35990336428019853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0.3925397014553198</v>
      </c>
      <c r="O23" s="11">
        <f>'Occ T5'!AN49</f>
        <v>0.80150864234951769</v>
      </c>
      <c r="P23" s="11">
        <f>'Occ T5'!AM49</f>
        <v>3.3187067834572481</v>
      </c>
    </row>
    <row r="24" spans="13:16" x14ac:dyDescent="0.2">
      <c r="M24" s="10" t="str">
        <f t="shared" si="0"/>
        <v>Sales and customer service occupations</v>
      </c>
      <c r="N24" s="11">
        <f>'Occ T5'!AO50</f>
        <v>-0.17859495402198644</v>
      </c>
      <c r="O24" s="11">
        <f>'Occ T5'!AN50</f>
        <v>-4.1713398358655951E-2</v>
      </c>
      <c r="P24" s="11">
        <f>'Occ T5'!AM50</f>
        <v>-0.43823392037835518</v>
      </c>
    </row>
    <row r="25" spans="13:16" x14ac:dyDescent="0.2">
      <c r="M25" s="10" t="str">
        <f t="shared" si="0"/>
        <v>Process, plant and machine operatives</v>
      </c>
      <c r="N25" s="11">
        <f>'Occ T5'!AO51</f>
        <v>-1.4799504938446284E-2</v>
      </c>
      <c r="O25" s="11">
        <f>'Occ T5'!AN51</f>
        <v>1.132701216582755</v>
      </c>
      <c r="P25" s="11">
        <f>'Occ T5'!AM51</f>
        <v>1.2322929943211101</v>
      </c>
    </row>
    <row r="26" spans="13:16" x14ac:dyDescent="0.2">
      <c r="M26" s="10" t="str">
        <f t="shared" si="0"/>
        <v>Elementary occupations</v>
      </c>
      <c r="N26" s="11">
        <f>'Occ T5'!AO52</f>
        <v>0.27187575471542491</v>
      </c>
      <c r="O26" s="11">
        <f>'Occ T5'!AN52</f>
        <v>-3.677151839103793</v>
      </c>
      <c r="P26" s="11">
        <f>'Occ T5'!AM52</f>
        <v>0.54834472493701281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1.9290244277163602</v>
      </c>
      <c r="O28" s="11">
        <f>'Occ T5'!AN54</f>
        <v>-0.10608912368392964</v>
      </c>
      <c r="P28" s="11">
        <f>'Occ T5'!AM54</f>
        <v>12.63058996235128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1.5303025780802511</v>
      </c>
      <c r="O33" s="11">
        <f>'Occ T5'!X44</f>
        <v>1.362911999603484</v>
      </c>
      <c r="P33" s="11">
        <f>'Occ T5'!W44</f>
        <v>0.41428461376056802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-0.73693197572164504</v>
      </c>
      <c r="O34" s="11">
        <f>'Occ T5'!X45</f>
        <v>1.4653476472476576</v>
      </c>
      <c r="P34" s="11">
        <f>'Occ T5'!W45</f>
        <v>7.9870947157554681</v>
      </c>
    </row>
    <row r="35" spans="1:16" x14ac:dyDescent="0.2">
      <c r="M35" s="10" t="str">
        <f t="shared" si="1"/>
        <v>Associate professional occupations</v>
      </c>
      <c r="N35" s="11">
        <f>'Occ T5'!Y46</f>
        <v>-0.31614087418801295</v>
      </c>
      <c r="O35" s="11">
        <f>'Occ T5'!X46</f>
        <v>-0.52969667814074484</v>
      </c>
      <c r="P35" s="11">
        <f>'Occ T5'!W46</f>
        <v>-1.3462097905399268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0.10763864637657578</v>
      </c>
      <c r="O36" s="11">
        <f>'Occ T5'!X47</f>
        <v>-0.23256151027423044</v>
      </c>
      <c r="P36" s="11">
        <f>'Occ T5'!W47</f>
        <v>0.17620625455469074</v>
      </c>
    </row>
    <row r="37" spans="1:16" x14ac:dyDescent="0.2">
      <c r="M37" s="10" t="str">
        <f t="shared" si="1"/>
        <v>Skilled trades occupations</v>
      </c>
      <c r="N37" s="11">
        <f>'Occ T5'!Y48</f>
        <v>-5.7646959527559716E-2</v>
      </c>
      <c r="O37" s="11">
        <f>'Occ T5'!X48</f>
        <v>0.25795083599731017</v>
      </c>
      <c r="P37" s="11">
        <f>'Occ T5'!W48</f>
        <v>-5.4315236319072255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0.42512858566752321</v>
      </c>
      <c r="O38" s="11">
        <f>'Occ T5'!X49</f>
        <v>0.79351124369254356</v>
      </c>
      <c r="P38" s="11">
        <f>'Occ T5'!W49</f>
        <v>1.7397544565819878</v>
      </c>
    </row>
    <row r="39" spans="1:16" x14ac:dyDescent="0.2">
      <c r="M39" s="10" t="str">
        <f t="shared" si="1"/>
        <v>Sales and customer service occupations</v>
      </c>
      <c r="N39" s="11">
        <f>'Occ T5'!Y50</f>
        <v>-0.21018695514970487</v>
      </c>
      <c r="O39" s="11">
        <f>'Occ T5'!X50</f>
        <v>0.50256142090175437</v>
      </c>
      <c r="P39" s="11">
        <f>'Occ T5'!W50</f>
        <v>3.2994807786018043E-2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Leicester and Leicestershire</v>
      </c>
      <c r="M40" s="10" t="str">
        <f t="shared" si="1"/>
        <v>Process, plant and machine operatives</v>
      </c>
      <c r="N40" s="11">
        <f>'Occ T5'!Y51</f>
        <v>0.72824587317841694</v>
      </c>
      <c r="O40" s="11">
        <f>'Occ T5'!X51</f>
        <v>0.58077297420666252</v>
      </c>
      <c r="P40" s="11">
        <f>'Occ T5'!W51</f>
        <v>0.35102397219507964</v>
      </c>
    </row>
    <row r="41" spans="1:16" x14ac:dyDescent="0.2">
      <c r="M41" s="10" t="str">
        <f t="shared" si="1"/>
        <v>Elementary occupations</v>
      </c>
      <c r="N41" s="11">
        <f>'Occ T5'!Y52</f>
        <v>0.55396639168872586</v>
      </c>
      <c r="O41" s="11">
        <f>'Occ T5'!X52</f>
        <v>-1.5201019403217453</v>
      </c>
      <c r="P41" s="11">
        <f>'Occ T5'!W52</f>
        <v>-1.6072219678874795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2.0243753104045723</v>
      </c>
      <c r="O43" s="11">
        <f>'Occ T5'!X54</f>
        <v>2.680695992912689</v>
      </c>
      <c r="P43" s="11">
        <f>'Occ T5'!W54</f>
        <v>2.3164034302991467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Leicester and Leicestershire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Leicester and Leicestershire, Leicester and Leicestershire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5.7600977153428232</v>
      </c>
      <c r="C5" s="11">
        <f>HLOOKUP(C$3,'Qual F1'!$M$4:$BW$14,11,FALSE)</f>
        <v>7.8215558455317362</v>
      </c>
      <c r="D5" s="11">
        <f>HLOOKUP(D$3,'Qual F1'!$M$4:$BW$14,11,FALSE)</f>
        <v>7.467846202430839</v>
      </c>
      <c r="E5" s="11">
        <f>HLOOKUP(E$3,'Qual F1'!$M$4:$BW$14,11,FALSE)</f>
        <v>9.0299505306329504</v>
      </c>
      <c r="F5" s="11">
        <f>HLOOKUP(F$3,'Qual F1'!$M$4:$BW$14,11,FALSE)</f>
        <v>11.657168802098244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38.331684892885157</v>
      </c>
      <c r="C6" s="11">
        <f>HLOOKUP(C$3,'Qual F1'!$M$4:$BW$14,10,FALSE)</f>
        <v>54.656078377713342</v>
      </c>
      <c r="D6" s="11">
        <f>HLOOKUP(D$3,'Qual F1'!$M$4:$BW$14,10,FALSE)</f>
        <v>51.376643442562617</v>
      </c>
      <c r="E6" s="11">
        <f>HLOOKUP(E$3,'Qual F1'!$M$4:$BW$14,10,FALSE)</f>
        <v>62.199153535698265</v>
      </c>
      <c r="F6" s="11">
        <f>HLOOKUP(F$3,'Qual F1'!$M$4:$BW$14,10,FALSE)</f>
        <v>81.337075401741643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89.351315700926392</v>
      </c>
      <c r="C7" s="11">
        <f>HLOOKUP(C$3,'Qual F1'!$M$4:$BW$14,9,FALSE)</f>
        <v>96.063687161227548</v>
      </c>
      <c r="D7" s="11">
        <f>HLOOKUP(D$3,'Qual F1'!$M$4:$BW$14,9,FALSE)</f>
        <v>106.8924429755624</v>
      </c>
      <c r="E7" s="11">
        <f>HLOOKUP(E$3,'Qual F1'!$M$4:$BW$14,9,FALSE)</f>
        <v>116.32520908701279</v>
      </c>
      <c r="F7" s="11">
        <f>HLOOKUP(F$3,'Qual F1'!$M$4:$BW$14,9,FALSE)</f>
        <v>139.61817071419122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27.854927985701934</v>
      </c>
      <c r="C8" s="11">
        <f>HLOOKUP(C$3,'Qual F1'!$M$4:$BW$14,8,FALSE)</f>
        <v>27.109644401597453</v>
      </c>
      <c r="D8" s="11">
        <f>HLOOKUP(D$3,'Qual F1'!$M$4:$BW$14,8,FALSE)</f>
        <v>28.733409306276169</v>
      </c>
      <c r="E8" s="11">
        <f>HLOOKUP(E$3,'Qual F1'!$M$4:$BW$14,8,FALSE)</f>
        <v>29.599451800952856</v>
      </c>
      <c r="F8" s="11">
        <f>HLOOKUP(F$3,'Qual F1'!$M$4:$BW$14,8,FALSE)</f>
        <v>34.420027044148043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27.188267817486373</v>
      </c>
      <c r="C9" s="11">
        <f>HLOOKUP(C$3,'Qual F1'!$M$4:$BW$14,7,FALSE)</f>
        <v>27.659044386673436</v>
      </c>
      <c r="D9" s="11">
        <f>HLOOKUP(D$3,'Qual F1'!$M$4:$BW$14,7,FALSE)</f>
        <v>31.1409667288519</v>
      </c>
      <c r="E9" s="11">
        <f>HLOOKUP(E$3,'Qual F1'!$M$4:$BW$14,7,FALSE)</f>
        <v>32.645443600370918</v>
      </c>
      <c r="F9" s="11">
        <f>HLOOKUP(F$3,'Qual F1'!$M$4:$BW$14,7,FALSE)</f>
        <v>38.502266262073334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110.63885857483388</v>
      </c>
      <c r="C10" s="11">
        <f>HLOOKUP(C$3,'Qual F1'!$M$4:$BW$14,6,FALSE)</f>
        <v>123.80064572510952</v>
      </c>
      <c r="D10" s="11">
        <f>HLOOKUP(D$3,'Qual F1'!$M$4:$BW$14,6,FALSE)</f>
        <v>121.65366864709553</v>
      </c>
      <c r="E10" s="11">
        <f>HLOOKUP(E$3,'Qual F1'!$M$4:$BW$14,6,FALSE)</f>
        <v>123.30275097344</v>
      </c>
      <c r="F10" s="11">
        <f>HLOOKUP(F$3,'Qual F1'!$M$4:$BW$14,6,FALSE)</f>
        <v>128.47055783262644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113.58304282688691</v>
      </c>
      <c r="C11" s="11">
        <f>HLOOKUP(C$3,'Qual F1'!$M$4:$BW$14,5,FALSE)</f>
        <v>116.96655656376083</v>
      </c>
      <c r="D11" s="11">
        <f>HLOOKUP(D$3,'Qual F1'!$M$4:$BW$14,5,FALSE)</f>
        <v>111.78185332372556</v>
      </c>
      <c r="E11" s="11">
        <f>HLOOKUP(E$3,'Qual F1'!$M$4:$BW$14,5,FALSE)</f>
        <v>103.09251536593584</v>
      </c>
      <c r="F11" s="11">
        <f>HLOOKUP(F$3,'Qual F1'!$M$4:$BW$14,5,FALSE)</f>
        <v>85.40018268188777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84.029217135412395</v>
      </c>
      <c r="C12" s="11">
        <f>HLOOKUP(C$3,'Qual F1'!$M$4:$BW$14,4,FALSE)</f>
        <v>73.600916180910801</v>
      </c>
      <c r="D12" s="11">
        <f>HLOOKUP(D$3,'Qual F1'!$M$4:$BW$14,4,FALSE)</f>
        <v>72.876234303986976</v>
      </c>
      <c r="E12" s="11">
        <f>HLOOKUP(E$3,'Qual F1'!$M$4:$BW$14,4,FALSE)</f>
        <v>64.157809179847447</v>
      </c>
      <c r="F12" s="11">
        <f>HLOOKUP(F$3,'Qual F1'!$M$4:$BW$14,4,FALSE)</f>
        <v>40.370526562541308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24.379587350524336</v>
      </c>
      <c r="C13" s="11">
        <f>HLOOKUP(C$3,'Qual F1'!$M$4:$BW$14,3,FALSE)</f>
        <v>23.168871357475364</v>
      </c>
      <c r="D13" s="11">
        <f>HLOOKUP(D$3,'Qual F1'!$M$4:$BW$14,3,FALSE)</f>
        <v>19.452935069507657</v>
      </c>
      <c r="E13" s="11">
        <f>HLOOKUP(E$3,'Qual F1'!$M$4:$BW$14,3,FALSE)</f>
        <v>18.321715926109057</v>
      </c>
      <c r="F13" s="11">
        <f>HLOOKUP(F$3,'Qual F1'!$M$4:$BW$14,3,FALSE)</f>
        <v>13.075024698692388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521.11700000000019</v>
      </c>
      <c r="C15" s="11">
        <f t="shared" ref="C15:F15" si="0">SUM(C5:C13)</f>
        <v>550.84699999999998</v>
      </c>
      <c r="D15" s="11">
        <f t="shared" si="0"/>
        <v>551.37599999999975</v>
      </c>
      <c r="E15" s="11">
        <f t="shared" si="0"/>
        <v>558.67400000000009</v>
      </c>
      <c r="F15" s="11">
        <f t="shared" si="0"/>
        <v>572.85100000000045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1.1053367507378997</v>
      </c>
      <c r="C19" s="18">
        <f t="shared" si="1"/>
        <v>1.4199143946561816</v>
      </c>
      <c r="D19" s="18">
        <f t="shared" si="1"/>
        <v>1.3544017516959101</v>
      </c>
      <c r="E19" s="18">
        <f t="shared" si="1"/>
        <v>1.6163183771990373</v>
      </c>
      <c r="F19" s="18">
        <f t="shared" si="1"/>
        <v>2.0349390682914468</v>
      </c>
      <c r="G19" s="11"/>
    </row>
    <row r="20" spans="1:7" x14ac:dyDescent="0.2">
      <c r="A20" t="str">
        <f>$A6</f>
        <v>RQF7 Other higher degree</v>
      </c>
      <c r="B20" s="18">
        <f t="shared" si="1"/>
        <v>7.3556773033474521</v>
      </c>
      <c r="C20" s="18">
        <f t="shared" si="1"/>
        <v>9.9221886254646652</v>
      </c>
      <c r="D20" s="18">
        <f t="shared" si="1"/>
        <v>9.3178962164770756</v>
      </c>
      <c r="E20" s="18">
        <f t="shared" si="1"/>
        <v>11.133353894345943</v>
      </c>
      <c r="F20" s="18">
        <f t="shared" si="1"/>
        <v>14.198644220179693</v>
      </c>
      <c r="G20" s="11"/>
    </row>
    <row r="21" spans="1:7" x14ac:dyDescent="0.2">
      <c r="A21" t="str">
        <f>$A7</f>
        <v>RQF6 First degree</v>
      </c>
      <c r="B21" s="18">
        <f t="shared" si="1"/>
        <v>17.146114154964501</v>
      </c>
      <c r="C21" s="18">
        <f t="shared" si="1"/>
        <v>17.439268464968958</v>
      </c>
      <c r="D21" s="18">
        <f t="shared" si="1"/>
        <v>19.386488163351771</v>
      </c>
      <c r="E21" s="18">
        <f t="shared" si="1"/>
        <v>20.821661485412381</v>
      </c>
      <c r="F21" s="18">
        <f t="shared" si="1"/>
        <v>24.372510602965015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5.3452349444946003</v>
      </c>
      <c r="C22" s="18">
        <f t="shared" si="3"/>
        <v>4.9214472261076949</v>
      </c>
      <c r="D22" s="18">
        <f t="shared" si="3"/>
        <v>5.2112187157722101</v>
      </c>
      <c r="E22" s="18">
        <f t="shared" si="3"/>
        <v>5.2981616830124274</v>
      </c>
      <c r="F22" s="18">
        <f t="shared" si="3"/>
        <v>6.0085479547295924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5.2173058674897117</v>
      </c>
      <c r="C23" s="18">
        <f t="shared" si="4"/>
        <v>5.0211845370263317</v>
      </c>
      <c r="D23" s="18">
        <f t="shared" si="4"/>
        <v>5.6478640218021665</v>
      </c>
      <c r="E23" s="18">
        <f t="shared" si="4"/>
        <v>5.8433797886371863</v>
      </c>
      <c r="F23" s="18">
        <f t="shared" si="4"/>
        <v>6.7211659335627072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21.231097541403145</v>
      </c>
      <c r="C24" s="18">
        <f t="shared" si="5"/>
        <v>22.474597433608519</v>
      </c>
      <c r="D24" s="18">
        <f t="shared" si="5"/>
        <v>22.063649605186946</v>
      </c>
      <c r="E24" s="18">
        <f t="shared" si="5"/>
        <v>22.070608435946539</v>
      </c>
      <c r="F24" s="18">
        <f t="shared" si="5"/>
        <v>22.426522399825842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21.796073209449485</v>
      </c>
      <c r="C25" s="18">
        <f t="shared" si="6"/>
        <v>21.233946370545876</v>
      </c>
      <c r="D25" s="18">
        <f t="shared" si="6"/>
        <v>20.273253337781405</v>
      </c>
      <c r="E25" s="18">
        <f t="shared" si="6"/>
        <v>18.45307198221786</v>
      </c>
      <c r="F25" s="18">
        <f t="shared" si="6"/>
        <v>14.907922423437805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16.124827463969201</v>
      </c>
      <c r="C26" s="18">
        <f>C12/C$15*100</f>
        <v>13.361408191550614</v>
      </c>
      <c r="D26" s="18">
        <f t="shared" si="7"/>
        <v>13.217157493976345</v>
      </c>
      <c r="E26" s="18">
        <f t="shared" si="7"/>
        <v>11.483943978035033</v>
      </c>
      <c r="F26" s="18">
        <f t="shared" si="7"/>
        <v>7.0472996577716147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4.6783327641440078</v>
      </c>
      <c r="C27" s="18">
        <f>C13/C$15*100</f>
        <v>4.2060447560711713</v>
      </c>
      <c r="D27" s="18">
        <f t="shared" si="8"/>
        <v>3.5280706939561508</v>
      </c>
      <c r="E27" s="18">
        <f t="shared" si="8"/>
        <v>3.2795003751935932</v>
      </c>
      <c r="F27" s="18">
        <f t="shared" si="8"/>
        <v>2.2824477392362721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7.9483043636730866</v>
      </c>
      <c r="C33" s="18">
        <f t="shared" si="9"/>
        <v>-4.5222414834890312</v>
      </c>
      <c r="D33" s="18">
        <f t="shared" si="9"/>
        <v>3.8718821739495146</v>
      </c>
      <c r="E33" s="18">
        <f t="shared" si="9"/>
        <v>2.5866319064671073</v>
      </c>
      <c r="F33" s="18">
        <f>IF(F$3-D$3 &lt;&gt; 0,(EXP(LN(F5/D5)/(F$3-D$3))-1)*100,0)</f>
        <v>3.0132718810832682</v>
      </c>
    </row>
    <row r="34" spans="1:6" x14ac:dyDescent="0.2">
      <c r="A34" t="str">
        <f>$A20</f>
        <v>RQF7 Other higher degree</v>
      </c>
      <c r="B34" s="18">
        <f t="shared" si="9"/>
        <v>9.2748299999821704</v>
      </c>
      <c r="C34" s="18">
        <f t="shared" si="9"/>
        <v>-6.000128498952007</v>
      </c>
      <c r="D34" s="18">
        <f t="shared" si="9"/>
        <v>3.8971774672883264</v>
      </c>
      <c r="E34" s="18">
        <f t="shared" si="9"/>
        <v>2.7189113192948922</v>
      </c>
      <c r="F34" s="18">
        <f t="shared" ref="F34:F43" si="10">IF(F$3-D$3 &lt;&gt; 0,(EXP(LN(F6/D6)/(F$3-D$3))-1)*100,0)</f>
        <v>3.1101744624305816</v>
      </c>
    </row>
    <row r="35" spans="1:6" x14ac:dyDescent="0.2">
      <c r="A35" t="str">
        <f>$A21</f>
        <v>RQF6 First degree</v>
      </c>
      <c r="B35" s="18">
        <f t="shared" si="9"/>
        <v>1.8273812693324398</v>
      </c>
      <c r="C35" s="18">
        <f t="shared" si="9"/>
        <v>11.272475723485931</v>
      </c>
      <c r="D35" s="18">
        <f t="shared" si="9"/>
        <v>1.7057174655592533</v>
      </c>
      <c r="E35" s="18">
        <f t="shared" si="9"/>
        <v>1.8419743585165405</v>
      </c>
      <c r="F35" s="18">
        <f t="shared" si="10"/>
        <v>1.796535123410048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-0.67571549598000047</v>
      </c>
      <c r="C36" s="18">
        <f t="shared" ref="C36:E36" si="12">IF(D$3-C$3 &lt;&gt; 0,(EXP(LN(D8/C8)/(D$3-C$3))-1)*100,0)</f>
        <v>5.9896208176859478</v>
      </c>
      <c r="D36" s="18">
        <f t="shared" si="12"/>
        <v>0.59567327627723099</v>
      </c>
      <c r="E36" s="18">
        <f t="shared" si="12"/>
        <v>1.5202676212096922</v>
      </c>
      <c r="F36" s="18">
        <f t="shared" si="10"/>
        <v>1.2111291066411844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0.43010297576906442</v>
      </c>
      <c r="C37" s="18">
        <f t="shared" si="13"/>
        <v>12.588729724357762</v>
      </c>
      <c r="D37" s="18">
        <f t="shared" si="13"/>
        <v>0.94808779866604187</v>
      </c>
      <c r="E37" s="18">
        <f t="shared" si="13"/>
        <v>1.6638077470392476</v>
      </c>
      <c r="F37" s="18">
        <f t="shared" si="10"/>
        <v>1.4246723735775069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2.8498839063824777</v>
      </c>
      <c r="C38" s="18">
        <f t="shared" si="14"/>
        <v>-1.734221227554178</v>
      </c>
      <c r="D38" s="18">
        <f t="shared" si="14"/>
        <v>0.26965281037272248</v>
      </c>
      <c r="E38" s="18">
        <f t="shared" si="14"/>
        <v>0.41141434489320172</v>
      </c>
      <c r="F38" s="18">
        <f t="shared" si="10"/>
        <v>0.36413824482552926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0.73654495502357697</v>
      </c>
      <c r="C39" s="18">
        <f t="shared" si="15"/>
        <v>-4.4326373215996862</v>
      </c>
      <c r="D39" s="18">
        <f t="shared" si="15"/>
        <v>-1.6054223132131118</v>
      </c>
      <c r="E39" s="18">
        <f t="shared" si="15"/>
        <v>-1.8651718351579416</v>
      </c>
      <c r="F39" s="18">
        <f t="shared" si="10"/>
        <v>-1.7786649403312871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-3.2584089347774681</v>
      </c>
      <c r="C40" s="18">
        <f t="shared" si="16"/>
        <v>-0.9846098588536023</v>
      </c>
      <c r="D40" s="18">
        <f t="shared" si="16"/>
        <v>-2.5161393036369883</v>
      </c>
      <c r="E40" s="18">
        <f t="shared" si="16"/>
        <v>-4.5267978710690882</v>
      </c>
      <c r="F40" s="18">
        <f t="shared" si="10"/>
        <v>-3.8612289867932748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-1.2653406937362055</v>
      </c>
      <c r="C41" s="18">
        <f t="shared" si="17"/>
        <v>-16.038486427042862</v>
      </c>
      <c r="D41" s="18">
        <f t="shared" si="17"/>
        <v>-1.1910688050234763</v>
      </c>
      <c r="E41" s="18">
        <f t="shared" si="17"/>
        <v>-3.3175522099820665</v>
      </c>
      <c r="F41" s="18">
        <f t="shared" si="10"/>
        <v>-2.6138585986014817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1.3967270708886703</v>
      </c>
      <c r="C43" s="18">
        <f t="shared" ref="C43" si="18">IF(D$3-C$3 &lt;&gt; 0,(EXP(LN(D15/C15)/(D$3-C$3))-1)*100,0)</f>
        <v>9.6033925935845588E-2</v>
      </c>
      <c r="D43" s="18">
        <f>IF(E$3-D$3 &lt;&gt; 0,(EXP(LN(E15/D15)/(E$3-D$3))-1)*100,0)</f>
        <v>0.26332903761461246</v>
      </c>
      <c r="E43" s="18">
        <f>IF(F$3-E$3 &lt;&gt; 0,(EXP(LN(F15/E15)/(F$3-E$3))-1)*100,0)</f>
        <v>0.25090954461179926</v>
      </c>
      <c r="F43" s="18">
        <f t="shared" si="10"/>
        <v>0.25504920467143144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2.061458130188913</v>
      </c>
      <c r="C47" s="27">
        <f>D5-C5</f>
        <v>-0.35370964310089725</v>
      </c>
      <c r="D47" s="27">
        <f>E5-D5</f>
        <v>1.5621043282021114</v>
      </c>
      <c r="E47" s="27">
        <f>F5-E5</f>
        <v>2.6272182714652939</v>
      </c>
      <c r="F47" s="27">
        <f>F5-D5</f>
        <v>4.1893225996674053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16.324393484828185</v>
      </c>
      <c r="C48" s="27">
        <f t="shared" si="20"/>
        <v>-3.279434935150725</v>
      </c>
      <c r="D48" s="27">
        <f t="shared" si="20"/>
        <v>10.822510093135648</v>
      </c>
      <c r="E48" s="27">
        <f t="shared" si="20"/>
        <v>19.137921866043378</v>
      </c>
      <c r="F48" s="27">
        <f t="shared" ref="F48:F57" si="21">F6-D6</f>
        <v>29.960431959179026</v>
      </c>
    </row>
    <row r="49" spans="1:6" x14ac:dyDescent="0.2">
      <c r="A49" t="str">
        <f t="shared" si="19"/>
        <v>RQF6 First degree</v>
      </c>
      <c r="B49" s="27">
        <f t="shared" ref="B49:E49" si="22">C7-B7</f>
        <v>6.7123714603011564</v>
      </c>
      <c r="C49" s="27">
        <f t="shared" si="22"/>
        <v>10.828755814334855</v>
      </c>
      <c r="D49" s="27">
        <f t="shared" si="22"/>
        <v>9.4327661114503911</v>
      </c>
      <c r="E49" s="27">
        <f t="shared" si="22"/>
        <v>23.292961627178428</v>
      </c>
      <c r="F49" s="27">
        <f t="shared" si="21"/>
        <v>32.725727738628819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-0.74528358410448092</v>
      </c>
      <c r="C50" s="27">
        <f t="shared" si="23"/>
        <v>1.6237649046787155</v>
      </c>
      <c r="D50" s="27">
        <f t="shared" si="23"/>
        <v>0.86604249467668737</v>
      </c>
      <c r="E50" s="27">
        <f t="shared" si="23"/>
        <v>4.8205752431951865</v>
      </c>
      <c r="F50" s="27">
        <f t="shared" si="21"/>
        <v>5.6866177378718739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0.47077656918706268</v>
      </c>
      <c r="C51" s="27">
        <f t="shared" si="24"/>
        <v>3.4819223421784642</v>
      </c>
      <c r="D51" s="27">
        <f t="shared" si="24"/>
        <v>1.5044768715190173</v>
      </c>
      <c r="E51" s="27">
        <f t="shared" si="24"/>
        <v>5.8568226617024166</v>
      </c>
      <c r="F51" s="27">
        <f t="shared" si="21"/>
        <v>7.3612995332214339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13.161787150275643</v>
      </c>
      <c r="C52" s="27">
        <f t="shared" si="25"/>
        <v>-2.1469770780139896</v>
      </c>
      <c r="D52" s="27">
        <f t="shared" si="25"/>
        <v>1.6490823263444696</v>
      </c>
      <c r="E52" s="27">
        <f t="shared" si="25"/>
        <v>5.1678068591864417</v>
      </c>
      <c r="F52" s="27">
        <f t="shared" si="21"/>
        <v>6.8168891855309113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3.3835137368739225</v>
      </c>
      <c r="C53" s="27">
        <f>D11-C11</f>
        <v>-5.1847032400352759</v>
      </c>
      <c r="D53" s="27">
        <f t="shared" si="26"/>
        <v>-8.6893379577897178</v>
      </c>
      <c r="E53" s="27">
        <f t="shared" si="26"/>
        <v>-17.692332684048068</v>
      </c>
      <c r="F53" s="27">
        <f t="shared" si="21"/>
        <v>-26.381670641837786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-10.428300954501594</v>
      </c>
      <c r="C54" s="27">
        <f t="shared" si="27"/>
        <v>-0.72468187692382457</v>
      </c>
      <c r="D54" s="27">
        <f t="shared" si="27"/>
        <v>-8.7184251241395287</v>
      </c>
      <c r="E54" s="27">
        <f t="shared" si="27"/>
        <v>-23.78728261730614</v>
      </c>
      <c r="F54" s="27">
        <f t="shared" si="21"/>
        <v>-32.505707741445669</v>
      </c>
    </row>
    <row r="55" spans="1:6" x14ac:dyDescent="0.2">
      <c r="A55" t="str">
        <f t="shared" si="19"/>
        <v>No Qualification</v>
      </c>
      <c r="B55" s="27">
        <f t="shared" ref="B55:E55" si="28">C13-B13</f>
        <v>-1.2107159930489715</v>
      </c>
      <c r="C55" s="27">
        <f t="shared" si="28"/>
        <v>-3.7159362879677076</v>
      </c>
      <c r="D55" s="27">
        <f t="shared" si="28"/>
        <v>-1.1312191433985994</v>
      </c>
      <c r="E55" s="27">
        <f t="shared" si="28"/>
        <v>-5.2466912274166688</v>
      </c>
      <c r="F55" s="27">
        <f t="shared" si="21"/>
        <v>-6.3779103708152682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29.729999999999791</v>
      </c>
      <c r="C57" s="29">
        <f t="shared" ref="C57" si="29">D15-C15</f>
        <v>0.52899999999976899</v>
      </c>
      <c r="D57" s="29">
        <f>E15-D15</f>
        <v>7.2980000000003429</v>
      </c>
      <c r="E57" s="29">
        <f>F15-E15</f>
        <v>14.177000000000362</v>
      </c>
      <c r="F57" s="29">
        <f t="shared" si="21"/>
        <v>21.475000000000705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Leicester and Leicestershire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36.119250516906384</v>
      </c>
      <c r="N6" s="11">
        <v>32.818713534260148</v>
      </c>
      <c r="O6" s="11">
        <v>29.995792521590658</v>
      </c>
      <c r="P6" s="11">
        <v>28.488816364101002</v>
      </c>
      <c r="Q6" s="11">
        <v>27.070291052141197</v>
      </c>
      <c r="R6" s="11">
        <v>24.379587350524336</v>
      </c>
      <c r="S6" s="11">
        <v>23.881331904826322</v>
      </c>
      <c r="T6" s="11">
        <v>23.894785279357862</v>
      </c>
      <c r="U6" s="11">
        <v>25.304062836332857</v>
      </c>
      <c r="V6" s="11">
        <v>23.168871357475364</v>
      </c>
      <c r="W6" s="11">
        <v>19.452935069507657</v>
      </c>
      <c r="X6" s="11">
        <v>26.237585653782205</v>
      </c>
      <c r="Y6" s="11">
        <v>20.794516973857007</v>
      </c>
      <c r="Z6" s="11">
        <v>19.815613029777403</v>
      </c>
      <c r="AA6" s="11">
        <v>18.864832167679467</v>
      </c>
      <c r="AB6" s="11">
        <v>18.321715926109057</v>
      </c>
      <c r="AC6" s="11">
        <v>17.815538652917642</v>
      </c>
      <c r="AD6" s="11">
        <v>17.285134208990279</v>
      </c>
      <c r="AE6" s="11">
        <v>16.725308839854833</v>
      </c>
      <c r="AF6" s="11">
        <v>16.148652484738946</v>
      </c>
      <c r="AG6" s="11">
        <v>15.561712131033497</v>
      </c>
      <c r="AH6" s="11">
        <v>14.958050891860831</v>
      </c>
      <c r="AI6" s="11">
        <v>14.336304986842197</v>
      </c>
      <c r="AJ6" s="11">
        <v>13.700196331006032</v>
      </c>
      <c r="AK6" s="11">
        <v>13.088377994611054</v>
      </c>
      <c r="AL6" s="11">
        <v>13.075024698692388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82.242751356139678</v>
      </c>
      <c r="N7" s="11">
        <v>83.063436875095647</v>
      </c>
      <c r="O7" s="11">
        <v>87.894447835015072</v>
      </c>
      <c r="P7" s="11">
        <v>75.987343522161808</v>
      </c>
      <c r="Q7" s="11">
        <v>78.07643224620125</v>
      </c>
      <c r="R7" s="11">
        <v>84.029217135412395</v>
      </c>
      <c r="S7" s="11">
        <v>77.777616934611842</v>
      </c>
      <c r="T7" s="11">
        <v>80.68790348165426</v>
      </c>
      <c r="U7" s="11">
        <v>78.249458680032603</v>
      </c>
      <c r="V7" s="11">
        <v>73.600916180910801</v>
      </c>
      <c r="W7" s="11">
        <v>72.876234303986976</v>
      </c>
      <c r="X7" s="11">
        <v>75.208257003829132</v>
      </c>
      <c r="Y7" s="11">
        <v>70.456211142490417</v>
      </c>
      <c r="Z7" s="11">
        <v>68.352097462190116</v>
      </c>
      <c r="AA7" s="11">
        <v>66.346595518957216</v>
      </c>
      <c r="AB7" s="11">
        <v>64.157809179847447</v>
      </c>
      <c r="AC7" s="11">
        <v>61.877772905476085</v>
      </c>
      <c r="AD7" s="11">
        <v>59.562221882906734</v>
      </c>
      <c r="AE7" s="11">
        <v>57.255471907349467</v>
      </c>
      <c r="AF7" s="11">
        <v>54.926845778346113</v>
      </c>
      <c r="AG7" s="11">
        <v>52.597037118092977</v>
      </c>
      <c r="AH7" s="11">
        <v>50.232283991605883</v>
      </c>
      <c r="AI7" s="11">
        <v>47.838390366608124</v>
      </c>
      <c r="AJ7" s="11">
        <v>45.411708097383844</v>
      </c>
      <c r="AK7" s="11">
        <v>42.94067764869709</v>
      </c>
      <c r="AL7" s="11">
        <v>40.370526562541308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107.39218712301657</v>
      </c>
      <c r="N8" s="11">
        <v>107.81824797169349</v>
      </c>
      <c r="O8" s="11">
        <v>110.9302568937522</v>
      </c>
      <c r="P8" s="11">
        <v>112.34577383522922</v>
      </c>
      <c r="Q8" s="11">
        <v>114.9300669560124</v>
      </c>
      <c r="R8" s="11">
        <v>113.58304282688691</v>
      </c>
      <c r="S8" s="11">
        <v>122.57157720418918</v>
      </c>
      <c r="T8" s="11">
        <v>110.9497363838442</v>
      </c>
      <c r="U8" s="11">
        <v>105.62161936207913</v>
      </c>
      <c r="V8" s="11">
        <v>116.96655656376083</v>
      </c>
      <c r="W8" s="11">
        <v>111.78185332372556</v>
      </c>
      <c r="X8" s="11">
        <v>107.7603192243041</v>
      </c>
      <c r="Y8" s="11">
        <v>107.82081860333737</v>
      </c>
      <c r="Z8" s="11">
        <v>106.20182347593236</v>
      </c>
      <c r="AA8" s="11">
        <v>104.78143095165784</v>
      </c>
      <c r="AB8" s="11">
        <v>103.09251536593584</v>
      </c>
      <c r="AC8" s="11">
        <v>101.34982997326897</v>
      </c>
      <c r="AD8" s="11">
        <v>99.568525175548828</v>
      </c>
      <c r="AE8" s="11">
        <v>97.792635477141118</v>
      </c>
      <c r="AF8" s="11">
        <v>96.016702197884129</v>
      </c>
      <c r="AG8" s="11">
        <v>94.272723987077427</v>
      </c>
      <c r="AH8" s="11">
        <v>92.523545695788442</v>
      </c>
      <c r="AI8" s="11">
        <v>90.775900964493218</v>
      </c>
      <c r="AJ8" s="11">
        <v>89.030149392318009</v>
      </c>
      <c r="AK8" s="11">
        <v>87.273072376153479</v>
      </c>
      <c r="AL8" s="11">
        <v>85.40018268188777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102.56998999042253</v>
      </c>
      <c r="N9" s="11">
        <v>105.66218048982556</v>
      </c>
      <c r="O9" s="11">
        <v>110.73165698610281</v>
      </c>
      <c r="P9" s="11">
        <v>101.57433101218935</v>
      </c>
      <c r="Q9" s="11">
        <v>107.07137055824695</v>
      </c>
      <c r="R9" s="11">
        <v>110.63885857483388</v>
      </c>
      <c r="S9" s="11">
        <v>116.89123670687232</v>
      </c>
      <c r="T9" s="11">
        <v>116.93270399420597</v>
      </c>
      <c r="U9" s="11">
        <v>109.54029850067401</v>
      </c>
      <c r="V9" s="11">
        <v>123.80064572510952</v>
      </c>
      <c r="W9" s="11">
        <v>121.65366864709553</v>
      </c>
      <c r="X9" s="11">
        <v>119.37007951481948</v>
      </c>
      <c r="Y9" s="11">
        <v>121.17297961875261</v>
      </c>
      <c r="Z9" s="11">
        <v>121.81912497697101</v>
      </c>
      <c r="AA9" s="11">
        <v>122.70888269419464</v>
      </c>
      <c r="AB9" s="11">
        <v>123.30275097344</v>
      </c>
      <c r="AC9" s="11">
        <v>123.83116801809551</v>
      </c>
      <c r="AD9" s="11">
        <v>124.30922322713802</v>
      </c>
      <c r="AE9" s="11">
        <v>124.80331077805296</v>
      </c>
      <c r="AF9" s="11">
        <v>125.29945206736612</v>
      </c>
      <c r="AG9" s="11">
        <v>125.84446036122768</v>
      </c>
      <c r="AH9" s="11">
        <v>126.38399404938954</v>
      </c>
      <c r="AI9" s="11">
        <v>126.92848178906925</v>
      </c>
      <c r="AJ9" s="11">
        <v>127.49184530091341</v>
      </c>
      <c r="AK9" s="11">
        <v>128.0532961829467</v>
      </c>
      <c r="AL9" s="11">
        <v>128.47055783262644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23.345603107233689</v>
      </c>
      <c r="N10" s="11">
        <v>24.581179556584306</v>
      </c>
      <c r="O10" s="11">
        <v>22.821962803518048</v>
      </c>
      <c r="P10" s="11">
        <v>26.20493790787614</v>
      </c>
      <c r="Q10" s="11">
        <v>25.685925638322722</v>
      </c>
      <c r="R10" s="11">
        <v>27.188267817486373</v>
      </c>
      <c r="S10" s="11">
        <v>27.90646499298397</v>
      </c>
      <c r="T10" s="11">
        <v>29.186778839197981</v>
      </c>
      <c r="U10" s="11">
        <v>28.449411848986205</v>
      </c>
      <c r="V10" s="11">
        <v>27.659044386673436</v>
      </c>
      <c r="W10" s="11">
        <v>31.1409667288519</v>
      </c>
      <c r="X10" s="11">
        <v>30.141311717786337</v>
      </c>
      <c r="Y10" s="11">
        <v>31.037012596000089</v>
      </c>
      <c r="Z10" s="11">
        <v>31.544585129237319</v>
      </c>
      <c r="AA10" s="11">
        <v>32.122726826736539</v>
      </c>
      <c r="AB10" s="11">
        <v>32.645443600370918</v>
      </c>
      <c r="AC10" s="11">
        <v>33.180020719463968</v>
      </c>
      <c r="AD10" s="11">
        <v>33.720475806789551</v>
      </c>
      <c r="AE10">
        <v>34.255459101539181</v>
      </c>
      <c r="AF10">
        <v>34.808622427880508</v>
      </c>
      <c r="AG10">
        <v>35.38665986596267</v>
      </c>
      <c r="AH10">
        <v>35.974430283338833</v>
      </c>
      <c r="AI10" s="11">
        <v>36.581974475202067</v>
      </c>
      <c r="AJ10" s="11">
        <v>37.213469367434598</v>
      </c>
      <c r="AK10" s="11">
        <v>37.870256723610865</v>
      </c>
      <c r="AL10" s="11">
        <v>38.502266262073334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25.618487825947028</v>
      </c>
      <c r="N11" s="11">
        <v>26.832705519146895</v>
      </c>
      <c r="O11" s="11">
        <v>24.682558585282752</v>
      </c>
      <c r="P11" s="11">
        <v>27.301035797054485</v>
      </c>
      <c r="Q11" s="11">
        <v>26.385296291642259</v>
      </c>
      <c r="R11" s="11">
        <v>27.854927985701934</v>
      </c>
      <c r="S11" s="11">
        <v>27.873837564802344</v>
      </c>
      <c r="T11" s="11">
        <v>28.30538036670432</v>
      </c>
      <c r="U11" s="11">
        <v>27.69144957509388</v>
      </c>
      <c r="V11" s="11">
        <v>27.109644401597453</v>
      </c>
      <c r="W11" s="11">
        <v>28.733409306276169</v>
      </c>
      <c r="X11" s="11">
        <v>27.64656157949992</v>
      </c>
      <c r="Y11" s="11">
        <v>28.399813203462596</v>
      </c>
      <c r="Z11" s="11">
        <v>28.762119939895623</v>
      </c>
      <c r="AA11" s="11">
        <v>29.21912376516914</v>
      </c>
      <c r="AB11" s="11">
        <v>29.599451800952856</v>
      </c>
      <c r="AC11" s="11">
        <v>29.981497481992516</v>
      </c>
      <c r="AD11" s="11">
        <v>30.407717784522909</v>
      </c>
      <c r="AE11">
        <v>30.83748148904419</v>
      </c>
      <c r="AF11">
        <v>31.280339357124596</v>
      </c>
      <c r="AG11">
        <v>31.758316157836688</v>
      </c>
      <c r="AH11">
        <v>32.261199732126784</v>
      </c>
      <c r="AI11" s="11">
        <v>32.776109640381407</v>
      </c>
      <c r="AJ11" s="11">
        <v>33.309867193383226</v>
      </c>
      <c r="AK11" s="11">
        <v>33.851933144984692</v>
      </c>
      <c r="AL11" s="11">
        <v>34.420027044148043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68.504938450292585</v>
      </c>
      <c r="N12" s="11">
        <v>74.05099791596912</v>
      </c>
      <c r="O12" s="11">
        <v>71.363197300025163</v>
      </c>
      <c r="P12" s="11">
        <v>81.375741889817476</v>
      </c>
      <c r="Q12" s="11">
        <v>84.058109924586859</v>
      </c>
      <c r="R12" s="11">
        <v>89.351315700926392</v>
      </c>
      <c r="S12" s="11">
        <v>92.074636832944705</v>
      </c>
      <c r="T12" s="11">
        <v>97.33071693173423</v>
      </c>
      <c r="U12" s="11">
        <v>95.398229785537126</v>
      </c>
      <c r="V12" s="11">
        <v>96.063687161227548</v>
      </c>
      <c r="W12" s="11">
        <v>106.8924429755624</v>
      </c>
      <c r="X12" s="11">
        <v>105.85699335506537</v>
      </c>
      <c r="Y12" s="11">
        <v>109.00173070676338</v>
      </c>
      <c r="Z12" s="11">
        <v>111.37235926134383</v>
      </c>
      <c r="AA12" s="11">
        <v>113.9789171341808</v>
      </c>
      <c r="AB12" s="11">
        <v>116.32520908701279</v>
      </c>
      <c r="AC12" s="11">
        <v>118.60967989320105</v>
      </c>
      <c r="AD12" s="11">
        <v>120.8228127941799</v>
      </c>
      <c r="AE12">
        <v>123.08243012199986</v>
      </c>
      <c r="AF12">
        <v>125.36917664477781</v>
      </c>
      <c r="AG12">
        <v>127.71289759469083</v>
      </c>
      <c r="AH12">
        <v>130.05787332361609</v>
      </c>
      <c r="AI12">
        <v>132.4359693551734</v>
      </c>
      <c r="AJ12">
        <v>134.85700999919706</v>
      </c>
      <c r="AK12">
        <v>137.30142785086491</v>
      </c>
      <c r="AL12">
        <v>139.61817071419122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31.38456956339483</v>
      </c>
      <c r="N13" s="11">
        <v>26.803544775828925</v>
      </c>
      <c r="O13" s="11">
        <v>25.833019493159814</v>
      </c>
      <c r="P13" s="11">
        <v>34.412027924106425</v>
      </c>
      <c r="Q13" s="11">
        <v>35.283896412812354</v>
      </c>
      <c r="R13" s="11">
        <v>38.331684892885157</v>
      </c>
      <c r="S13" s="11">
        <v>39.684316392099227</v>
      </c>
      <c r="T13" s="11">
        <v>38.73282622716858</v>
      </c>
      <c r="U13" s="11">
        <v>43.573428725730771</v>
      </c>
      <c r="V13" s="11">
        <v>54.656078377713342</v>
      </c>
      <c r="W13" s="11">
        <v>51.376643442562617</v>
      </c>
      <c r="X13" s="11">
        <v>51.783582683182651</v>
      </c>
      <c r="Y13" s="11">
        <v>55.563720721750073</v>
      </c>
      <c r="Z13" s="11">
        <v>57.776007322379236</v>
      </c>
      <c r="AA13" s="11">
        <v>60.076079613528798</v>
      </c>
      <c r="AB13" s="11">
        <v>62.199153535698265</v>
      </c>
      <c r="AC13" s="11">
        <v>64.259525012361948</v>
      </c>
      <c r="AD13" s="11">
        <v>66.272016596234891</v>
      </c>
      <c r="AE13">
        <v>68.248630050788421</v>
      </c>
      <c r="AF13">
        <v>70.19623230663035</v>
      </c>
      <c r="AG13">
        <v>72.139334466673574</v>
      </c>
      <c r="AH13">
        <v>74.047157020879879</v>
      </c>
      <c r="AI13">
        <v>75.928238797235949</v>
      </c>
      <c r="AJ13">
        <v>77.787361215388586</v>
      </c>
      <c r="AK13">
        <v>79.614361015224489</v>
      </c>
      <c r="AL13">
        <v>81.337075401741643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4.5332220666467338</v>
      </c>
      <c r="N14" s="11">
        <v>4.0409933615956968</v>
      </c>
      <c r="O14" s="11">
        <v>3.8491075815531328</v>
      </c>
      <c r="P14" s="11">
        <v>5.1419917474644485</v>
      </c>
      <c r="Q14" s="11">
        <v>5.1466109200339636</v>
      </c>
      <c r="R14" s="11">
        <v>5.7600977153428232</v>
      </c>
      <c r="S14" s="11">
        <v>6.0369814666699524</v>
      </c>
      <c r="T14" s="11">
        <v>5.7311684961321117</v>
      </c>
      <c r="U14" s="11">
        <v>6.1390406855340576</v>
      </c>
      <c r="V14" s="11">
        <v>7.8215558455317362</v>
      </c>
      <c r="W14" s="11">
        <v>7.467846202430839</v>
      </c>
      <c r="X14" s="11">
        <v>7.7313092677305058</v>
      </c>
      <c r="Y14" s="11">
        <v>8.117196433586555</v>
      </c>
      <c r="Z14" s="11">
        <v>8.424269402272758</v>
      </c>
      <c r="AA14" s="11">
        <v>8.7394113278961481</v>
      </c>
      <c r="AB14" s="11">
        <v>9.0299505306329504</v>
      </c>
      <c r="AC14" s="11">
        <v>9.309967343221949</v>
      </c>
      <c r="AD14" s="11">
        <v>9.5808725236884928</v>
      </c>
      <c r="AE14">
        <v>9.8552722342302985</v>
      </c>
      <c r="AF14">
        <v>10.124976735251469</v>
      </c>
      <c r="AG14">
        <v>10.393858317405329</v>
      </c>
      <c r="AH14">
        <v>10.656465011394346</v>
      </c>
      <c r="AI14">
        <v>10.914629624993731</v>
      </c>
      <c r="AJ14">
        <v>11.168393102975344</v>
      </c>
      <c r="AK14">
        <v>11.419597062905741</v>
      </c>
      <c r="AL14">
        <v>11.657168802098244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Leicester and Leicestershire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Leicester and Leicestershire</v>
      </c>
      <c r="W1" s="203" t="str">
        <f>CONCATENATE("Shift-share Figure 1: Levels of Employment, ",C4," - ",F40,", ",Info!B5)</f>
        <v>Shift-share Figure 1: Levels of Employment, 2015 - 2035, Leicester and Leicestershire</v>
      </c>
      <c r="AK1" s="203" t="str">
        <f>CONCATENATE("Shift-share Figure 1.1: Net Changes, ",C4,"-",F40,", ",Info!B5)</f>
        <v>Shift-share Figure 1.1: Net Changes, 2015-2035, Leicester and Leicestershire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33.481948363405941</v>
      </c>
      <c r="C8" s="141">
        <f t="shared" ref="C8:C33" si="0">B8/B$35*100</f>
        <v>6.4250347548450586</v>
      </c>
      <c r="E8" s="151">
        <v>42.449842038933753</v>
      </c>
      <c r="F8" s="141">
        <f t="shared" ref="F8:F33" si="1">E8/E$35*100</f>
        <v>7.698891870326924</v>
      </c>
      <c r="H8" s="151">
        <f>E8-B8</f>
        <v>8.9678936755278116</v>
      </c>
      <c r="I8" s="141">
        <f>IF(B8&lt;&gt;0,((E8/B8)-1)*100,0)</f>
        <v>26.78426469747879</v>
      </c>
      <c r="K8" s="207">
        <f t="shared" ref="K8:K33" si="2">(($E$35/$B$35)-1)*B8</f>
        <v>1.9441512664685296</v>
      </c>
      <c r="L8" s="141">
        <f>IF(B8&lt;&gt;0,K8/B8*100,0)</f>
        <v>5.8065655121593451</v>
      </c>
      <c r="N8" s="151">
        <f>H8-(K8+Q8)</f>
        <v>6.5820725204202581</v>
      </c>
      <c r="O8" s="141">
        <f>IF(B8&lt;&gt;0,N8/B8*100,0)</f>
        <v>19.65857078859284</v>
      </c>
      <c r="Q8" s="151">
        <v>0.44166988863902384</v>
      </c>
      <c r="R8" s="141">
        <f>IF(B8&lt;&gt;0,Q8/B8*100,0)</f>
        <v>1.3191283967265968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15.498179242153594</v>
      </c>
      <c r="C9" s="141">
        <f t="shared" si="0"/>
        <v>2.9740306384465653</v>
      </c>
      <c r="E9" s="151">
        <v>17.838282106952217</v>
      </c>
      <c r="F9" s="141">
        <f t="shared" si="1"/>
        <v>3.235230062054248</v>
      </c>
      <c r="H9" s="151">
        <f t="shared" ref="H9:H32" si="3">E9-B9</f>
        <v>2.3401028647986237</v>
      </c>
      <c r="I9" s="141">
        <f t="shared" ref="I9:I32" si="4">IF(B9&lt;&gt;0,((E9/B9)-1)*100,0)</f>
        <v>15.099211515335709</v>
      </c>
      <c r="K9" s="207">
        <f t="shared" si="2"/>
        <v>0.89991193088752908</v>
      </c>
      <c r="L9" s="141">
        <f t="shared" ref="L9:L32" si="5">IF(B9&lt;&gt;0,K9/B9*100,0)</f>
        <v>5.8065655121593451</v>
      </c>
      <c r="N9" s="151">
        <f t="shared" ref="N9:N31" si="6">H9-(K9+Q9)</f>
        <v>1.1669324183190879</v>
      </c>
      <c r="O9" s="141">
        <f>IF(B9&lt;&gt;0,N9/B9*100,0)</f>
        <v>7.5294807221298692</v>
      </c>
      <c r="Q9" s="151">
        <v>0.27325851559200676</v>
      </c>
      <c r="R9" s="141">
        <f>IF(B9&lt;&gt;0,Q9/B9*100,0)</f>
        <v>1.7631652810464935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28.371226527661943</v>
      </c>
      <c r="C10" s="141">
        <f t="shared" si="0"/>
        <v>5.4443103041470406</v>
      </c>
      <c r="E10" s="151">
        <v>35.214284453988789</v>
      </c>
      <c r="F10" s="141">
        <f t="shared" si="1"/>
        <v>6.3866190138832319</v>
      </c>
      <c r="H10" s="151">
        <f t="shared" si="3"/>
        <v>6.8430579263268463</v>
      </c>
      <c r="I10" s="141">
        <f t="shared" si="4"/>
        <v>24.11971128444117</v>
      </c>
      <c r="K10" s="207">
        <f t="shared" si="2"/>
        <v>1.6473938549318217</v>
      </c>
      <c r="L10" s="141">
        <f t="shared" si="5"/>
        <v>5.8065655121593451</v>
      </c>
      <c r="N10" s="151">
        <f t="shared" si="6"/>
        <v>4.7148119448837953</v>
      </c>
      <c r="O10" s="141">
        <f t="shared" ref="O10:O32" si="7">IF(B10&lt;&gt;0,N10/B10*100,0)</f>
        <v>16.618287335187478</v>
      </c>
      <c r="Q10" s="151">
        <v>0.48085212651122972</v>
      </c>
      <c r="R10" s="141">
        <f t="shared" ref="R10:R32" si="8">IF(B10&lt;&gt;0,Q10/B10*100,0)</f>
        <v>1.6948584370943531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18.637219133478691</v>
      </c>
      <c r="C11" s="141">
        <f t="shared" si="0"/>
        <v>3.5763982240991337</v>
      </c>
      <c r="E11" s="151">
        <v>20.577485038123374</v>
      </c>
      <c r="F11" s="141">
        <f t="shared" si="1"/>
        <v>3.7320240703482539</v>
      </c>
      <c r="H11" s="151">
        <f>E11-B11</f>
        <v>1.9402659046446828</v>
      </c>
      <c r="I11" s="141">
        <f>IF(B11&lt;&gt;0,((E11/B11)-1)*100,0)</f>
        <v>10.410705002439524</v>
      </c>
      <c r="K11" s="207">
        <f t="shared" si="2"/>
        <v>1.0821823386301364</v>
      </c>
      <c r="L11" s="141">
        <f t="shared" si="5"/>
        <v>5.8065655121593442</v>
      </c>
      <c r="N11" s="151">
        <f t="shared" si="6"/>
        <v>2.1764241234082031</v>
      </c>
      <c r="O11" s="141">
        <f t="shared" si="7"/>
        <v>11.677837277228855</v>
      </c>
      <c r="Q11" s="151">
        <v>-1.3183405573936566</v>
      </c>
      <c r="R11" s="141">
        <f>IF(B11&lt;&gt;0,Q11/B11*100,0)</f>
        <v>-7.0736977869486726</v>
      </c>
      <c r="T11" s="136"/>
    </row>
    <row r="12" spans="1:97" x14ac:dyDescent="0.2">
      <c r="A12" s="10" t="str">
        <f>name!$D8</f>
        <v>23 Teaching and other educational professionals</v>
      </c>
      <c r="B12" s="151">
        <v>20.024745465039871</v>
      </c>
      <c r="C12" s="141">
        <f t="shared" si="0"/>
        <v>3.842658263890808</v>
      </c>
      <c r="E12" s="151">
        <v>23.655232143514564</v>
      </c>
      <c r="F12" s="141">
        <f t="shared" si="1"/>
        <v>4.2902179535407017</v>
      </c>
      <c r="H12" s="151">
        <f t="shared" si="3"/>
        <v>3.6304866784746928</v>
      </c>
      <c r="I12" s="141">
        <f t="shared" si="4"/>
        <v>18.130001626302651</v>
      </c>
      <c r="K12" s="207">
        <f t="shared" si="2"/>
        <v>1.1627499640706975</v>
      </c>
      <c r="L12" s="141">
        <f t="shared" si="5"/>
        <v>5.8065655121593442</v>
      </c>
      <c r="N12" s="151">
        <f t="shared" si="6"/>
        <v>2.1453434285048663</v>
      </c>
      <c r="O12" s="141">
        <f t="shared" si="7"/>
        <v>10.713461662972477</v>
      </c>
      <c r="Q12" s="151">
        <v>0.32239328589912886</v>
      </c>
      <c r="R12" s="141">
        <f t="shared" si="8"/>
        <v>1.6099744511708174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28.288074701930213</v>
      </c>
      <c r="C13" s="141">
        <f t="shared" si="0"/>
        <v>5.4283538441329302</v>
      </c>
      <c r="E13" s="151">
        <v>38.276685492372032</v>
      </c>
      <c r="F13" s="141">
        <f t="shared" si="1"/>
        <v>6.9420296662118144</v>
      </c>
      <c r="H13" s="151">
        <f t="shared" si="3"/>
        <v>9.9886107904418182</v>
      </c>
      <c r="I13" s="141">
        <f t="shared" si="4"/>
        <v>35.310323857990426</v>
      </c>
      <c r="K13" s="207">
        <f t="shared" si="2"/>
        <v>1.6425655896961522</v>
      </c>
      <c r="L13" s="141">
        <f t="shared" si="5"/>
        <v>5.8065655121593451</v>
      </c>
      <c r="N13" s="151">
        <f>H13-(K13+Q13)</f>
        <v>6.7180802480022912</v>
      </c>
      <c r="O13" s="141">
        <f>IF(B13&lt;&gt;0,N13/B13*100,0)</f>
        <v>23.748806939992591</v>
      </c>
      <c r="Q13" s="151">
        <v>1.6279649527433744</v>
      </c>
      <c r="R13" s="141">
        <f t="shared" si="8"/>
        <v>5.7549514058384874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9.0097315731295673</v>
      </c>
      <c r="C14" s="141">
        <f t="shared" si="0"/>
        <v>1.7289268193379921</v>
      </c>
      <c r="E14" s="151">
        <v>11.917251725435243</v>
      </c>
      <c r="F14" s="141">
        <f t="shared" si="1"/>
        <v>2.16136569698994</v>
      </c>
      <c r="H14" s="151">
        <f t="shared" si="3"/>
        <v>2.9075201523056755</v>
      </c>
      <c r="I14" s="141">
        <f t="shared" si="4"/>
        <v>32.270885416575588</v>
      </c>
      <c r="K14" s="207">
        <f t="shared" si="2"/>
        <v>0.52315596626347305</v>
      </c>
      <c r="L14" s="141">
        <f>IF(B14&lt;&gt;0,K14/B14*100,0)</f>
        <v>5.8065655121593442</v>
      </c>
      <c r="N14" s="151">
        <f t="shared" si="6"/>
        <v>2.2625252122436494</v>
      </c>
      <c r="O14" s="141">
        <f t="shared" si="7"/>
        <v>25.112015756289086</v>
      </c>
      <c r="Q14" s="151">
        <v>0.12183897379855287</v>
      </c>
      <c r="R14" s="141">
        <f t="shared" si="8"/>
        <v>1.3523041481271523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8.3614550585434984</v>
      </c>
      <c r="C15" s="141">
        <f t="shared" si="0"/>
        <v>1.6045254824815725</v>
      </c>
      <c r="E15" s="151">
        <v>9.3810980660129673</v>
      </c>
      <c r="F15" s="141">
        <f t="shared" si="1"/>
        <v>1.7013976063544611</v>
      </c>
      <c r="H15" s="151">
        <f t="shared" si="3"/>
        <v>1.0196430074694689</v>
      </c>
      <c r="I15" s="141">
        <f t="shared" si="4"/>
        <v>12.194564227521942</v>
      </c>
      <c r="K15" s="207">
        <f t="shared" si="2"/>
        <v>0.48551336574408976</v>
      </c>
      <c r="L15" s="141">
        <f t="shared" si="5"/>
        <v>5.8065655121593451</v>
      </c>
      <c r="N15" s="151">
        <f t="shared" si="6"/>
        <v>1.057652616607871</v>
      </c>
      <c r="O15" s="141">
        <f t="shared" si="7"/>
        <v>12.649145504013582</v>
      </c>
      <c r="Q15" s="151">
        <v>-0.52352297488249178</v>
      </c>
      <c r="R15" s="141">
        <f t="shared" si="8"/>
        <v>-6.2611467886509873</v>
      </c>
      <c r="T15" s="11"/>
    </row>
    <row r="16" spans="1:97" x14ac:dyDescent="0.2">
      <c r="A16" s="10" t="str">
        <f>name!$D12</f>
        <v>33 Protective service occupations</v>
      </c>
      <c r="B16" s="151">
        <v>6.253134533853614</v>
      </c>
      <c r="C16" s="141">
        <f t="shared" si="0"/>
        <v>1.1999482906628669</v>
      </c>
      <c r="E16" s="151">
        <v>6.9180747895188999</v>
      </c>
      <c r="F16" s="141">
        <f t="shared" si="1"/>
        <v>1.2546927667361119</v>
      </c>
      <c r="H16" s="151">
        <f t="shared" si="3"/>
        <v>0.66494025566528592</v>
      </c>
      <c r="I16" s="141">
        <f t="shared" si="4"/>
        <v>10.633711014298353</v>
      </c>
      <c r="K16" s="207">
        <f t="shared" si="2"/>
        <v>0.36309235327167</v>
      </c>
      <c r="L16" s="141">
        <f t="shared" si="5"/>
        <v>5.8065655121593451</v>
      </c>
      <c r="N16" s="151">
        <f t="shared" si="6"/>
        <v>0.16416839181864162</v>
      </c>
      <c r="O16" s="141">
        <f t="shared" si="7"/>
        <v>2.6253775755160302</v>
      </c>
      <c r="Q16" s="151">
        <v>0.13767951057497427</v>
      </c>
      <c r="R16" s="141">
        <f t="shared" si="8"/>
        <v>2.2017679266229799</v>
      </c>
      <c r="T16" s="11"/>
    </row>
    <row r="17" spans="1:20" x14ac:dyDescent="0.2">
      <c r="A17" s="10" t="str">
        <f>name!$D13</f>
        <v>34 Culture, media and sports occupations</v>
      </c>
      <c r="B17" s="151">
        <v>7.3572798357239657</v>
      </c>
      <c r="C17" s="141">
        <f t="shared" si="0"/>
        <v>1.4118287900268007</v>
      </c>
      <c r="E17" s="151">
        <v>7.4623217461008169</v>
      </c>
      <c r="F17" s="141">
        <f t="shared" si="1"/>
        <v>1.3533998117619956</v>
      </c>
      <c r="H17" s="151">
        <f t="shared" si="3"/>
        <v>0.10504191037685118</v>
      </c>
      <c r="I17" s="141">
        <f t="shared" si="4"/>
        <v>1.4277275395562672</v>
      </c>
      <c r="K17" s="207">
        <f t="shared" si="2"/>
        <v>0.42720527357420152</v>
      </c>
      <c r="L17" s="141">
        <f t="shared" si="5"/>
        <v>5.8065655121593451</v>
      </c>
      <c r="N17" s="151">
        <f t="shared" si="6"/>
        <v>-0.11201198857498637</v>
      </c>
      <c r="O17" s="141">
        <f t="shared" si="7"/>
        <v>-1.5224647026622748</v>
      </c>
      <c r="Q17" s="151">
        <v>-0.21015137462236397</v>
      </c>
      <c r="R17" s="141">
        <f t="shared" si="8"/>
        <v>-2.8563732699408031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28.794796695187614</v>
      </c>
      <c r="C18" s="141">
        <f t="shared" si="0"/>
        <v>5.5255915073174746</v>
      </c>
      <c r="E18" s="151">
        <v>33.47207699562388</v>
      </c>
      <c r="F18" s="141">
        <f t="shared" si="1"/>
        <v>6.0706445321566234</v>
      </c>
      <c r="H18" s="151">
        <f t="shared" si="3"/>
        <v>4.6772803004362657</v>
      </c>
      <c r="I18" s="141">
        <f t="shared" si="4"/>
        <v>16.243491315283244</v>
      </c>
      <c r="K18" s="207">
        <f t="shared" si="2"/>
        <v>1.6719887341991628</v>
      </c>
      <c r="L18" s="141">
        <f t="shared" si="5"/>
        <v>5.8065655121593451</v>
      </c>
      <c r="N18" s="151">
        <f t="shared" si="6"/>
        <v>2.4751626333772192</v>
      </c>
      <c r="O18" s="141">
        <f t="shared" si="7"/>
        <v>8.595867717277148</v>
      </c>
      <c r="Q18" s="151">
        <v>0.53012893285988383</v>
      </c>
      <c r="R18" s="141">
        <f t="shared" si="8"/>
        <v>1.8410580858467485</v>
      </c>
      <c r="T18" s="11"/>
    </row>
    <row r="19" spans="1:20" x14ac:dyDescent="0.2">
      <c r="A19" s="10" t="str">
        <f>name!$D15</f>
        <v>41 Administrative occupations</v>
      </c>
      <c r="B19" s="151">
        <v>45.938492659319486</v>
      </c>
      <c r="C19" s="141">
        <f t="shared" si="0"/>
        <v>8.815389376919093</v>
      </c>
      <c r="E19" s="151">
        <v>48.826546306896113</v>
      </c>
      <c r="F19" s="141">
        <f t="shared" si="1"/>
        <v>8.8553992750674944</v>
      </c>
      <c r="H19" s="151">
        <f t="shared" si="3"/>
        <v>2.8880536475766263</v>
      </c>
      <c r="I19" s="141">
        <f t="shared" si="4"/>
        <v>6.286783654384287</v>
      </c>
      <c r="K19" s="207">
        <f t="shared" si="2"/>
        <v>2.6674486715618979</v>
      </c>
      <c r="L19" s="141">
        <f t="shared" si="5"/>
        <v>5.806565512159346</v>
      </c>
      <c r="N19" s="151">
        <f t="shared" si="6"/>
        <v>-0.7974393535515496</v>
      </c>
      <c r="O19" s="141">
        <f t="shared" si="7"/>
        <v>-1.735884891708074</v>
      </c>
      <c r="Q19" s="151">
        <v>1.018044329566278</v>
      </c>
      <c r="R19" s="141">
        <f t="shared" si="8"/>
        <v>2.2161030339330225</v>
      </c>
      <c r="T19" s="11"/>
    </row>
    <row r="20" spans="1:20" x14ac:dyDescent="0.2">
      <c r="A20" s="10" t="str">
        <f>name!$D16</f>
        <v>42 Secretarial and related occupations</v>
      </c>
      <c r="B20" s="151">
        <v>11.040840592311604</v>
      </c>
      <c r="C20" s="141">
        <f t="shared" si="0"/>
        <v>2.1186874717791975</v>
      </c>
      <c r="E20" s="151">
        <v>10.538879900504128</v>
      </c>
      <c r="F20" s="141">
        <f t="shared" si="1"/>
        <v>1.9113780615231957</v>
      </c>
      <c r="H20" s="151">
        <f t="shared" si="3"/>
        <v>-0.50196069180747571</v>
      </c>
      <c r="I20" s="141">
        <f t="shared" si="4"/>
        <v>-4.5463992312054664</v>
      </c>
      <c r="K20" s="207">
        <f t="shared" si="2"/>
        <v>0.64109364208565511</v>
      </c>
      <c r="L20" s="141">
        <f t="shared" si="5"/>
        <v>5.8065655121593451</v>
      </c>
      <c r="N20" s="151">
        <f t="shared" si="6"/>
        <v>-1.4787120233697584</v>
      </c>
      <c r="O20" s="141">
        <f t="shared" si="7"/>
        <v>-13.393110886860136</v>
      </c>
      <c r="Q20" s="151">
        <v>0.33565768947662761</v>
      </c>
      <c r="R20" s="141">
        <f t="shared" si="8"/>
        <v>3.040146143495325</v>
      </c>
      <c r="T20" s="11"/>
    </row>
    <row r="21" spans="1:20" x14ac:dyDescent="0.2">
      <c r="A21" s="10" t="str">
        <f>name!$D17</f>
        <v>51 Skilled agricultural and related trades</v>
      </c>
      <c r="B21" s="151">
        <v>5.4149004581913234</v>
      </c>
      <c r="C21" s="141">
        <f t="shared" si="0"/>
        <v>1.0390949552962812</v>
      </c>
      <c r="E21" s="151">
        <v>6.4779738829942639</v>
      </c>
      <c r="F21" s="141">
        <f t="shared" si="1"/>
        <v>1.1748741118572932</v>
      </c>
      <c r="H21" s="151">
        <f t="shared" si="3"/>
        <v>1.0630734248029405</v>
      </c>
      <c r="I21" s="141">
        <f t="shared" si="4"/>
        <v>19.632372432530865</v>
      </c>
      <c r="K21" s="207">
        <f t="shared" si="2"/>
        <v>0.31441974252309574</v>
      </c>
      <c r="L21" s="141">
        <f t="shared" si="5"/>
        <v>5.8065655121593451</v>
      </c>
      <c r="N21" s="151">
        <f t="shared" si="6"/>
        <v>-3.1795801472294105E-3</v>
      </c>
      <c r="O21" s="141">
        <f t="shared" si="7"/>
        <v>-5.8719087668907009E-2</v>
      </c>
      <c r="Q21" s="151">
        <v>0.75183326242707416</v>
      </c>
      <c r="R21" s="141">
        <f t="shared" si="8"/>
        <v>13.884526008040421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22.8245925997537</v>
      </c>
      <c r="C22" s="141">
        <f t="shared" si="0"/>
        <v>4.3799362906513686</v>
      </c>
      <c r="E22" s="151">
        <v>20.224350482311831</v>
      </c>
      <c r="F22" s="141">
        <f t="shared" si="1"/>
        <v>3.6679780190490416</v>
      </c>
      <c r="H22" s="151">
        <f t="shared" si="3"/>
        <v>-2.6002421174418693</v>
      </c>
      <c r="I22" s="141">
        <f t="shared" si="4"/>
        <v>-11.392282714697522</v>
      </c>
      <c r="K22" s="207">
        <f t="shared" si="2"/>
        <v>1.3253249221881724</v>
      </c>
      <c r="L22" s="141">
        <f t="shared" si="5"/>
        <v>5.8065655121593451</v>
      </c>
      <c r="N22" s="151">
        <f t="shared" si="6"/>
        <v>-3.1380712287040748</v>
      </c>
      <c r="O22" s="141">
        <f t="shared" si="7"/>
        <v>-13.748640704053303</v>
      </c>
      <c r="Q22" s="151">
        <v>-0.78749581092596677</v>
      </c>
      <c r="R22" s="141">
        <f t="shared" si="8"/>
        <v>-3.4502075228035598</v>
      </c>
      <c r="T22" s="11"/>
    </row>
    <row r="23" spans="1:20" x14ac:dyDescent="0.2">
      <c r="A23" s="10" t="str">
        <f>name!$D19</f>
        <v>53 Skilled construction and building trades</v>
      </c>
      <c r="B23" s="151">
        <v>14.092409447801456</v>
      </c>
      <c r="C23" s="141">
        <f t="shared" si="0"/>
        <v>2.7042697604955221</v>
      </c>
      <c r="E23" s="151">
        <v>11.101517946537571</v>
      </c>
      <c r="F23" s="141">
        <f t="shared" si="1"/>
        <v>2.0134205962061422</v>
      </c>
      <c r="H23" s="151">
        <f t="shared" si="3"/>
        <v>-2.990891501263885</v>
      </c>
      <c r="I23" s="141">
        <f t="shared" si="4"/>
        <v>-21.223421816845455</v>
      </c>
      <c r="K23" s="207">
        <f t="shared" si="2"/>
        <v>0.81828498682832462</v>
      </c>
      <c r="L23" s="141">
        <f t="shared" si="5"/>
        <v>5.806565512159346</v>
      </c>
      <c r="N23" s="151">
        <f t="shared" si="6"/>
        <v>-3.3575588412941468</v>
      </c>
      <c r="O23" s="141">
        <f t="shared" si="7"/>
        <v>-23.825300093150194</v>
      </c>
      <c r="Q23" s="151">
        <v>-0.45161764679806277</v>
      </c>
      <c r="R23" s="141">
        <f t="shared" si="8"/>
        <v>-3.2046872358546126</v>
      </c>
      <c r="T23" s="11"/>
    </row>
    <row r="24" spans="1:20" x14ac:dyDescent="0.2">
      <c r="A24" s="10" t="str">
        <f>name!$D20</f>
        <v>54 Textiles, printing and other skilled trades</v>
      </c>
      <c r="B24" s="151">
        <v>9.9598734726052864</v>
      </c>
      <c r="C24" s="141">
        <f t="shared" si="0"/>
        <v>1.9112547609472119</v>
      </c>
      <c r="E24" s="151">
        <v>8.4356785009274997</v>
      </c>
      <c r="F24" s="141">
        <f t="shared" si="1"/>
        <v>1.5299321154579644</v>
      </c>
      <c r="H24" s="151">
        <f t="shared" si="3"/>
        <v>-1.5241949716777867</v>
      </c>
      <c r="I24" s="141">
        <f t="shared" si="4"/>
        <v>-15.303356773257182</v>
      </c>
      <c r="K24" s="207">
        <f t="shared" si="2"/>
        <v>0.57832657811500587</v>
      </c>
      <c r="L24" s="141">
        <f t="shared" si="5"/>
        <v>5.8065655121593451</v>
      </c>
      <c r="N24" s="151">
        <f t="shared" si="6"/>
        <v>-1.9980908285387673</v>
      </c>
      <c r="O24" s="141">
        <f t="shared" si="7"/>
        <v>-20.061407748145925</v>
      </c>
      <c r="Q24" s="151">
        <v>-0.10443072125402522</v>
      </c>
      <c r="R24" s="141">
        <f t="shared" si="8"/>
        <v>-1.0485145372706066</v>
      </c>
      <c r="T24" s="11"/>
    </row>
    <row r="25" spans="1:20" x14ac:dyDescent="0.2">
      <c r="A25" s="10" t="str">
        <f>name!$D21</f>
        <v>61 Caring personal service occupations</v>
      </c>
      <c r="B25" s="151">
        <v>44.098159635917973</v>
      </c>
      <c r="C25" s="141">
        <f t="shared" si="0"/>
        <v>8.4622377769134296</v>
      </c>
      <c r="E25" s="151">
        <v>42.776863693498946</v>
      </c>
      <c r="F25" s="141">
        <f t="shared" si="1"/>
        <v>7.75820196988969</v>
      </c>
      <c r="H25" s="151">
        <f t="shared" si="3"/>
        <v>-1.3212959424190274</v>
      </c>
      <c r="I25" s="141">
        <f t="shared" si="4"/>
        <v>-2.9962609626521308</v>
      </c>
      <c r="K25" s="207">
        <f t="shared" si="2"/>
        <v>2.560588528916186</v>
      </c>
      <c r="L25" s="141">
        <f t="shared" si="5"/>
        <v>5.8065655121593451</v>
      </c>
      <c r="N25" s="151">
        <f t="shared" si="6"/>
        <v>-1.4621122049245163</v>
      </c>
      <c r="O25" s="141">
        <f t="shared" si="7"/>
        <v>-3.3155855414284119</v>
      </c>
      <c r="Q25" s="151">
        <v>-2.4197722664106971</v>
      </c>
      <c r="R25" s="141">
        <f t="shared" si="8"/>
        <v>-5.4872409333830596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11.432240262177608</v>
      </c>
      <c r="C26" s="141">
        <f t="shared" si="0"/>
        <v>2.1937953016650011</v>
      </c>
      <c r="E26" s="151">
        <v>13.19541308738496</v>
      </c>
      <c r="F26" s="141">
        <f t="shared" si="1"/>
        <v>2.3931787178594952</v>
      </c>
      <c r="H26" s="151">
        <f t="shared" si="3"/>
        <v>1.7631728252073522</v>
      </c>
      <c r="I26" s="141">
        <f t="shared" si="4"/>
        <v>15.422811144379356</v>
      </c>
      <c r="K26" s="207">
        <f t="shared" si="2"/>
        <v>0.66382052033080008</v>
      </c>
      <c r="L26" s="141">
        <f t="shared" si="5"/>
        <v>5.8065655121593451</v>
      </c>
      <c r="N26" s="151">
        <f t="shared" si="6"/>
        <v>0.97538724566452351</v>
      </c>
      <c r="O26" s="141">
        <f t="shared" si="7"/>
        <v>8.5318994641102144</v>
      </c>
      <c r="Q26" s="151">
        <v>0.12396505921202865</v>
      </c>
      <c r="R26" s="141">
        <f t="shared" si="8"/>
        <v>1.0843461681097999</v>
      </c>
      <c r="T26" s="11"/>
    </row>
    <row r="27" spans="1:20" x14ac:dyDescent="0.2">
      <c r="A27" s="10" t="str">
        <f>name!$D23</f>
        <v>63 Community and civil enforcement occupations</v>
      </c>
      <c r="B27" s="151">
        <v>0.56267232099027575</v>
      </c>
      <c r="C27" s="141">
        <f t="shared" si="0"/>
        <v>0.10797427851908026</v>
      </c>
      <c r="E27" s="151">
        <v>0.6085744861028265</v>
      </c>
      <c r="F27" s="141">
        <f t="shared" si="1"/>
        <v>0.11037377145592607</v>
      </c>
      <c r="H27" s="151">
        <f t="shared" si="3"/>
        <v>4.5902165112550741E-2</v>
      </c>
      <c r="I27" s="141">
        <f t="shared" si="4"/>
        <v>8.1578857534284168</v>
      </c>
      <c r="K27" s="207">
        <f t="shared" si="2"/>
        <v>3.2671936937087878E-2</v>
      </c>
      <c r="L27" s="141">
        <f t="shared" si="5"/>
        <v>5.8065655121593451</v>
      </c>
      <c r="N27" s="151">
        <f t="shared" si="6"/>
        <v>1.2167416182762722E-2</v>
      </c>
      <c r="O27" s="141">
        <f t="shared" si="7"/>
        <v>2.1624337520901444</v>
      </c>
      <c r="Q27" s="151">
        <v>1.0628119927001427E-3</v>
      </c>
      <c r="R27" s="141">
        <f t="shared" si="8"/>
        <v>0.18888648917893197</v>
      </c>
      <c r="T27" s="172"/>
    </row>
    <row r="28" spans="1:20" x14ac:dyDescent="0.2">
      <c r="A28" s="10" t="str">
        <f>name!$D24</f>
        <v>71 Sales occupations</v>
      </c>
      <c r="B28" s="151">
        <v>38.257094105171426</v>
      </c>
      <c r="C28" s="141">
        <f t="shared" si="0"/>
        <v>7.341363667884834</v>
      </c>
      <c r="E28" s="151">
        <v>35.282306603114456</v>
      </c>
      <c r="F28" s="141">
        <f t="shared" si="1"/>
        <v>6.3989558129324591</v>
      </c>
      <c r="H28" s="151">
        <f t="shared" si="3"/>
        <v>-2.9747875020569694</v>
      </c>
      <c r="I28" s="141">
        <f t="shared" si="4"/>
        <v>-7.7757800785367319</v>
      </c>
      <c r="K28" s="207">
        <f t="shared" si="2"/>
        <v>2.2214232322652299</v>
      </c>
      <c r="L28" s="141">
        <f t="shared" si="5"/>
        <v>5.8065655121593451</v>
      </c>
      <c r="N28" s="151">
        <f>H28-(K28+Q28)</f>
        <v>-4.6860040586172271</v>
      </c>
      <c r="O28" s="141">
        <f t="shared" si="7"/>
        <v>-12.248719272130483</v>
      </c>
      <c r="Q28" s="151">
        <v>-0.51020667570497236</v>
      </c>
      <c r="R28" s="141">
        <f t="shared" si="8"/>
        <v>-1.3336263185655934</v>
      </c>
      <c r="T28" s="11"/>
    </row>
    <row r="29" spans="1:20" x14ac:dyDescent="0.2">
      <c r="A29" s="10" t="str">
        <f>name!$D25</f>
        <v>72 Customer service occupations</v>
      </c>
      <c r="B29" s="151">
        <v>8.4268108037696994</v>
      </c>
      <c r="C29" s="141">
        <f t="shared" si="0"/>
        <v>1.6170669549774228</v>
      </c>
      <c r="E29" s="151">
        <v>9.324361989927926</v>
      </c>
      <c r="F29" s="141">
        <f t="shared" si="1"/>
        <v>1.6911076996329062</v>
      </c>
      <c r="H29" s="151">
        <f t="shared" si="3"/>
        <v>0.8975511861582266</v>
      </c>
      <c r="I29" s="141">
        <f t="shared" si="4"/>
        <v>10.651137269590905</v>
      </c>
      <c r="K29" s="207">
        <f t="shared" si="2"/>
        <v>0.48930828990660907</v>
      </c>
      <c r="L29" s="141">
        <f t="shared" si="5"/>
        <v>5.8065655121593451</v>
      </c>
      <c r="N29" s="151">
        <f t="shared" si="6"/>
        <v>0.55885272255835894</v>
      </c>
      <c r="O29" s="141">
        <f t="shared" si="7"/>
        <v>6.6318413403604417</v>
      </c>
      <c r="Q29" s="151">
        <v>-0.15060982630674144</v>
      </c>
      <c r="R29" s="141">
        <f t="shared" si="8"/>
        <v>-1.7872695829288909</v>
      </c>
      <c r="T29" s="11"/>
    </row>
    <row r="30" spans="1:20" x14ac:dyDescent="0.2">
      <c r="A30" s="10" t="str">
        <f>name!$D26</f>
        <v>81 Process, plant and machine operatives</v>
      </c>
      <c r="B30" s="151">
        <v>21.813657446272121</v>
      </c>
      <c r="C30" s="141">
        <f t="shared" si="0"/>
        <v>4.1859423980165902</v>
      </c>
      <c r="E30" s="151">
        <v>19.032631623658482</v>
      </c>
      <c r="F30" s="141">
        <f t="shared" si="1"/>
        <v>3.4518425944652096</v>
      </c>
      <c r="H30" s="151">
        <f t="shared" si="3"/>
        <v>-2.7810258226136391</v>
      </c>
      <c r="I30" s="141">
        <f t="shared" si="4"/>
        <v>-12.749012078618238</v>
      </c>
      <c r="K30" s="207">
        <f t="shared" si="2"/>
        <v>1.2666243102158159</v>
      </c>
      <c r="L30" s="141">
        <f t="shared" si="5"/>
        <v>5.8065655121593451</v>
      </c>
      <c r="N30" s="151">
        <f t="shared" si="6"/>
        <v>-3.6248579319998462</v>
      </c>
      <c r="O30" s="141">
        <f t="shared" si="7"/>
        <v>-16.61737808493606</v>
      </c>
      <c r="Q30" s="151">
        <v>-0.42279220082960878</v>
      </c>
      <c r="R30" s="141">
        <f t="shared" si="8"/>
        <v>-1.9381995058415227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21.598631145559128</v>
      </c>
      <c r="C31" s="141">
        <f t="shared" si="0"/>
        <v>4.144679821529353</v>
      </c>
      <c r="E31" s="151">
        <v>23.575574192915287</v>
      </c>
      <c r="F31" s="141">
        <f t="shared" si="1"/>
        <v>4.2757708338620661</v>
      </c>
      <c r="H31" s="151">
        <f t="shared" si="3"/>
        <v>1.9769430473561584</v>
      </c>
      <c r="I31" s="141">
        <f t="shared" si="4"/>
        <v>9.1530941661672749</v>
      </c>
      <c r="K31" s="207">
        <f t="shared" si="2"/>
        <v>1.2541386671965433</v>
      </c>
      <c r="L31" s="141">
        <f t="shared" si="5"/>
        <v>5.806565512159346</v>
      </c>
      <c r="N31" s="151">
        <f t="shared" si="6"/>
        <v>-0.79563628019716948</v>
      </c>
      <c r="O31" s="141">
        <f t="shared" si="7"/>
        <v>-3.6837347461288505</v>
      </c>
      <c r="Q31" s="151">
        <v>1.5184406603567844</v>
      </c>
      <c r="R31" s="141">
        <f t="shared" si="8"/>
        <v>7.0302634001367688</v>
      </c>
      <c r="T31" s="11"/>
    </row>
    <row r="32" spans="1:20" x14ac:dyDescent="0.2">
      <c r="A32" s="10" t="str">
        <f>name!$D28</f>
        <v>91 Elementary trades and related occupations</v>
      </c>
      <c r="B32" s="151">
        <v>11.572484411643071</v>
      </c>
      <c r="C32" s="141">
        <f t="shared" si="0"/>
        <v>2.220707520891291</v>
      </c>
      <c r="E32" s="151">
        <v>9.8299841502821454</v>
      </c>
      <c r="F32" s="141">
        <f t="shared" si="1"/>
        <v>1.782809580083673</v>
      </c>
      <c r="H32" s="151">
        <f t="shared" si="3"/>
        <v>-1.7425002613609255</v>
      </c>
      <c r="I32" s="141">
        <f t="shared" si="4"/>
        <v>-15.057270326567018</v>
      </c>
      <c r="K32" s="207">
        <f t="shared" si="2"/>
        <v>0.67196388874648283</v>
      </c>
      <c r="L32" s="141">
        <f t="shared" si="5"/>
        <v>5.8065655121593451</v>
      </c>
      <c r="N32" s="151">
        <f>H32-(K32+Q32)</f>
        <v>-2.6326234804612794</v>
      </c>
      <c r="O32" s="141">
        <f t="shared" si="7"/>
        <v>-22.748991373128124</v>
      </c>
      <c r="Q32" s="151">
        <v>0.21815933035387083</v>
      </c>
      <c r="R32" s="141">
        <f t="shared" si="8"/>
        <v>1.8851555344017648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50.006349508407553</v>
      </c>
      <c r="C33" s="141">
        <f t="shared" si="0"/>
        <v>9.5959927441260859</v>
      </c>
      <c r="E33" s="151">
        <v>44.98270855636666</v>
      </c>
      <c r="F33" s="141">
        <f t="shared" si="1"/>
        <v>8.1582637902931374</v>
      </c>
      <c r="H33" s="151">
        <f t="shared" ref="H33" si="9">E33-B33</f>
        <v>-5.0236409520408927</v>
      </c>
      <c r="I33" s="141">
        <f>IF(B33&lt;&gt;0,((E33/B33)-1)*100,0)</f>
        <v>-10.046006160070275</v>
      </c>
      <c r="K33" s="207">
        <f t="shared" si="2"/>
        <v>2.9036514444450572</v>
      </c>
      <c r="L33" s="141">
        <f t="shared" ref="L33" si="10">IF(B33&lt;&gt;0,K33/B33*100,0)</f>
        <v>5.8065655121593451</v>
      </c>
      <c r="N33" s="151">
        <f>H33-(K33+Q33)</f>
        <v>-6.9232831216058939</v>
      </c>
      <c r="O33" s="141">
        <f t="shared" ref="O33" si="11">IF(B33&lt;&gt;0,N33/B33*100,0)</f>
        <v>-13.844808088704585</v>
      </c>
      <c r="Q33" s="151">
        <v>-1.0040092748800558</v>
      </c>
      <c r="R33" s="141">
        <f t="shared" ref="R33" si="12">IF(B33&lt;&gt;0,Q33/B33*100,0)</f>
        <v>-2.007763583525032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521.11700000000019</v>
      </c>
      <c r="C35" s="147">
        <f>B35/B$35*100</f>
        <v>100</v>
      </c>
      <c r="D35" s="145"/>
      <c r="E35" s="152">
        <f>SUM(E8:E33)</f>
        <v>551.37599999999964</v>
      </c>
      <c r="F35" s="147">
        <f t="shared" ref="F35" si="13">E35/E$35*100</f>
        <v>100</v>
      </c>
      <c r="G35" s="145"/>
      <c r="H35" s="152">
        <f>E35-B35</f>
        <v>30.258999999999446</v>
      </c>
      <c r="I35" s="147">
        <f>IF(B35&lt;&gt;0,((E35/B35)-1)*100,0)</f>
        <v>5.8065655121593451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Leicester and Leicestershire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42.449842038933753</v>
      </c>
      <c r="C44" s="141">
        <f t="shared" ref="C44:C68" si="15">B44/B$71*100</f>
        <v>7.698891870326924</v>
      </c>
      <c r="E44" s="151">
        <v>42.586393451271221</v>
      </c>
      <c r="F44" s="141">
        <f t="shared" ref="F44:F68" si="16">E44/E$71*100</f>
        <v>7.4341134869750123</v>
      </c>
      <c r="H44" s="151">
        <f>E44-B44</f>
        <v>0.13655141233746804</v>
      </c>
      <c r="I44" s="141">
        <f>IF(B44&gt;0,((E44/B44)-1)*100,0)</f>
        <v>0.32167708000474526</v>
      </c>
      <c r="K44" s="151">
        <f>(($E$71/$B$71)-1)*B44</f>
        <v>1.6533370291527294</v>
      </c>
      <c r="L44" s="141">
        <f>IF(B44&gt;0,K44/B44*100,0)</f>
        <v>3.8948013696643136</v>
      </c>
      <c r="N44" s="151">
        <f>H44-(K44+Q44)</f>
        <v>-1.3045763951841247</v>
      </c>
      <c r="O44" s="141">
        <f>IF(B44&gt;0,N44/B44*100,0)</f>
        <v>-3.073218491573197</v>
      </c>
      <c r="Q44" s="151">
        <v>-0.21220922163113665</v>
      </c>
      <c r="R44" s="141">
        <f>IF(B44&gt;0,Q44/B44*100,0)</f>
        <v>-0.49990579808637342</v>
      </c>
      <c r="T44" s="151"/>
    </row>
    <row r="45" spans="1:20" x14ac:dyDescent="0.2">
      <c r="A45" s="135" t="str">
        <f t="shared" si="14"/>
        <v>12 Other managers and proprietors</v>
      </c>
      <c r="B45" s="151">
        <v>17.838282106952217</v>
      </c>
      <c r="C45" s="141">
        <f t="shared" si="15"/>
        <v>3.235230062054248</v>
      </c>
      <c r="E45" s="151">
        <v>25.09864757720355</v>
      </c>
      <c r="F45" s="141">
        <f t="shared" si="16"/>
        <v>4.3813570330161866</v>
      </c>
      <c r="H45" s="151">
        <f t="shared" ref="H45:H71" si="17">E45-B45</f>
        <v>7.2603654702513332</v>
      </c>
      <c r="I45" s="141">
        <f t="shared" ref="I45:I71" si="18">IF(B45&gt;0,((E45/B45)-1)*100,0)</f>
        <v>40.701035148567975</v>
      </c>
      <c r="K45" s="151">
        <f t="shared" ref="K45:K68" si="19">(($E$71/$B$71)-1)*B45</f>
        <v>0.69476565582615912</v>
      </c>
      <c r="L45" s="141">
        <f t="shared" ref="L45:L68" si="20">IF(B45&gt;0,K45/B45*100,0)</f>
        <v>3.8948013696643136</v>
      </c>
      <c r="N45" s="151">
        <f t="shared" ref="N45:N68" si="21">H45-(K45+Q45)</f>
        <v>6.5662428115693343</v>
      </c>
      <c r="O45" s="141">
        <f t="shared" ref="O45:O68" si="22">IF(B45&gt;0,N45/B45*100,0)</f>
        <v>36.809838370087412</v>
      </c>
      <c r="Q45" s="151">
        <v>-6.4299714416026865E-4</v>
      </c>
      <c r="R45" s="141">
        <f>IF(B45&gt;0,Q45/B45*100,0)</f>
        <v>-3.6045911837534494E-3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35.214284453988789</v>
      </c>
      <c r="C46" s="141">
        <f t="shared" si="15"/>
        <v>6.3866190138832319</v>
      </c>
      <c r="E46" s="151">
        <v>41.079708462882131</v>
      </c>
      <c r="F46" s="141">
        <f t="shared" si="16"/>
        <v>7.1710983245001119</v>
      </c>
      <c r="H46" s="151">
        <f t="shared" si="17"/>
        <v>5.865424008893342</v>
      </c>
      <c r="I46" s="141">
        <f t="shared" si="18"/>
        <v>16.656377091964323</v>
      </c>
      <c r="K46" s="151">
        <f t="shared" si="19"/>
        <v>1.3715264332314427</v>
      </c>
      <c r="L46" s="141">
        <f t="shared" si="20"/>
        <v>3.8948013696643136</v>
      </c>
      <c r="N46" s="151">
        <f t="shared" si="21"/>
        <v>4.6603526350829441</v>
      </c>
      <c r="O46" s="141">
        <f t="shared" si="22"/>
        <v>13.234267591528633</v>
      </c>
      <c r="Q46" s="151">
        <v>-0.16645505942104433</v>
      </c>
      <c r="R46" s="141">
        <f t="shared" ref="R46:R68" si="23">IF(B46&gt;0,Q46/B46*100,0)</f>
        <v>-0.47269186922862388</v>
      </c>
      <c r="T46" s="151"/>
    </row>
    <row r="47" spans="1:20" x14ac:dyDescent="0.2">
      <c r="A47" s="135" t="str">
        <f t="shared" si="14"/>
        <v>22 Health professionals</v>
      </c>
      <c r="B47" s="151">
        <v>20.577485038123374</v>
      </c>
      <c r="C47" s="141">
        <f t="shared" si="15"/>
        <v>3.7320240703482539</v>
      </c>
      <c r="E47" s="151">
        <v>23.978136471241069</v>
      </c>
      <c r="F47" s="141">
        <f t="shared" si="16"/>
        <v>4.185754493095251</v>
      </c>
      <c r="H47" s="151">
        <f t="shared" si="17"/>
        <v>3.4006514331176945</v>
      </c>
      <c r="I47" s="141">
        <f t="shared" si="18"/>
        <v>16.526078997590798</v>
      </c>
      <c r="K47" s="151">
        <f t="shared" si="19"/>
        <v>0.80145216910729833</v>
      </c>
      <c r="L47" s="141">
        <f t="shared" si="20"/>
        <v>3.8948013696643136</v>
      </c>
      <c r="N47" s="151">
        <f t="shared" si="21"/>
        <v>1.5230881572560939</v>
      </c>
      <c r="O47" s="141">
        <f t="shared" si="22"/>
        <v>7.4017216119185996</v>
      </c>
      <c r="Q47" s="151">
        <v>1.0761111067543023</v>
      </c>
      <c r="R47" s="141">
        <f t="shared" si="23"/>
        <v>5.22955601600788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23.655232143514564</v>
      </c>
      <c r="C48" s="141">
        <f t="shared" si="15"/>
        <v>4.2902179535407017</v>
      </c>
      <c r="E48" s="151">
        <v>24.821937961092111</v>
      </c>
      <c r="F48" s="141">
        <f t="shared" si="16"/>
        <v>4.3330530907848841</v>
      </c>
      <c r="H48" s="151">
        <f t="shared" si="17"/>
        <v>1.1667058175775473</v>
      </c>
      <c r="I48" s="141">
        <f t="shared" si="18"/>
        <v>4.932125842178281</v>
      </c>
      <c r="K48" s="151">
        <f t="shared" si="19"/>
        <v>0.92132430552287814</v>
      </c>
      <c r="L48" s="141">
        <f t="shared" si="20"/>
        <v>3.8948013696643136</v>
      </c>
      <c r="N48" s="151">
        <f t="shared" si="21"/>
        <v>0.92129767943091079</v>
      </c>
      <c r="O48" s="141">
        <f t="shared" si="22"/>
        <v>3.8946888106676152</v>
      </c>
      <c r="Q48" s="151">
        <v>-0.67591616737624161</v>
      </c>
      <c r="R48" s="141">
        <f t="shared" si="23"/>
        <v>-2.857364338153638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38.276685492372032</v>
      </c>
      <c r="C49" s="141">
        <f t="shared" si="15"/>
        <v>6.9420296662118144</v>
      </c>
      <c r="E49" s="151">
        <v>47.667806422708516</v>
      </c>
      <c r="F49" s="141">
        <f t="shared" si="16"/>
        <v>8.3211526946288874</v>
      </c>
      <c r="H49" s="151">
        <f t="shared" si="17"/>
        <v>9.3911209303364842</v>
      </c>
      <c r="I49" s="141">
        <f t="shared" si="18"/>
        <v>24.534833174643602</v>
      </c>
      <c r="K49" s="151">
        <f t="shared" si="19"/>
        <v>1.4908008708190075</v>
      </c>
      <c r="L49" s="141">
        <f t="shared" si="20"/>
        <v>3.8948013696643136</v>
      </c>
      <c r="N49" s="151">
        <f t="shared" si="21"/>
        <v>7.5345671691483362</v>
      </c>
      <c r="O49" s="141">
        <f t="shared" si="22"/>
        <v>19.684481747119566</v>
      </c>
      <c r="Q49" s="151">
        <v>0.36575289036914038</v>
      </c>
      <c r="R49" s="141">
        <f t="shared" si="23"/>
        <v>0.95555005785971059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11.917251725435243</v>
      </c>
      <c r="C50" s="141">
        <f t="shared" si="15"/>
        <v>2.16136569698994</v>
      </c>
      <c r="E50" s="151">
        <v>10.939313591799085</v>
      </c>
      <c r="F50" s="141">
        <f t="shared" si="16"/>
        <v>1.9096263411950205</v>
      </c>
      <c r="H50" s="151">
        <f t="shared" si="17"/>
        <v>-0.97793813363615811</v>
      </c>
      <c r="I50" s="141">
        <f t="shared" si="18"/>
        <v>-8.2060709647420182</v>
      </c>
      <c r="K50" s="151">
        <f t="shared" si="19"/>
        <v>0.46415328342859585</v>
      </c>
      <c r="L50" s="141">
        <f t="shared" si="20"/>
        <v>3.8948013696643136</v>
      </c>
      <c r="N50" s="151">
        <f t="shared" si="21"/>
        <v>-1.4299362551115027</v>
      </c>
      <c r="O50" s="141">
        <f t="shared" si="22"/>
        <v>-11.998875982954688</v>
      </c>
      <c r="Q50" s="151">
        <v>-1.2155161953251231E-2</v>
      </c>
      <c r="R50" s="141">
        <f t="shared" si="23"/>
        <v>-0.10199635145163723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9.3810980660129673</v>
      </c>
      <c r="C51" s="141">
        <f t="shared" si="15"/>
        <v>1.7013976063544611</v>
      </c>
      <c r="E51" s="151">
        <v>10.335786032089388</v>
      </c>
      <c r="F51" s="141">
        <f t="shared" si="16"/>
        <v>1.8042712733484605</v>
      </c>
      <c r="H51" s="151">
        <f t="shared" si="17"/>
        <v>0.95468796607642048</v>
      </c>
      <c r="I51" s="141">
        <f t="shared" si="18"/>
        <v>10.176718752521996</v>
      </c>
      <c r="K51" s="151">
        <f t="shared" si="19"/>
        <v>0.36537513596462545</v>
      </c>
      <c r="L51" s="141">
        <f t="shared" si="20"/>
        <v>3.8948013696643136</v>
      </c>
      <c r="N51" s="151">
        <f t="shared" si="21"/>
        <v>0.16836073653844641</v>
      </c>
      <c r="O51" s="141">
        <f t="shared" si="22"/>
        <v>1.7946804878674603</v>
      </c>
      <c r="Q51" s="151">
        <v>0.42095209357334862</v>
      </c>
      <c r="R51" s="141">
        <f t="shared" si="23"/>
        <v>4.4872368949902288</v>
      </c>
      <c r="T51" s="151"/>
    </row>
    <row r="52" spans="1:20" x14ac:dyDescent="0.2">
      <c r="A52" s="135" t="str">
        <f t="shared" si="14"/>
        <v>33 Protective service occupations</v>
      </c>
      <c r="B52" s="151">
        <v>6.9180747895188999</v>
      </c>
      <c r="C52" s="141">
        <f t="shared" si="15"/>
        <v>1.2546927667361119</v>
      </c>
      <c r="E52" s="151">
        <v>9.2442888244066577</v>
      </c>
      <c r="F52" s="141">
        <f t="shared" si="16"/>
        <v>1.6137335580118846</v>
      </c>
      <c r="H52" s="151">
        <f t="shared" si="17"/>
        <v>2.3262140348877578</v>
      </c>
      <c r="I52" s="141">
        <f t="shared" si="18"/>
        <v>33.625164596544188</v>
      </c>
      <c r="K52" s="151">
        <f t="shared" si="19"/>
        <v>0.26944527165658366</v>
      </c>
      <c r="L52" s="141">
        <f t="shared" si="20"/>
        <v>3.8948013696643127</v>
      </c>
      <c r="N52" s="151">
        <f t="shared" si="21"/>
        <v>1.753298939663853</v>
      </c>
      <c r="O52" s="141">
        <f t="shared" si="22"/>
        <v>25.343740751692302</v>
      </c>
      <c r="Q52" s="151">
        <v>0.30346982356732116</v>
      </c>
      <c r="R52" s="141">
        <f t="shared" si="23"/>
        <v>4.3866224751875693</v>
      </c>
      <c r="T52" s="151"/>
    </row>
    <row r="53" spans="1:20" x14ac:dyDescent="0.2">
      <c r="A53" s="135" t="str">
        <f t="shared" si="14"/>
        <v>34 Culture, media and sports occupations</v>
      </c>
      <c r="B53" s="151">
        <v>7.4623217461008169</v>
      </c>
      <c r="C53" s="141">
        <f t="shared" si="15"/>
        <v>1.3533998117619956</v>
      </c>
      <c r="E53" s="151">
        <v>7.4555065763760675</v>
      </c>
      <c r="F53" s="141">
        <f t="shared" si="16"/>
        <v>1.3014739568188007</v>
      </c>
      <c r="H53" s="151">
        <f t="shared" si="17"/>
        <v>-6.8151697247493814E-3</v>
      </c>
      <c r="I53" s="141">
        <f t="shared" si="18"/>
        <v>-9.1327738961544114E-2</v>
      </c>
      <c r="K53" s="151">
        <f t="shared" si="19"/>
        <v>0.29064260957589255</v>
      </c>
      <c r="L53" s="141">
        <f t="shared" si="20"/>
        <v>3.8948013696643136</v>
      </c>
      <c r="N53" s="151">
        <f t="shared" si="21"/>
        <v>-0.15043599516531789</v>
      </c>
      <c r="O53" s="141">
        <f t="shared" si="22"/>
        <v>-2.0159408865467792</v>
      </c>
      <c r="Q53" s="151">
        <v>-0.14702178413532405</v>
      </c>
      <c r="R53" s="141">
        <f t="shared" si="23"/>
        <v>-1.9701882220790774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33.47207699562388</v>
      </c>
      <c r="C54" s="141">
        <f t="shared" si="15"/>
        <v>6.0706445321566234</v>
      </c>
      <c r="E54" s="151">
        <v>33.126392469856221</v>
      </c>
      <c r="F54" s="141">
        <f t="shared" si="16"/>
        <v>5.7827240364171884</v>
      </c>
      <c r="H54" s="151">
        <f t="shared" si="17"/>
        <v>-0.34568452576765907</v>
      </c>
      <c r="I54" s="141">
        <f t="shared" si="18"/>
        <v>-1.0327549312606266</v>
      </c>
      <c r="K54" s="151">
        <f t="shared" si="19"/>
        <v>1.3036709132806525</v>
      </c>
      <c r="L54" s="141">
        <f t="shared" si="20"/>
        <v>3.8948013696643136</v>
      </c>
      <c r="N54" s="151">
        <f t="shared" si="21"/>
        <v>-1.6329753134769411</v>
      </c>
      <c r="O54" s="141">
        <f t="shared" si="22"/>
        <v>-4.8786196138663138</v>
      </c>
      <c r="Q54" s="151">
        <v>-1.6380125571370373E-2</v>
      </c>
      <c r="R54" s="141">
        <f t="shared" si="23"/>
        <v>-4.8936687058624716E-2</v>
      </c>
      <c r="T54" s="151"/>
    </row>
    <row r="55" spans="1:20" x14ac:dyDescent="0.2">
      <c r="A55" s="135" t="str">
        <f t="shared" si="14"/>
        <v>41 Administrative occupations</v>
      </c>
      <c r="B55" s="151">
        <v>48.826546306896113</v>
      </c>
      <c r="C55" s="141">
        <f t="shared" si="15"/>
        <v>8.8553992750674944</v>
      </c>
      <c r="E55" s="151">
        <v>41.736705183423673</v>
      </c>
      <c r="F55" s="141">
        <f t="shared" si="16"/>
        <v>7.2857872611593031</v>
      </c>
      <c r="H55" s="151">
        <f t="shared" si="17"/>
        <v>-7.0898411234724392</v>
      </c>
      <c r="I55" s="141">
        <f t="shared" si="18"/>
        <v>-14.520464091213213</v>
      </c>
      <c r="K55" s="151">
        <f t="shared" si="19"/>
        <v>1.90169699432077</v>
      </c>
      <c r="L55" s="141">
        <f t="shared" si="20"/>
        <v>3.8948013696643136</v>
      </c>
      <c r="N55" s="151">
        <f t="shared" si="21"/>
        <v>-9.0406303847023235</v>
      </c>
      <c r="O55" s="141">
        <f t="shared" si="22"/>
        <v>-18.515809674266173</v>
      </c>
      <c r="Q55" s="151">
        <v>4.9092266909113863E-2</v>
      </c>
      <c r="R55" s="141">
        <f t="shared" si="23"/>
        <v>0.10054421338865048</v>
      </c>
      <c r="T55" s="151"/>
    </row>
    <row r="56" spans="1:20" x14ac:dyDescent="0.2">
      <c r="A56" s="135" t="str">
        <f t="shared" si="14"/>
        <v>42 Secretarial and related occupations</v>
      </c>
      <c r="B56" s="151">
        <v>10.538879900504128</v>
      </c>
      <c r="C56" s="141">
        <f t="shared" si="15"/>
        <v>1.9113780615231957</v>
      </c>
      <c r="E56" s="151">
        <v>8.7442265676486777</v>
      </c>
      <c r="F56" s="141">
        <f t="shared" si="16"/>
        <v>1.5264399586713961</v>
      </c>
      <c r="H56" s="151">
        <f t="shared" si="17"/>
        <v>-1.7946533328554501</v>
      </c>
      <c r="I56" s="141">
        <f t="shared" si="18"/>
        <v>-17.028881150544308</v>
      </c>
      <c r="K56" s="151">
        <f t="shared" si="19"/>
        <v>0.4104684387121118</v>
      </c>
      <c r="L56" s="141">
        <f t="shared" si="20"/>
        <v>3.8948013696643136</v>
      </c>
      <c r="N56" s="151">
        <f t="shared" si="21"/>
        <v>-2.3352630129459198</v>
      </c>
      <c r="O56" s="141">
        <f t="shared" si="22"/>
        <v>-22.158550386689694</v>
      </c>
      <c r="Q56" s="151">
        <v>0.13014124137835784</v>
      </c>
      <c r="R56" s="141">
        <f t="shared" si="23"/>
        <v>1.2348678664810719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6.4779738829942639</v>
      </c>
      <c r="C57" s="141">
        <f t="shared" si="15"/>
        <v>1.1748741118572932</v>
      </c>
      <c r="E57" s="151">
        <v>6.4645302164588943</v>
      </c>
      <c r="F57" s="141">
        <f t="shared" si="16"/>
        <v>1.128483709805673</v>
      </c>
      <c r="H57" s="151">
        <f t="shared" si="17"/>
        <v>-1.3443666535369658E-2</v>
      </c>
      <c r="I57" s="141">
        <f t="shared" si="18"/>
        <v>-0.20752887829111888</v>
      </c>
      <c r="K57" s="151">
        <f t="shared" si="19"/>
        <v>0.25230421552135712</v>
      </c>
      <c r="L57" s="141">
        <f t="shared" si="20"/>
        <v>3.8948013696643136</v>
      </c>
      <c r="N57" s="151">
        <f t="shared" si="21"/>
        <v>0.1309321666428318</v>
      </c>
      <c r="O57" s="141">
        <f t="shared" si="22"/>
        <v>2.0211900975172203</v>
      </c>
      <c r="Q57" s="151">
        <v>-0.39668004869955859</v>
      </c>
      <c r="R57" s="141">
        <f t="shared" si="23"/>
        <v>-6.1235203454726532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20.224350482311831</v>
      </c>
      <c r="C58" s="141">
        <f t="shared" si="15"/>
        <v>3.6679780190490416</v>
      </c>
      <c r="E58" s="151">
        <v>18.063140898427875</v>
      </c>
      <c r="F58" s="141">
        <f t="shared" si="16"/>
        <v>3.1532005527489484</v>
      </c>
      <c r="H58" s="151">
        <f t="shared" si="17"/>
        <v>-2.1612095838839558</v>
      </c>
      <c r="I58" s="141">
        <f t="shared" si="18"/>
        <v>-10.686175488177707</v>
      </c>
      <c r="K58" s="151">
        <f t="shared" si="19"/>
        <v>0.78769827959079242</v>
      </c>
      <c r="L58" s="141">
        <f t="shared" si="20"/>
        <v>3.8948013696643136</v>
      </c>
      <c r="N58" s="151">
        <f t="shared" si="21"/>
        <v>-1.7518477121220513</v>
      </c>
      <c r="O58" s="141">
        <f t="shared" si="22"/>
        <v>-8.6620715639506596</v>
      </c>
      <c r="Q58" s="151">
        <v>-1.1970601513526971</v>
      </c>
      <c r="R58" s="141">
        <f t="shared" si="23"/>
        <v>-5.9189052938913562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11.101517946537571</v>
      </c>
      <c r="C59" s="141">
        <f t="shared" si="15"/>
        <v>2.0134205962061422</v>
      </c>
      <c r="E59" s="151">
        <v>9.8294384814852833</v>
      </c>
      <c r="F59" s="141">
        <f t="shared" si="16"/>
        <v>1.7158804787781263</v>
      </c>
      <c r="H59" s="151">
        <f t="shared" si="17"/>
        <v>-1.272079465052288</v>
      </c>
      <c r="I59" s="141">
        <f t="shared" si="18"/>
        <v>-11.458608373902901</v>
      </c>
      <c r="K59" s="151">
        <f t="shared" si="19"/>
        <v>0.43238207303527493</v>
      </c>
      <c r="L59" s="141">
        <f t="shared" si="20"/>
        <v>3.8948013696643136</v>
      </c>
      <c r="N59" s="151">
        <f t="shared" si="21"/>
        <v>-1.6297775894556226</v>
      </c>
      <c r="O59" s="141">
        <f t="shared" si="22"/>
        <v>-14.680673375517358</v>
      </c>
      <c r="Q59" s="151">
        <v>-7.4683948631940278E-2</v>
      </c>
      <c r="R59" s="141">
        <f t="shared" si="23"/>
        <v>-0.67273636804986015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8.4356785009274997</v>
      </c>
      <c r="C60" s="141">
        <f t="shared" si="15"/>
        <v>1.5299321154579644</v>
      </c>
      <c r="E60" s="151">
        <v>7.3526973648208527</v>
      </c>
      <c r="F60" s="141">
        <f t="shared" si="16"/>
        <v>1.2835270192110784</v>
      </c>
      <c r="H60" s="151">
        <f t="shared" si="17"/>
        <v>-1.082981136106647</v>
      </c>
      <c r="I60" s="141">
        <f t="shared" si="18"/>
        <v>-12.838103490875973</v>
      </c>
      <c r="K60" s="151">
        <f t="shared" si="19"/>
        <v>0.32855292179460227</v>
      </c>
      <c r="L60" s="141">
        <f t="shared" si="20"/>
        <v>3.8948013696643136</v>
      </c>
      <c r="N60" s="151">
        <f t="shared" si="21"/>
        <v>-1.2717924130265823</v>
      </c>
      <c r="O60" s="141">
        <f t="shared" si="22"/>
        <v>-15.076349968609509</v>
      </c>
      <c r="Q60" s="151">
        <v>-0.13974164487466706</v>
      </c>
      <c r="R60" s="141">
        <f t="shared" si="23"/>
        <v>-1.6565548919307738</v>
      </c>
      <c r="T60" s="151"/>
    </row>
    <row r="61" spans="1:20" x14ac:dyDescent="0.2">
      <c r="A61" s="135" t="str">
        <f t="shared" si="14"/>
        <v>61 Caring personal service occupations</v>
      </c>
      <c r="B61" s="151">
        <v>42.776863693498946</v>
      </c>
      <c r="C61" s="141">
        <f t="shared" si="15"/>
        <v>7.75820196988969</v>
      </c>
      <c r="E61" s="151">
        <v>49.995429887791154</v>
      </c>
      <c r="F61" s="141">
        <f t="shared" si="16"/>
        <v>8.7274753623178043</v>
      </c>
      <c r="H61" s="151">
        <f t="shared" si="17"/>
        <v>7.2185661942922081</v>
      </c>
      <c r="I61" s="141">
        <f t="shared" si="18"/>
        <v>16.874930911284313</v>
      </c>
      <c r="K61" s="151">
        <f t="shared" si="19"/>
        <v>1.6660738730338334</v>
      </c>
      <c r="L61" s="141">
        <f t="shared" si="20"/>
        <v>3.8948013696643136</v>
      </c>
      <c r="N61" s="151">
        <f t="shared" si="21"/>
        <v>4.2020566382873303</v>
      </c>
      <c r="O61" s="141">
        <f t="shared" si="22"/>
        <v>9.8231994481772684</v>
      </c>
      <c r="Q61" s="151">
        <v>1.3504356829710447</v>
      </c>
      <c r="R61" s="141">
        <f t="shared" si="23"/>
        <v>3.1569300934427282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13.19541308738496</v>
      </c>
      <c r="C62" s="141">
        <f t="shared" si="15"/>
        <v>2.3931787178594952</v>
      </c>
      <c r="E62" s="151">
        <v>13.505595445364989</v>
      </c>
      <c r="F62" s="141">
        <f t="shared" si="16"/>
        <v>2.3576105209495997</v>
      </c>
      <c r="H62" s="151">
        <f t="shared" si="17"/>
        <v>0.31018235798002891</v>
      </c>
      <c r="I62" s="141">
        <f t="shared" si="18"/>
        <v>2.3506831951821905</v>
      </c>
      <c r="K62" s="151">
        <f t="shared" si="19"/>
        <v>0.5139351296603335</v>
      </c>
      <c r="L62" s="141">
        <f t="shared" si="20"/>
        <v>3.8948013696643136</v>
      </c>
      <c r="N62" s="151">
        <f t="shared" si="21"/>
        <v>0.38465385995942647</v>
      </c>
      <c r="O62" s="141">
        <f t="shared" si="22"/>
        <v>2.9150573567656028</v>
      </c>
      <c r="Q62" s="151">
        <v>-0.58840663163973106</v>
      </c>
      <c r="R62" s="141">
        <f t="shared" si="23"/>
        <v>-4.4591755312477321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0.6085744861028265</v>
      </c>
      <c r="C63" s="141">
        <f t="shared" si="15"/>
        <v>0.11037377145592607</v>
      </c>
      <c r="E63" s="151">
        <v>0.5509753470347678</v>
      </c>
      <c r="F63" s="141">
        <f t="shared" si="16"/>
        <v>9.6181266513415867E-2</v>
      </c>
      <c r="H63" s="151">
        <f t="shared" si="17"/>
        <v>-5.7599139068058691E-2</v>
      </c>
      <c r="I63" s="141">
        <f t="shared" si="18"/>
        <v>-9.4645997134895623</v>
      </c>
      <c r="K63" s="151">
        <f t="shared" si="19"/>
        <v>2.3702767420160444E-2</v>
      </c>
      <c r="L63" s="141">
        <f t="shared" si="20"/>
        <v>3.8948013696643136</v>
      </c>
      <c r="N63" s="151">
        <f t="shared" si="21"/>
        <v>-0.1021368454895154</v>
      </c>
      <c r="O63" s="141">
        <f t="shared" si="22"/>
        <v>-16.78296540881572</v>
      </c>
      <c r="Q63" s="151">
        <v>2.0834939001296262E-2</v>
      </c>
      <c r="R63" s="141">
        <f t="shared" si="23"/>
        <v>3.423564325661844</v>
      </c>
      <c r="T63" s="151"/>
    </row>
    <row r="64" spans="1:20" x14ac:dyDescent="0.2">
      <c r="A64" s="135" t="str">
        <f t="shared" si="14"/>
        <v>71 Sales occupations</v>
      </c>
      <c r="B64" s="151">
        <v>35.282306603114456</v>
      </c>
      <c r="C64" s="141">
        <f t="shared" si="15"/>
        <v>6.3989558129324591</v>
      </c>
      <c r="E64" s="151">
        <v>30.905527884738216</v>
      </c>
      <c r="F64" s="141">
        <f t="shared" si="16"/>
        <v>5.3950377820302702</v>
      </c>
      <c r="H64" s="151">
        <f t="shared" si="17"/>
        <v>-4.3767787183762401</v>
      </c>
      <c r="I64" s="141">
        <f t="shared" si="18"/>
        <v>-12.405024330211711</v>
      </c>
      <c r="K64" s="151">
        <f t="shared" si="19"/>
        <v>1.3741757608272644</v>
      </c>
      <c r="L64" s="141">
        <f t="shared" si="20"/>
        <v>3.8948013696643136</v>
      </c>
      <c r="N64" s="151">
        <f t="shared" si="21"/>
        <v>-5.7306431648966569</v>
      </c>
      <c r="O64" s="141">
        <f t="shared" si="22"/>
        <v>-16.242257711095338</v>
      </c>
      <c r="Q64" s="151">
        <v>-2.0311314306847118E-2</v>
      </c>
      <c r="R64" s="141">
        <f t="shared" si="23"/>
        <v>-5.7567988780683026E-2</v>
      </c>
      <c r="T64" s="151"/>
    </row>
    <row r="65" spans="1:20" x14ac:dyDescent="0.2">
      <c r="A65" s="135" t="str">
        <f t="shared" si="14"/>
        <v>72 Customer service occupations</v>
      </c>
      <c r="B65" s="151">
        <v>9.324361989927926</v>
      </c>
      <c r="C65" s="141">
        <f t="shared" si="15"/>
        <v>1.6911076996329062</v>
      </c>
      <c r="E65" s="151">
        <v>13.367967709083279</v>
      </c>
      <c r="F65" s="141">
        <f t="shared" si="16"/>
        <v>2.3335854714547555</v>
      </c>
      <c r="H65" s="151">
        <f t="shared" si="17"/>
        <v>4.0436057191553534</v>
      </c>
      <c r="I65" s="141">
        <f t="shared" si="18"/>
        <v>43.366031086343625</v>
      </c>
      <c r="K65" s="151">
        <f t="shared" si="19"/>
        <v>0.36316537849617153</v>
      </c>
      <c r="L65" s="141">
        <f t="shared" si="20"/>
        <v>3.8948013696643136</v>
      </c>
      <c r="N65" s="151">
        <f t="shared" si="21"/>
        <v>3.6397389749829858</v>
      </c>
      <c r="O65" s="141">
        <f t="shared" si="22"/>
        <v>39.034724079938037</v>
      </c>
      <c r="Q65" s="151">
        <v>4.0701365676196199E-2</v>
      </c>
      <c r="R65" s="141">
        <f t="shared" si="23"/>
        <v>0.43650563674127374</v>
      </c>
      <c r="T65" s="151"/>
    </row>
    <row r="66" spans="1:20" x14ac:dyDescent="0.2">
      <c r="A66" s="135" t="str">
        <f t="shared" si="14"/>
        <v>81 Process, plant and machine operatives</v>
      </c>
      <c r="B66" s="151">
        <v>19.032631623658482</v>
      </c>
      <c r="C66" s="141">
        <f t="shared" si="15"/>
        <v>3.4518425944652096</v>
      </c>
      <c r="E66" s="151">
        <v>22.281863863429194</v>
      </c>
      <c r="F66" s="141">
        <f t="shared" si="16"/>
        <v>3.8896438800716417</v>
      </c>
      <c r="H66" s="151">
        <f t="shared" si="17"/>
        <v>3.2492322397707127</v>
      </c>
      <c r="I66" s="141">
        <f t="shared" si="18"/>
        <v>17.071902110119975</v>
      </c>
      <c r="K66" s="151">
        <f t="shared" si="19"/>
        <v>0.74128319716141378</v>
      </c>
      <c r="L66" s="141">
        <f t="shared" si="20"/>
        <v>3.8948013696643136</v>
      </c>
      <c r="N66" s="151">
        <f t="shared" si="21"/>
        <v>3.5911967826110689</v>
      </c>
      <c r="O66" s="141">
        <f t="shared" si="22"/>
        <v>18.868629696731155</v>
      </c>
      <c r="Q66" s="151">
        <v>-1.0832477400017699</v>
      </c>
      <c r="R66" s="141">
        <f t="shared" si="23"/>
        <v>-5.6915289562754978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23.575574192915287</v>
      </c>
      <c r="C67" s="141">
        <f t="shared" si="15"/>
        <v>4.2757708338620661</v>
      </c>
      <c r="E67" s="151">
        <v>24.33657947869014</v>
      </c>
      <c r="F67" s="141">
        <f t="shared" si="16"/>
        <v>4.2483262626215446</v>
      </c>
      <c r="H67" s="151">
        <f t="shared" si="17"/>
        <v>0.76100528577485349</v>
      </c>
      <c r="I67" s="141">
        <f t="shared" si="18"/>
        <v>3.2279395595953053</v>
      </c>
      <c r="K67" s="151">
        <f t="shared" si="19"/>
        <v>0.91822178657189102</v>
      </c>
      <c r="L67" s="141">
        <f t="shared" si="20"/>
        <v>3.8948013696643136</v>
      </c>
      <c r="N67" s="151">
        <f t="shared" si="21"/>
        <v>-0.41176678155815249</v>
      </c>
      <c r="O67" s="141">
        <f t="shared" si="22"/>
        <v>-1.7465821964238428</v>
      </c>
      <c r="Q67" s="151">
        <v>0.25455028076111508</v>
      </c>
      <c r="R67" s="141">
        <f t="shared" si="23"/>
        <v>1.0797203863548324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9.8299841502821454</v>
      </c>
      <c r="C68" s="141">
        <f t="shared" si="15"/>
        <v>1.782809580083673</v>
      </c>
      <c r="E68" s="151">
        <v>7.5972990396491245</v>
      </c>
      <c r="F68" s="141">
        <f t="shared" si="16"/>
        <v>1.3262260238088308</v>
      </c>
      <c r="H68" s="151">
        <f t="shared" si="17"/>
        <v>-2.232685110633021</v>
      </c>
      <c r="I68" s="141">
        <f t="shared" si="18"/>
        <v>-22.713008245989265</v>
      </c>
      <c r="K68" s="151">
        <f t="shared" si="19"/>
        <v>0.38285835732297396</v>
      </c>
      <c r="L68" s="141">
        <f t="shared" si="20"/>
        <v>3.8948013696643136</v>
      </c>
      <c r="N68" s="151">
        <f t="shared" si="21"/>
        <v>-2.4584021260434521</v>
      </c>
      <c r="O68" s="141">
        <f t="shared" si="22"/>
        <v>-25.009217598513523</v>
      </c>
      <c r="Q68" s="151">
        <v>-0.15714134191254286</v>
      </c>
      <c r="R68" s="141">
        <f t="shared" si="23"/>
        <v>-1.5985920171400534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44.98270855636666</v>
      </c>
      <c r="C69" s="141">
        <f t="shared" ref="C69" si="25">B69/B$71*100</f>
        <v>8.1582637902931374</v>
      </c>
      <c r="E69" s="151">
        <v>41.785104791027763</v>
      </c>
      <c r="F69" s="141">
        <f t="shared" ref="F69" si="26">E69/E$71*100</f>
        <v>7.2942361610659274</v>
      </c>
      <c r="H69" s="151">
        <f t="shared" ref="H69" si="27">E69-B69</f>
        <v>-3.1976037653388971</v>
      </c>
      <c r="I69" s="141">
        <f t="shared" ref="I69" si="28">IF(B69&gt;0,((E69/B69)-1)*100,0)</f>
        <v>-7.1085176236821424</v>
      </c>
      <c r="K69" s="151">
        <f t="shared" ref="K69" si="29">(($E$71/$B$71)-1)*B69</f>
        <v>1.751987148965475</v>
      </c>
      <c r="L69" s="141">
        <f t="shared" ref="L69" si="30">IF(B69&gt;0,K69/B69*100,0)</f>
        <v>3.8948013696643136</v>
      </c>
      <c r="N69" s="151">
        <f t="shared" ref="N69" si="31">H69-(K69+Q69)</f>
        <v>-5.8256025619966767</v>
      </c>
      <c r="O69" s="141">
        <f t="shared" ref="O69" si="32">IF(B69&gt;0,N69/B69*100,0)</f>
        <v>-12.950759856305153</v>
      </c>
      <c r="Q69" s="151">
        <v>0.87601164769230511</v>
      </c>
      <c r="R69" s="141">
        <f t="shared" ref="R69" si="33">IF(B69&gt;0,Q69/B69*100,0)</f>
        <v>1.9474408629587028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551.37599999999964</v>
      </c>
      <c r="C71" s="147">
        <f>B71/B$71*100</f>
        <v>100</v>
      </c>
      <c r="D71" s="145"/>
      <c r="E71" s="152">
        <f>SUM(E44:E69)</f>
        <v>572.85099999999989</v>
      </c>
      <c r="F71" s="147">
        <f>E71/E$71*100</f>
        <v>100</v>
      </c>
      <c r="G71" s="145"/>
      <c r="H71" s="152">
        <f t="shared" si="17"/>
        <v>21.47500000000025</v>
      </c>
      <c r="I71" s="147">
        <f t="shared" si="18"/>
        <v>3.8948013696643136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Leicester and Leicestershire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Leicester and Leicestershire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Leicester and Leicestershire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Leicester and Leicestershire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42.449842038933774</v>
      </c>
      <c r="C7" s="11">
        <f t="shared" si="2"/>
        <v>42.586393451271221</v>
      </c>
      <c r="D7" s="11">
        <f t="shared" si="2"/>
        <v>0.1365514123374556</v>
      </c>
      <c r="E7" s="11">
        <f t="shared" si="2"/>
        <v>20.508172607902775</v>
      </c>
      <c r="F7" s="11">
        <f t="shared" si="2"/>
        <v>20.644724020240233</v>
      </c>
      <c r="G7" s="200">
        <f>IF(B7&gt;0,(1+(E7/B7))^(1/($C$6-$B$6))-1,0)</f>
        <v>2.6624591556188237E-2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29.398505316163813</v>
      </c>
      <c r="R7" s="11">
        <v>27.557236072572561</v>
      </c>
      <c r="S7" s="345">
        <f>R7-Q7</f>
        <v>-1.8412692435912525</v>
      </c>
      <c r="T7" s="345">
        <v>12.597364483182114</v>
      </c>
      <c r="U7" s="345">
        <f>SUM(S7:T7)</f>
        <v>10.756095239590861</v>
      </c>
      <c r="V7" s="346">
        <f>IF(Q7&gt;0,(1+(T7/Q7))^(1/($C$6-$B$6))-1,0)</f>
        <v>2.406004520265892E-2</v>
      </c>
      <c r="X7" s="10" t="str">
        <f>name!B4</f>
        <v>Agriculture</v>
      </c>
      <c r="Y7" s="11">
        <v>6.6980000000000093</v>
      </c>
      <c r="Z7" s="11">
        <v>6.4489999999999776</v>
      </c>
      <c r="AA7" s="345">
        <f>Z7-Y7</f>
        <v>-0.24900000000003164</v>
      </c>
      <c r="AB7" s="11">
        <v>3.2332686244789115</v>
      </c>
      <c r="AC7" s="345">
        <f>SUM(AA7:AB7)</f>
        <v>2.9842686244788799</v>
      </c>
      <c r="AD7" s="348">
        <f>IF(Y7&gt;0,(1+(AB7/Y7))^(1/($C$6-$B$6))-1,0)</f>
        <v>2.6606411828882459E-2</v>
      </c>
    </row>
    <row r="8" spans="1:30" x14ac:dyDescent="0.2">
      <c r="A8" s="10" t="str">
        <f>name!D5</f>
        <v>12 Other managers and proprietors</v>
      </c>
      <c r="B8" s="11">
        <f t="shared" si="2"/>
        <v>17.838282106952214</v>
      </c>
      <c r="C8" s="11">
        <f t="shared" si="2"/>
        <v>25.098647577203518</v>
      </c>
      <c r="D8" s="11">
        <f t="shared" si="2"/>
        <v>7.260365470251303</v>
      </c>
      <c r="E8" s="11">
        <f t="shared" si="2"/>
        <v>12.105984601679397</v>
      </c>
      <c r="F8" s="11">
        <f t="shared" si="2"/>
        <v>19.3663500719307</v>
      </c>
      <c r="G8" s="200">
        <f t="shared" ref="G8:G33" si="3">IF(B8&gt;0,(1+(E8/B8))^(1/($C$6-$B$6))-1,0)</f>
        <v>3.513591468043975E-2</v>
      </c>
      <c r="H8" s="11"/>
      <c r="I8" s="10" t="str">
        <f>name!E4</f>
        <v>Managers, directors and senior officials</v>
      </c>
      <c r="J8" s="11">
        <f t="array" ref="J8:J16">MMULT(aggregation!$B$13:$AA$21,B7:B32)</f>
        <v>60.288124145885988</v>
      </c>
      <c r="K8" s="11">
        <f t="array" ref="K8:K16">MMULT(aggregation!$B$13:$AA$21,C7:C32)</f>
        <v>67.685041028474743</v>
      </c>
      <c r="L8" s="11">
        <f t="array" ref="L8:L16">MMULT(aggregation!$B$13:$AA$21,D7:D32)</f>
        <v>7.3969168825887586</v>
      </c>
      <c r="M8" s="11">
        <f t="array" ref="M8:M16">MMULT(aggregation!$B$13:$AA$21,E7:E32)</f>
        <v>32.614157209582174</v>
      </c>
      <c r="N8" s="11">
        <f t="array" ref="N8:N16">MMULT(aggregation!$B$13:$AA$21,F7:F32)</f>
        <v>40.011074092170929</v>
      </c>
      <c r="O8" s="11"/>
      <c r="P8" s="10" t="str">
        <f>name!D5</f>
        <v>12 Other managers and proprietors</v>
      </c>
      <c r="Q8" s="11">
        <v>11.381823973955964</v>
      </c>
      <c r="R8" s="11">
        <v>16.530592408991502</v>
      </c>
      <c r="S8" s="345">
        <f t="shared" ref="S8:S31" si="4">R8-Q8</f>
        <v>5.1487684350355387</v>
      </c>
      <c r="T8" s="345">
        <v>7.2490791421630894</v>
      </c>
      <c r="U8" s="345">
        <f t="shared" ref="U8:U31" si="5">SUM(S8:T8)</f>
        <v>12.397847577198629</v>
      </c>
      <c r="V8" s="346">
        <f t="shared" ref="V8:V33" si="6">IF(Q8&gt;0,(1+(T8/Q8))^(1/($C$6-$B$6))-1,0)</f>
        <v>3.339923611480522E-2</v>
      </c>
      <c r="X8" s="10" t="str">
        <f>name!B5</f>
        <v>Mining and quarrying</v>
      </c>
      <c r="Y8" s="11">
        <v>1.6040000000000019</v>
      </c>
      <c r="Z8" s="11">
        <v>1.1870000000000036</v>
      </c>
      <c r="AA8" s="345">
        <f t="shared" ref="AA8:AA29" si="7">Z8-Y8</f>
        <v>-0.41699999999999826</v>
      </c>
      <c r="AB8" s="11">
        <v>0.54948407565923552</v>
      </c>
      <c r="AC8" s="345">
        <f t="shared" ref="AC8:AC29" si="8">SUM(AA8:AB8)</f>
        <v>0.13248407565923725</v>
      </c>
      <c r="AD8" s="348">
        <f t="shared" ref="AD8:AD29" si="9">IF(Y8&gt;0,(1+(AB8/Y8))^(1/($C$6-$B$6))-1,0)</f>
        <v>1.983321725066034E-2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35.214284453988761</v>
      </c>
      <c r="C9" s="11">
        <f t="shared" si="2"/>
        <v>41.079708462882138</v>
      </c>
      <c r="D9" s="11">
        <f t="shared" si="2"/>
        <v>5.865424008893374</v>
      </c>
      <c r="E9" s="11">
        <f t="shared" si="2"/>
        <v>13.934180551152723</v>
      </c>
      <c r="F9" s="11">
        <f t="shared" si="2"/>
        <v>19.799604560046099</v>
      </c>
      <c r="G9" s="200">
        <f t="shared" si="3"/>
        <v>2.2475097153793033E-2</v>
      </c>
      <c r="H9" s="11"/>
      <c r="I9" s="10" t="str">
        <f>name!E5</f>
        <v>Professional occupations</v>
      </c>
      <c r="J9" s="11">
        <v>117.72368712799882</v>
      </c>
      <c r="K9" s="11">
        <v>137.54758931792387</v>
      </c>
      <c r="L9" s="11">
        <v>19.82390218992505</v>
      </c>
      <c r="M9" s="11">
        <v>58.33974595277931</v>
      </c>
      <c r="N9" s="11">
        <v>78.163648142704375</v>
      </c>
      <c r="O9" s="11"/>
      <c r="P9" s="10" t="str">
        <f>name!D6</f>
        <v>21 Science, research, engineering and technology professionals</v>
      </c>
      <c r="Q9" s="11">
        <v>28.521501015031131</v>
      </c>
      <c r="R9" s="11">
        <v>31.598549528291787</v>
      </c>
      <c r="S9" s="345">
        <f t="shared" si="4"/>
        <v>3.0770485132606566</v>
      </c>
      <c r="T9" s="345">
        <v>9.7571954260692735</v>
      </c>
      <c r="U9" s="345">
        <f t="shared" si="5"/>
        <v>12.83424393932993</v>
      </c>
      <c r="V9" s="346">
        <f t="shared" si="6"/>
        <v>1.9809337585589892E-2</v>
      </c>
      <c r="X9" s="10" t="str">
        <f>name!B6</f>
        <v>Food drink and tobacco</v>
      </c>
      <c r="Y9" s="11">
        <v>12.972000000000016</v>
      </c>
      <c r="Z9" s="11">
        <v>15.948</v>
      </c>
      <c r="AA9" s="345">
        <f t="shared" si="7"/>
        <v>2.9759999999999849</v>
      </c>
      <c r="AB9" s="11">
        <v>6.3641192739125234</v>
      </c>
      <c r="AC9" s="345">
        <f t="shared" si="8"/>
        <v>9.3401192739125083</v>
      </c>
      <c r="AD9" s="348">
        <f t="shared" si="9"/>
        <v>2.696937252533016E-2</v>
      </c>
    </row>
    <row r="10" spans="1:30" x14ac:dyDescent="0.2">
      <c r="A10" s="10" t="str">
        <f>name!D7</f>
        <v>22 Health professionals</v>
      </c>
      <c r="B10" s="11">
        <f t="shared" si="2"/>
        <v>20.577485038123381</v>
      </c>
      <c r="C10" s="11">
        <f t="shared" si="2"/>
        <v>23.978136471241083</v>
      </c>
      <c r="D10" s="11">
        <f t="shared" si="2"/>
        <v>3.4006514331176985</v>
      </c>
      <c r="E10" s="11">
        <f t="shared" si="2"/>
        <v>11.767683863929701</v>
      </c>
      <c r="F10" s="11">
        <f t="shared" si="2"/>
        <v>15.168335297047399</v>
      </c>
      <c r="G10" s="200">
        <f t="shared" si="3"/>
        <v>3.06102922363789E-2</v>
      </c>
      <c r="H10" s="11"/>
      <c r="I10" s="10" t="str">
        <f>name!E6</f>
        <v>Associate professional occupations</v>
      </c>
      <c r="J10" s="11">
        <v>69.150823322691807</v>
      </c>
      <c r="K10" s="11">
        <v>71.10128749452744</v>
      </c>
      <c r="L10" s="11">
        <v>1.9504641718356213</v>
      </c>
      <c r="M10" s="11">
        <v>30.622895833173061</v>
      </c>
      <c r="N10" s="11">
        <v>32.573360005008681</v>
      </c>
      <c r="O10" s="11"/>
      <c r="P10" s="10" t="str">
        <f>name!D7</f>
        <v>22 Health professionals</v>
      </c>
      <c r="Q10" s="11">
        <v>5.6586419848330873</v>
      </c>
      <c r="R10" s="11">
        <v>6.346206088627012</v>
      </c>
      <c r="S10" s="345">
        <f t="shared" si="4"/>
        <v>0.68756410379392463</v>
      </c>
      <c r="T10" s="345">
        <v>2.2828365109271664</v>
      </c>
      <c r="U10" s="345">
        <f t="shared" si="5"/>
        <v>2.9704006147210911</v>
      </c>
      <c r="V10" s="346">
        <f t="shared" si="6"/>
        <v>2.2851555091206288E-2</v>
      </c>
      <c r="X10" s="10" t="str">
        <f>name!B7</f>
        <v>Engineering</v>
      </c>
      <c r="Y10" s="11">
        <v>7.9369999999999834</v>
      </c>
      <c r="Z10" s="11">
        <v>6.3919999999999968</v>
      </c>
      <c r="AA10" s="345">
        <f t="shared" si="7"/>
        <v>-1.5449999999999866</v>
      </c>
      <c r="AB10" s="11">
        <v>3.0012246520387853</v>
      </c>
      <c r="AC10" s="345">
        <f t="shared" si="8"/>
        <v>1.4562246520387987</v>
      </c>
      <c r="AD10" s="348">
        <f t="shared" si="9"/>
        <v>2.1612105843622276E-2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23.655232143514613</v>
      </c>
      <c r="C11" s="11">
        <f t="shared" si="2"/>
        <v>24.821937961092104</v>
      </c>
      <c r="D11" s="11">
        <f t="shared" si="2"/>
        <v>1.16670581757749</v>
      </c>
      <c r="E11" s="11">
        <f t="shared" si="2"/>
        <v>11.658636529310918</v>
      </c>
      <c r="F11" s="11">
        <f t="shared" si="2"/>
        <v>12.82534234688841</v>
      </c>
      <c r="G11" s="200">
        <f t="shared" si="3"/>
        <v>2.7072747046000822E-2</v>
      </c>
      <c r="H11" s="11"/>
      <c r="I11" s="10" t="str">
        <f>name!E7</f>
        <v>Administrative and secretarial occupations</v>
      </c>
      <c r="J11" s="11">
        <v>59.365426207400262</v>
      </c>
      <c r="K11" s="11">
        <v>50.480931751072362</v>
      </c>
      <c r="L11" s="11">
        <v>-8.884494456327884</v>
      </c>
      <c r="M11" s="11">
        <v>27.658835586463585</v>
      </c>
      <c r="N11" s="11">
        <v>18.774341130135692</v>
      </c>
      <c r="O11" s="11"/>
      <c r="P11" s="10" t="str">
        <f>name!D8</f>
        <v>23 Teaching and other educational professionals</v>
      </c>
      <c r="Q11" s="11">
        <v>8.909749087302238</v>
      </c>
      <c r="R11" s="11">
        <v>9.587912231233144</v>
      </c>
      <c r="S11" s="345">
        <f t="shared" si="4"/>
        <v>0.67816314393090593</v>
      </c>
      <c r="T11" s="345">
        <v>3.9049520123528421</v>
      </c>
      <c r="U11" s="345">
        <f t="shared" si="5"/>
        <v>4.583115156283748</v>
      </c>
      <c r="V11" s="346">
        <f t="shared" si="6"/>
        <v>2.4525723779419417E-2</v>
      </c>
      <c r="X11" s="10" t="str">
        <f>name!B8</f>
        <v>Rest of manufacturing</v>
      </c>
      <c r="Y11" s="11">
        <v>45.481999999999815</v>
      </c>
      <c r="Z11" s="11">
        <v>37.782000000000082</v>
      </c>
      <c r="AA11" s="345">
        <f t="shared" si="7"/>
        <v>-7.6999999999997328</v>
      </c>
      <c r="AB11" s="11">
        <v>17.169121859266355</v>
      </c>
      <c r="AC11" s="345">
        <f t="shared" si="8"/>
        <v>9.4691218592666218</v>
      </c>
      <c r="AD11" s="348">
        <f t="shared" si="9"/>
        <v>2.1580559724160286E-2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38.276685492372067</v>
      </c>
      <c r="C12" s="11">
        <f t="shared" si="2"/>
        <v>47.667806422708544</v>
      </c>
      <c r="D12" s="11">
        <f t="shared" si="2"/>
        <v>9.391120930336486</v>
      </c>
      <c r="E12" s="11">
        <f t="shared" si="2"/>
        <v>20.979245008385966</v>
      </c>
      <c r="F12" s="11">
        <f t="shared" si="2"/>
        <v>30.370365938722458</v>
      </c>
      <c r="G12" s="200">
        <f t="shared" si="3"/>
        <v>2.9563568687654307E-2</v>
      </c>
      <c r="H12" s="11"/>
      <c r="I12" s="10" t="str">
        <f>name!E8</f>
        <v>Skilled trades occupations</v>
      </c>
      <c r="J12" s="11">
        <v>46.239520812771168</v>
      </c>
      <c r="K12" s="11">
        <v>41.709806961192847</v>
      </c>
      <c r="L12" s="11">
        <v>-4.5297138515783182</v>
      </c>
      <c r="M12" s="11">
        <v>18.497417642029511</v>
      </c>
      <c r="N12" s="11">
        <v>13.967703790451193</v>
      </c>
      <c r="O12" s="11"/>
      <c r="P12" s="10" t="str">
        <f>name!D9</f>
        <v>24 Business, media and public service professionals</v>
      </c>
      <c r="Q12" s="11">
        <v>20.379276930779604</v>
      </c>
      <c r="R12" s="11">
        <v>24.65201155707565</v>
      </c>
      <c r="S12" s="345">
        <f t="shared" si="4"/>
        <v>4.2727346262960459</v>
      </c>
      <c r="T12" s="345">
        <v>9.7000232873431624</v>
      </c>
      <c r="U12" s="345">
        <f t="shared" si="5"/>
        <v>13.972757913639208</v>
      </c>
      <c r="V12" s="346">
        <f t="shared" si="6"/>
        <v>2.6294332234970241E-2</v>
      </c>
      <c r="X12" s="10" t="str">
        <f>name!B9</f>
        <v>Electricity and gas</v>
      </c>
      <c r="Y12" s="11">
        <v>5.343</v>
      </c>
      <c r="Z12" s="11">
        <v>5.3819999999999926</v>
      </c>
      <c r="AA12" s="345">
        <f t="shared" si="7"/>
        <v>3.8999999999992596E-2</v>
      </c>
      <c r="AB12" s="11">
        <v>2.2784573613272507</v>
      </c>
      <c r="AC12" s="345">
        <f t="shared" si="8"/>
        <v>2.3174573613272433</v>
      </c>
      <c r="AD12" s="348">
        <f t="shared" si="9"/>
        <v>2.3961253524958037E-2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11.917251725435243</v>
      </c>
      <c r="C13" s="11">
        <f t="shared" si="2"/>
        <v>10.939313591799083</v>
      </c>
      <c r="D13" s="11">
        <f t="shared" si="2"/>
        <v>-0.97793813363615845</v>
      </c>
      <c r="E13" s="11">
        <f t="shared" si="2"/>
        <v>4.2992221556552348</v>
      </c>
      <c r="F13" s="11">
        <f t="shared" si="2"/>
        <v>3.3212840220190762</v>
      </c>
      <c r="G13" s="200">
        <f t="shared" si="3"/>
        <v>2.0748352402556236E-2</v>
      </c>
      <c r="H13" s="11"/>
      <c r="I13" s="10" t="str">
        <f>name!E9</f>
        <v>Caring, leisure and other service occupations</v>
      </c>
      <c r="J13" s="11">
        <v>56.580851266986805</v>
      </c>
      <c r="K13" s="11">
        <v>64.052000680190943</v>
      </c>
      <c r="L13" s="11">
        <v>7.4711494132041372</v>
      </c>
      <c r="M13" s="11">
        <v>33.160198972731031</v>
      </c>
      <c r="N13" s="11">
        <v>40.631348385935169</v>
      </c>
      <c r="O13" s="11"/>
      <c r="P13" s="10" t="str">
        <f>name!D10</f>
        <v>31 Science, engineering and technology associate professionals</v>
      </c>
      <c r="Q13" s="11">
        <v>8.8419341323499641</v>
      </c>
      <c r="R13" s="11">
        <v>7.2280002083575789</v>
      </c>
      <c r="S13" s="345">
        <f t="shared" si="4"/>
        <v>-1.6139339239923851</v>
      </c>
      <c r="T13" s="345">
        <v>2.6424758754976319</v>
      </c>
      <c r="U13" s="345">
        <f t="shared" si="5"/>
        <v>1.0285419515052467</v>
      </c>
      <c r="V13" s="346">
        <f t="shared" si="6"/>
        <v>1.7585150890584211E-2</v>
      </c>
      <c r="X13" s="10" t="str">
        <f>name!B10</f>
        <v>Water and sewerage</v>
      </c>
      <c r="Y13" s="11">
        <v>2.3350000000000031</v>
      </c>
      <c r="Z13" s="11">
        <v>2.5409999999999915</v>
      </c>
      <c r="AA13" s="345">
        <f t="shared" si="7"/>
        <v>0.20599999999998841</v>
      </c>
      <c r="AB13" s="11">
        <v>1.0657620930788629</v>
      </c>
      <c r="AC13" s="345">
        <f t="shared" si="8"/>
        <v>1.2717620930788514</v>
      </c>
      <c r="AD13" s="348">
        <f t="shared" si="9"/>
        <v>2.538263362373594E-2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9.3810980660129708</v>
      </c>
      <c r="C14" s="11">
        <f t="shared" si="2"/>
        <v>10.335786032089395</v>
      </c>
      <c r="D14" s="11">
        <f t="shared" si="2"/>
        <v>0.95468796607642425</v>
      </c>
      <c r="E14" s="11">
        <f t="shared" si="2"/>
        <v>5.5380271161407686</v>
      </c>
      <c r="F14" s="11">
        <f t="shared" si="2"/>
        <v>6.4927150822171917</v>
      </c>
      <c r="G14" s="200">
        <f t="shared" si="3"/>
        <v>3.1413105660762053E-2</v>
      </c>
      <c r="H14" s="11"/>
      <c r="I14" s="10" t="str">
        <f>name!E10</f>
        <v>Sales and customer service occupations</v>
      </c>
      <c r="J14" s="11">
        <v>44.606668593042386</v>
      </c>
      <c r="K14" s="11">
        <v>44.273495593821472</v>
      </c>
      <c r="L14" s="11">
        <v>-0.3331729992209107</v>
      </c>
      <c r="M14" s="11">
        <v>20.883457826060518</v>
      </c>
      <c r="N14" s="11">
        <v>20.550284826839604</v>
      </c>
      <c r="O14" s="11"/>
      <c r="P14" s="10" t="str">
        <f>name!D11</f>
        <v>32 Health and social care associate professionals</v>
      </c>
      <c r="Q14" s="11">
        <v>1.9507378309436469</v>
      </c>
      <c r="R14" s="11">
        <v>1.8617025016761584</v>
      </c>
      <c r="S14" s="345">
        <f t="shared" si="4"/>
        <v>-8.9035329267488583E-2</v>
      </c>
      <c r="T14" s="345">
        <v>0.84455315146048637</v>
      </c>
      <c r="U14" s="345">
        <f t="shared" si="5"/>
        <v>0.75551782219299779</v>
      </c>
      <c r="V14" s="346">
        <f t="shared" si="6"/>
        <v>2.4271780693240652E-2</v>
      </c>
      <c r="X14" s="10" t="str">
        <f>name!B11</f>
        <v>Construction</v>
      </c>
      <c r="Y14" s="11">
        <v>31.756000000000029</v>
      </c>
      <c r="Z14" s="11">
        <v>33.85899999999998</v>
      </c>
      <c r="AA14" s="345">
        <f t="shared" si="7"/>
        <v>2.1029999999999518</v>
      </c>
      <c r="AB14" s="11">
        <v>13.331880320532454</v>
      </c>
      <c r="AC14" s="345">
        <f t="shared" si="8"/>
        <v>15.434880320532406</v>
      </c>
      <c r="AD14" s="348">
        <f t="shared" si="9"/>
        <v>2.3643976025153224E-2</v>
      </c>
    </row>
    <row r="15" spans="1:30" x14ac:dyDescent="0.2">
      <c r="A15" s="10" t="str">
        <f>name!D12</f>
        <v>33 Protective service occupations</v>
      </c>
      <c r="B15" s="11">
        <f t="shared" si="2"/>
        <v>6.9180747895189167</v>
      </c>
      <c r="C15" s="11">
        <f t="shared" si="2"/>
        <v>9.244288824406663</v>
      </c>
      <c r="D15" s="11">
        <f t="shared" si="2"/>
        <v>2.326214034887744</v>
      </c>
      <c r="E15" s="11">
        <f t="shared" si="2"/>
        <v>2.7455004623727524</v>
      </c>
      <c r="F15" s="11">
        <f t="shared" si="2"/>
        <v>5.0717144972604968</v>
      </c>
      <c r="G15" s="200">
        <f t="shared" si="3"/>
        <v>2.2531836599259725E-2</v>
      </c>
      <c r="H15" s="11"/>
      <c r="I15" s="10" t="str">
        <f>name!E11</f>
        <v>Process, plant and machine operatives</v>
      </c>
      <c r="J15" s="11">
        <v>42.608205816573786</v>
      </c>
      <c r="K15" s="11">
        <v>46.618443342119349</v>
      </c>
      <c r="L15" s="11">
        <v>4.0102375255455645</v>
      </c>
      <c r="M15" s="11">
        <v>21.759912326285022</v>
      </c>
      <c r="N15" s="11">
        <v>25.770149851830588</v>
      </c>
      <c r="O15" s="11"/>
      <c r="P15" s="10" t="str">
        <f>name!D12</f>
        <v>33 Protective service occupations</v>
      </c>
      <c r="Q15" s="11">
        <v>5.5426878862261004</v>
      </c>
      <c r="R15" s="11">
        <v>6.8105205464361145</v>
      </c>
      <c r="S15" s="345">
        <f t="shared" si="4"/>
        <v>1.2678326602100141</v>
      </c>
      <c r="T15" s="345">
        <v>1.7878100792452387</v>
      </c>
      <c r="U15" s="345">
        <f t="shared" si="5"/>
        <v>3.0556427394552528</v>
      </c>
      <c r="V15" s="346">
        <f t="shared" si="6"/>
        <v>1.8812356481256121E-2</v>
      </c>
      <c r="X15" s="10" t="str">
        <f>name!B12</f>
        <v>Wholesale and retail trade</v>
      </c>
      <c r="Y15" s="11">
        <v>81.502000000000024</v>
      </c>
      <c r="Z15" s="11">
        <v>84.939999999999969</v>
      </c>
      <c r="AA15" s="345">
        <f t="shared" si="7"/>
        <v>3.4379999999999455</v>
      </c>
      <c r="AB15" s="11">
        <v>38.549066594399491</v>
      </c>
      <c r="AC15" s="345">
        <f t="shared" si="8"/>
        <v>41.987066594399437</v>
      </c>
      <c r="AD15" s="348">
        <f t="shared" si="9"/>
        <v>2.6155515502309212E-2</v>
      </c>
    </row>
    <row r="16" spans="1:30" x14ac:dyDescent="0.2">
      <c r="A16" s="10" t="str">
        <f>name!D13</f>
        <v>34 Culture, media and sports occupations</v>
      </c>
      <c r="B16" s="11">
        <f t="shared" si="2"/>
        <v>7.4623217461008204</v>
      </c>
      <c r="C16" s="11">
        <f t="shared" si="2"/>
        <v>7.4555065763760684</v>
      </c>
      <c r="D16" s="11">
        <f t="shared" si="2"/>
        <v>-6.8151697247521847E-3</v>
      </c>
      <c r="E16" s="11">
        <f t="shared" si="2"/>
        <v>3.234953912409261</v>
      </c>
      <c r="F16" s="11">
        <f t="shared" si="2"/>
        <v>3.228138742684509</v>
      </c>
      <c r="G16" s="200">
        <f t="shared" si="3"/>
        <v>2.4298683363962459E-2</v>
      </c>
      <c r="H16" s="11"/>
      <c r="I16" s="10" t="str">
        <f>name!E12</f>
        <v>Elementary occupations</v>
      </c>
      <c r="J16" s="11">
        <v>54.812692706648768</v>
      </c>
      <c r="K16" s="11">
        <v>49.382403830676921</v>
      </c>
      <c r="L16" s="11">
        <v>-5.4302888759718515</v>
      </c>
      <c r="M16" s="11">
        <v>23.833071640094257</v>
      </c>
      <c r="N16" s="11">
        <v>18.402782764122406</v>
      </c>
      <c r="O16" s="11"/>
      <c r="P16" s="10" t="str">
        <f>name!D13</f>
        <v>34 Culture, media and sports occupations</v>
      </c>
      <c r="Q16" s="11">
        <v>3.7277925815027335</v>
      </c>
      <c r="R16" s="11">
        <v>3.6969911351701858</v>
      </c>
      <c r="S16" s="345">
        <f t="shared" si="4"/>
        <v>-3.0801446332547666E-2</v>
      </c>
      <c r="T16" s="345">
        <v>1.3948152205293329</v>
      </c>
      <c r="U16" s="345">
        <f t="shared" si="5"/>
        <v>1.3640137741967853</v>
      </c>
      <c r="V16" s="346">
        <f t="shared" si="6"/>
        <v>2.1415924429735611E-2</v>
      </c>
      <c r="X16" s="10" t="str">
        <f>name!B13</f>
        <v>Transport and storage</v>
      </c>
      <c r="Y16" s="11">
        <v>36.414000000000136</v>
      </c>
      <c r="Z16" s="11">
        <v>38.924000000000099</v>
      </c>
      <c r="AA16" s="345">
        <f t="shared" si="7"/>
        <v>2.5099999999999625</v>
      </c>
      <c r="AB16" s="11">
        <v>17.836195409491175</v>
      </c>
      <c r="AC16" s="345">
        <f t="shared" si="8"/>
        <v>20.346195409491138</v>
      </c>
      <c r="AD16" s="348">
        <f t="shared" si="9"/>
        <v>2.6933200214972031E-2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33.472076995623858</v>
      </c>
      <c r="C17" s="11">
        <f t="shared" si="10"/>
        <v>33.126392469856221</v>
      </c>
      <c r="D17" s="11">
        <f t="shared" si="10"/>
        <v>-0.34568452576763659</v>
      </c>
      <c r="E17" s="11">
        <f t="shared" si="10"/>
        <v>14.805192186595045</v>
      </c>
      <c r="F17" s="11">
        <f t="shared" si="10"/>
        <v>14.459507660827406</v>
      </c>
      <c r="G17" s="200">
        <f t="shared" si="3"/>
        <v>2.4717144156314541E-2</v>
      </c>
      <c r="H17" s="11"/>
      <c r="O17" s="11"/>
      <c r="P17" s="10" t="str">
        <f>name!D14</f>
        <v>35 Business and public service associate professionals</v>
      </c>
      <c r="Q17" s="11">
        <v>18.249352358550588</v>
      </c>
      <c r="R17" s="11">
        <v>16.523243055064309</v>
      </c>
      <c r="S17" s="345">
        <f t="shared" si="4"/>
        <v>-1.7261093034862789</v>
      </c>
      <c r="T17" s="345">
        <v>6.4262498670351125</v>
      </c>
      <c r="U17" s="345">
        <f t="shared" si="5"/>
        <v>4.7001405635488336</v>
      </c>
      <c r="V17" s="346">
        <f t="shared" si="6"/>
        <v>2.031597623035597E-2</v>
      </c>
      <c r="X17" s="10" t="str">
        <f>name!B14</f>
        <v>Accommodation and food</v>
      </c>
      <c r="Y17" s="11">
        <v>28.970999999999947</v>
      </c>
      <c r="Z17" s="11">
        <v>30.427999999999951</v>
      </c>
      <c r="AA17" s="345">
        <f t="shared" si="7"/>
        <v>1.4570000000000043</v>
      </c>
      <c r="AB17" s="11">
        <v>14.47998887343369</v>
      </c>
      <c r="AC17" s="345">
        <f t="shared" si="8"/>
        <v>15.936988873433695</v>
      </c>
      <c r="AD17" s="348">
        <f t="shared" si="9"/>
        <v>2.7390972270132208E-2</v>
      </c>
    </row>
    <row r="18" spans="1:30" x14ac:dyDescent="0.2">
      <c r="A18" s="10" t="str">
        <f>name!D15</f>
        <v>41 Administrative occupations</v>
      </c>
      <c r="B18" s="11">
        <f t="shared" si="10"/>
        <v>48.826546306896141</v>
      </c>
      <c r="C18" s="11">
        <f t="shared" si="10"/>
        <v>41.736705183423688</v>
      </c>
      <c r="D18" s="11">
        <f t="shared" si="10"/>
        <v>-7.0898411234724446</v>
      </c>
      <c r="E18" s="11">
        <f t="shared" si="10"/>
        <v>22.283424750975449</v>
      </c>
      <c r="F18" s="11">
        <f t="shared" si="10"/>
        <v>15.193583627502999</v>
      </c>
      <c r="G18" s="200">
        <f t="shared" si="3"/>
        <v>2.5380293007974286E-2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12.413709268528763</v>
      </c>
      <c r="R18" s="11">
        <v>12.138968480839265</v>
      </c>
      <c r="S18" s="345">
        <f t="shared" si="4"/>
        <v>-0.27474078768949717</v>
      </c>
      <c r="T18" s="345">
        <v>4.3040145579677258</v>
      </c>
      <c r="U18" s="345">
        <f t="shared" si="5"/>
        <v>4.0292737702782286</v>
      </c>
      <c r="V18" s="346">
        <f t="shared" si="6"/>
        <v>2.0042746110163101E-2</v>
      </c>
      <c r="X18" s="10" t="str">
        <f>name!B15</f>
        <v>Media</v>
      </c>
      <c r="Y18" s="11">
        <v>1.7510000000000028</v>
      </c>
      <c r="Z18" s="11">
        <v>1.7480000000000016</v>
      </c>
      <c r="AA18" s="345">
        <f t="shared" si="7"/>
        <v>-3.0000000000012239E-3</v>
      </c>
      <c r="AB18" s="11">
        <v>0.82427935601171143</v>
      </c>
      <c r="AC18" s="345">
        <f t="shared" si="8"/>
        <v>0.8212793560117102</v>
      </c>
      <c r="AD18" s="348">
        <f t="shared" si="9"/>
        <v>2.6051626983438769E-2</v>
      </c>
    </row>
    <row r="19" spans="1:30" x14ac:dyDescent="0.2">
      <c r="A19" s="10" t="str">
        <f>name!D16</f>
        <v>42 Secretarial and related occupations</v>
      </c>
      <c r="B19" s="11">
        <f t="shared" si="10"/>
        <v>10.538879900504117</v>
      </c>
      <c r="C19" s="11">
        <f t="shared" si="10"/>
        <v>8.7442265676486759</v>
      </c>
      <c r="D19" s="11">
        <f t="shared" si="10"/>
        <v>-1.7946533328554399</v>
      </c>
      <c r="E19" s="11">
        <f t="shared" si="10"/>
        <v>5.375410835488136</v>
      </c>
      <c r="F19" s="11">
        <f t="shared" si="10"/>
        <v>3.5807575026326943</v>
      </c>
      <c r="G19" s="200">
        <f t="shared" si="3"/>
        <v>2.7857372998359997E-2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0.73713914409535186</v>
      </c>
      <c r="K19" s="11">
        <f t="array" ref="K19:K27">MMULT(aggregation!$B$13:$AA$21,C36:C61)</f>
        <v>1.2175440997207327</v>
      </c>
      <c r="L19" s="11">
        <f t="array" ref="L19:L27">MMULT(aggregation!$B$13:$AA$21,D36:D61)</f>
        <v>0.48040495562538094</v>
      </c>
      <c r="M19" s="11">
        <f t="array" ref="M19:M27">MMULT(aggregation!$B$13:$AA$21,E36:E61)</f>
        <v>0.51694420779266437</v>
      </c>
      <c r="N19" s="11">
        <f t="array" ref="N19:N27">MMULT(aggregation!$B$13:$AA$21,F36:F61)</f>
        <v>0.99734916341804536</v>
      </c>
      <c r="O19" s="11"/>
      <c r="P19" s="10" t="str">
        <f>name!D16</f>
        <v>42 Secretarial and related occupations</v>
      </c>
      <c r="Q19" s="11">
        <v>0.67684228556829529</v>
      </c>
      <c r="R19" s="11">
        <v>1.0028664639148079</v>
      </c>
      <c r="S19" s="345">
        <f t="shared" si="4"/>
        <v>0.32602417834651265</v>
      </c>
      <c r="T19" s="345">
        <v>0.28279987044966298</v>
      </c>
      <c r="U19" s="345">
        <f t="shared" si="5"/>
        <v>0.60882404879617558</v>
      </c>
      <c r="V19" s="346">
        <f t="shared" si="6"/>
        <v>2.3547783828286262E-2</v>
      </c>
      <c r="X19" s="10" t="str">
        <f>name!B16</f>
        <v>Information technology</v>
      </c>
      <c r="Y19" s="11">
        <v>10.968999999999999</v>
      </c>
      <c r="Z19" s="11">
        <v>12.708999999999996</v>
      </c>
      <c r="AA19" s="345">
        <f t="shared" si="7"/>
        <v>1.7399999999999967</v>
      </c>
      <c r="AB19" s="11">
        <v>5.1136040683426689</v>
      </c>
      <c r="AC19" s="345">
        <f t="shared" si="8"/>
        <v>6.8536040683426656</v>
      </c>
      <c r="AD19" s="348">
        <f t="shared" si="9"/>
        <v>2.5839196099283868E-2</v>
      </c>
    </row>
    <row r="20" spans="1:30" x14ac:dyDescent="0.2">
      <c r="A20" s="10" t="str">
        <f>name!D17</f>
        <v>51 Skilled agricultural and related trades</v>
      </c>
      <c r="B20" s="11">
        <f t="shared" si="10"/>
        <v>6.4779738829942692</v>
      </c>
      <c r="C20" s="11">
        <f t="shared" si="10"/>
        <v>6.4645302164588898</v>
      </c>
      <c r="D20" s="11">
        <f t="shared" si="10"/>
        <v>-1.3443666535379317E-2</v>
      </c>
      <c r="E20" s="11">
        <f t="shared" si="10"/>
        <v>3.4872737463741039</v>
      </c>
      <c r="F20" s="11">
        <f t="shared" si="10"/>
        <v>3.4738300798387254</v>
      </c>
      <c r="G20" s="200">
        <f t="shared" si="3"/>
        <v>2.9129261589801336E-2</v>
      </c>
      <c r="H20" s="11"/>
      <c r="I20" s="11" t="str">
        <f t="shared" si="11"/>
        <v>Professional occupations</v>
      </c>
      <c r="J20" s="11">
        <v>5.4276677771128146</v>
      </c>
      <c r="K20" s="11">
        <v>8.1503728443375039</v>
      </c>
      <c r="L20" s="11">
        <v>2.7227050672246889</v>
      </c>
      <c r="M20" s="11">
        <v>3.0204911023723295</v>
      </c>
      <c r="N20" s="11">
        <v>5.7431961695970184</v>
      </c>
      <c r="O20" s="11"/>
      <c r="P20" s="10" t="str">
        <f>name!D17</f>
        <v>51 Skilled agricultural and related trades</v>
      </c>
      <c r="Q20" s="11">
        <v>5.005089165081217</v>
      </c>
      <c r="R20" s="11">
        <v>4.6692142685023263</v>
      </c>
      <c r="S20" s="345">
        <f t="shared" si="4"/>
        <v>-0.33587489657889069</v>
      </c>
      <c r="T20" s="345">
        <v>2.3414912035255431</v>
      </c>
      <c r="U20" s="345">
        <f t="shared" si="5"/>
        <v>2.0056163069466524</v>
      </c>
      <c r="V20" s="346">
        <f t="shared" si="6"/>
        <v>2.5915428250305128E-2</v>
      </c>
      <c r="X20" s="10" t="str">
        <f>name!B17</f>
        <v>Finance and insurance</v>
      </c>
      <c r="Y20" s="11">
        <v>12.037999999999998</v>
      </c>
      <c r="Z20" s="11">
        <v>11.192999999999984</v>
      </c>
      <c r="AA20" s="345">
        <f t="shared" si="7"/>
        <v>-0.84500000000001485</v>
      </c>
      <c r="AB20" s="11">
        <v>5.6925519415017423</v>
      </c>
      <c r="AC20" s="345">
        <f t="shared" si="8"/>
        <v>4.8475519415017274</v>
      </c>
      <c r="AD20" s="348">
        <f t="shared" si="9"/>
        <v>2.6150814999687855E-2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20.224350482311827</v>
      </c>
      <c r="C21" s="11">
        <f t="shared" si="10"/>
        <v>18.063140898427843</v>
      </c>
      <c r="D21" s="11">
        <f t="shared" si="10"/>
        <v>-2.1612095838839882</v>
      </c>
      <c r="E21" s="11">
        <f t="shared" si="10"/>
        <v>7.2601249835366177</v>
      </c>
      <c r="F21" s="11">
        <f t="shared" si="10"/>
        <v>5.0989153996526291</v>
      </c>
      <c r="G21" s="200">
        <f t="shared" si="3"/>
        <v>2.0659443121721521E-2</v>
      </c>
      <c r="H21" s="11"/>
      <c r="I21" s="11" t="str">
        <f t="shared" si="11"/>
        <v>Associate professional occupations</v>
      </c>
      <c r="J21" s="11">
        <v>0.73971027065535855</v>
      </c>
      <c r="K21" s="11">
        <v>1.2045183876037635</v>
      </c>
      <c r="L21" s="11">
        <v>0.46480811694840485</v>
      </c>
      <c r="M21" s="11">
        <v>0.43503345506908264</v>
      </c>
      <c r="N21" s="11">
        <v>0.89984157201748749</v>
      </c>
      <c r="O21" s="11"/>
      <c r="P21" s="10" t="str">
        <f>name!D18</f>
        <v>52 Skilled metal, electrical and electronic trades</v>
      </c>
      <c r="Q21" s="11">
        <v>19.800596417302899</v>
      </c>
      <c r="R21" s="11">
        <v>16.861062516441365</v>
      </c>
      <c r="S21" s="345">
        <f t="shared" si="4"/>
        <v>-2.9395339008615338</v>
      </c>
      <c r="T21" s="345">
        <v>6.7200053560773148</v>
      </c>
      <c r="U21" s="345">
        <f t="shared" si="5"/>
        <v>3.780471455215781</v>
      </c>
      <c r="V21" s="346">
        <f t="shared" si="6"/>
        <v>1.9671639220705917E-2</v>
      </c>
      <c r="X21" s="10" t="str">
        <f>name!B18</f>
        <v>Real estate</v>
      </c>
      <c r="Y21" s="11">
        <v>8.5539999999999985</v>
      </c>
      <c r="Z21" s="11">
        <v>8.9190000000000165</v>
      </c>
      <c r="AA21" s="345">
        <f t="shared" si="7"/>
        <v>0.36500000000001798</v>
      </c>
      <c r="AB21" s="11">
        <v>4.0772006888077552</v>
      </c>
      <c r="AC21" s="345">
        <f t="shared" si="8"/>
        <v>4.4422006888077732</v>
      </c>
      <c r="AD21" s="348">
        <f t="shared" si="9"/>
        <v>2.6325278997839874E-2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11.101517946537582</v>
      </c>
      <c r="C22" s="11">
        <f t="shared" si="10"/>
        <v>9.8294384814852744</v>
      </c>
      <c r="D22" s="11">
        <f t="shared" si="10"/>
        <v>-1.2720794650523073</v>
      </c>
      <c r="E22" s="11">
        <f t="shared" si="10"/>
        <v>4.4213964448503296</v>
      </c>
      <c r="F22" s="11">
        <f t="shared" si="10"/>
        <v>3.1493169797980225</v>
      </c>
      <c r="G22" s="200">
        <f t="shared" si="3"/>
        <v>2.2600639071408857E-2</v>
      </c>
      <c r="H22" s="11"/>
      <c r="I22" s="11" t="str">
        <f t="shared" si="11"/>
        <v>Administrative and secretarial occupations</v>
      </c>
      <c r="J22" s="11">
        <v>0.24465666210636378</v>
      </c>
      <c r="K22" s="11">
        <v>0.42389826396255886</v>
      </c>
      <c r="L22" s="11">
        <v>0.17924160185619512</v>
      </c>
      <c r="M22" s="11">
        <v>0.16256111323063721</v>
      </c>
      <c r="N22" s="11">
        <v>0.3418027150868323</v>
      </c>
      <c r="O22" s="11"/>
      <c r="P22" s="10" t="str">
        <f>name!D19</f>
        <v>53 Skilled construction and building trades</v>
      </c>
      <c r="Q22" s="11">
        <v>10.945136336279829</v>
      </c>
      <c r="R22" s="11">
        <v>9.6540648945342316</v>
      </c>
      <c r="S22" s="345">
        <f t="shared" si="4"/>
        <v>-1.2910714417455971</v>
      </c>
      <c r="T22" s="345">
        <v>4.3364310708005638</v>
      </c>
      <c r="U22" s="345">
        <f t="shared" si="5"/>
        <v>3.0453596290549667</v>
      </c>
      <c r="V22" s="346">
        <f t="shared" si="6"/>
        <v>2.2499525291920008E-2</v>
      </c>
      <c r="X22" s="10" t="str">
        <f>name!B19</f>
        <v>Professional services</v>
      </c>
      <c r="Y22" s="11">
        <v>55.328999999999944</v>
      </c>
      <c r="Z22" s="11">
        <v>60.058999999999841</v>
      </c>
      <c r="AA22" s="345">
        <f t="shared" si="7"/>
        <v>4.7299999999998974</v>
      </c>
      <c r="AB22" s="11">
        <v>28.401434297796232</v>
      </c>
      <c r="AC22" s="345">
        <f t="shared" si="8"/>
        <v>33.131434297796133</v>
      </c>
      <c r="AD22" s="348">
        <f t="shared" si="9"/>
        <v>2.8005334252623193E-2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8.4356785009274873</v>
      </c>
      <c r="C23" s="11">
        <f t="shared" si="10"/>
        <v>7.3526973648208429</v>
      </c>
      <c r="D23" s="11">
        <f t="shared" si="10"/>
        <v>-1.0829811361066439</v>
      </c>
      <c r="E23" s="11">
        <f t="shared" si="10"/>
        <v>3.3286224672684579</v>
      </c>
      <c r="F23" s="11">
        <f t="shared" si="10"/>
        <v>2.2456413311618149</v>
      </c>
      <c r="G23" s="200">
        <f t="shared" si="3"/>
        <v>2.2420951443890891E-2</v>
      </c>
      <c r="H23" s="11"/>
      <c r="I23" s="11" t="str">
        <f t="shared" si="11"/>
        <v>Skilled trades occupations</v>
      </c>
      <c r="J23" s="11">
        <v>7.0228832239389E-2</v>
      </c>
      <c r="K23" s="11">
        <v>0.12579644433672998</v>
      </c>
      <c r="L23" s="11">
        <v>5.5567612097340985E-2</v>
      </c>
      <c r="M23" s="11">
        <v>4.8009835123150685E-2</v>
      </c>
      <c r="N23" s="11">
        <v>0.10357744722049167</v>
      </c>
      <c r="O23" s="11"/>
      <c r="P23" s="10" t="str">
        <f>name!D20</f>
        <v>54 Textiles, printing and other skilled trades</v>
      </c>
      <c r="Q23" s="11">
        <v>4.5715132898238888</v>
      </c>
      <c r="R23" s="11">
        <v>3.9067737735724588</v>
      </c>
      <c r="S23" s="345">
        <f t="shared" si="4"/>
        <v>-0.66473951625143002</v>
      </c>
      <c r="T23" s="345">
        <v>1.3194453689267274</v>
      </c>
      <c r="U23" s="345">
        <f t="shared" si="5"/>
        <v>0.65470585267529735</v>
      </c>
      <c r="V23" s="346">
        <f t="shared" si="6"/>
        <v>1.7048661434355461E-2</v>
      </c>
      <c r="X23" s="10" t="str">
        <f>name!B20</f>
        <v>Support services</v>
      </c>
      <c r="Y23" s="11">
        <v>43.205999999999989</v>
      </c>
      <c r="Z23" s="11">
        <v>48.584999999999987</v>
      </c>
      <c r="AA23" s="345">
        <f t="shared" si="7"/>
        <v>5.3789999999999978</v>
      </c>
      <c r="AB23" s="11">
        <v>21.515630417670334</v>
      </c>
      <c r="AC23" s="345">
        <f t="shared" si="8"/>
        <v>26.894630417670331</v>
      </c>
      <c r="AD23" s="348">
        <f t="shared" si="9"/>
        <v>2.7307264488911631E-2</v>
      </c>
    </row>
    <row r="24" spans="1:30" x14ac:dyDescent="0.2">
      <c r="A24" s="10" t="str">
        <f>name!D21</f>
        <v>61 Caring personal service occupations</v>
      </c>
      <c r="B24" s="11">
        <f t="shared" si="10"/>
        <v>42.776863693499017</v>
      </c>
      <c r="C24" s="11">
        <f t="shared" si="10"/>
        <v>49.995429887791175</v>
      </c>
      <c r="D24" s="11">
        <f t="shared" si="10"/>
        <v>7.218566194292162</v>
      </c>
      <c r="E24" s="11">
        <f t="shared" si="10"/>
        <v>26.225519175505418</v>
      </c>
      <c r="F24" s="11">
        <f t="shared" si="10"/>
        <v>33.444085369797577</v>
      </c>
      <c r="G24" s="200">
        <f t="shared" si="3"/>
        <v>3.2389732274199723E-2</v>
      </c>
      <c r="H24" s="11"/>
      <c r="I24" s="11" t="str">
        <f t="shared" si="11"/>
        <v>Caring, leisure and other service occupations</v>
      </c>
      <c r="J24" s="11">
        <v>3.9602709443476686E-2</v>
      </c>
      <c r="K24" s="11">
        <v>8.479462667078097E-2</v>
      </c>
      <c r="L24" s="11">
        <v>4.5191917227304292E-2</v>
      </c>
      <c r="M24" s="11">
        <v>3.1838467950400552E-2</v>
      </c>
      <c r="N24" s="11">
        <v>7.703038517770483E-2</v>
      </c>
      <c r="O24" s="11"/>
      <c r="P24" s="10" t="str">
        <f>name!D21</f>
        <v>61 Caring personal service occupations</v>
      </c>
      <c r="Q24" s="11">
        <v>6.3552983095772868</v>
      </c>
      <c r="R24" s="11">
        <v>9.0492188365947737</v>
      </c>
      <c r="S24" s="345">
        <f t="shared" si="4"/>
        <v>2.6939205270174869</v>
      </c>
      <c r="T24" s="345">
        <v>3.5048806840560873</v>
      </c>
      <c r="U24" s="345">
        <f t="shared" si="5"/>
        <v>6.1988012110735742</v>
      </c>
      <c r="V24" s="346">
        <f t="shared" si="6"/>
        <v>2.9713936211253733E-2</v>
      </c>
      <c r="X24" s="10" t="str">
        <f>name!B21</f>
        <v>Public admin. and defence</v>
      </c>
      <c r="Y24" s="11">
        <v>23.019999999999989</v>
      </c>
      <c r="Z24" s="11">
        <v>25.400999999999943</v>
      </c>
      <c r="AA24" s="345">
        <f t="shared" si="7"/>
        <v>2.380999999999954</v>
      </c>
      <c r="AB24" s="11">
        <v>11.5447475749391</v>
      </c>
      <c r="AC24" s="345">
        <f t="shared" si="8"/>
        <v>13.925747574939054</v>
      </c>
      <c r="AD24" s="348">
        <f t="shared" si="9"/>
        <v>2.7468551606819824E-2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13.195413087384962</v>
      </c>
      <c r="C25" s="11">
        <f t="shared" si="10"/>
        <v>13.505595445364996</v>
      </c>
      <c r="D25" s="11">
        <f t="shared" si="10"/>
        <v>0.31018235798003319</v>
      </c>
      <c r="E25" s="11">
        <f t="shared" si="10"/>
        <v>6.6949736945587519</v>
      </c>
      <c r="F25" s="11">
        <f t="shared" si="10"/>
        <v>7.0051560525387853</v>
      </c>
      <c r="G25" s="200">
        <f t="shared" si="3"/>
        <v>2.7735478746504949E-2</v>
      </c>
      <c r="H25" s="11"/>
      <c r="I25" s="11" t="str">
        <f t="shared" si="11"/>
        <v>Sales and customer service occupations</v>
      </c>
      <c r="J25" s="11">
        <v>9.9602175678438529E-2</v>
      </c>
      <c r="K25" s="11">
        <v>0.17762099142919821</v>
      </c>
      <c r="L25" s="11">
        <v>7.8018815750759682E-2</v>
      </c>
      <c r="M25" s="11">
        <v>6.0837822501993197E-2</v>
      </c>
      <c r="N25" s="11">
        <v>0.13885663825275288</v>
      </c>
      <c r="O25" s="11"/>
      <c r="P25" s="10" t="str">
        <f>name!D22</f>
        <v>62 Leisure, travel and related personal service occupations</v>
      </c>
      <c r="Q25" s="11">
        <v>3.8679176964893673</v>
      </c>
      <c r="R25" s="11">
        <v>4.2253906517053252</v>
      </c>
      <c r="S25" s="345">
        <f t="shared" si="4"/>
        <v>0.3574729552159579</v>
      </c>
      <c r="T25" s="345">
        <v>1.7084929286517325</v>
      </c>
      <c r="U25" s="345">
        <f t="shared" si="5"/>
        <v>2.0659658838676904</v>
      </c>
      <c r="V25" s="346">
        <f t="shared" si="6"/>
        <v>2.4688435342534509E-2</v>
      </c>
      <c r="X25" s="10" t="str">
        <f>name!B22</f>
        <v>Education</v>
      </c>
      <c r="Y25" s="11">
        <v>54.179999999999957</v>
      </c>
      <c r="Z25" s="11">
        <v>54.328000000000081</v>
      </c>
      <c r="AA25" s="345">
        <f t="shared" si="7"/>
        <v>0.14800000000012403</v>
      </c>
      <c r="AB25" s="11">
        <v>27.959308666934152</v>
      </c>
      <c r="AC25" s="345">
        <f t="shared" si="8"/>
        <v>28.107308666934276</v>
      </c>
      <c r="AD25" s="348">
        <f t="shared" si="9"/>
        <v>2.8128669092730707E-2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0.60857448610282594</v>
      </c>
      <c r="C26" s="11">
        <f t="shared" si="10"/>
        <v>0.55097534703476758</v>
      </c>
      <c r="D26" s="11">
        <f t="shared" si="10"/>
        <v>-5.7599139068058344E-2</v>
      </c>
      <c r="E26" s="11">
        <f t="shared" si="10"/>
        <v>0.23970610266686151</v>
      </c>
      <c r="F26" s="11">
        <f t="shared" si="10"/>
        <v>0.18210696359880318</v>
      </c>
      <c r="G26" s="200">
        <f t="shared" si="3"/>
        <v>2.2386373551800842E-2</v>
      </c>
      <c r="H26" s="11"/>
      <c r="I26" s="11" t="str">
        <f t="shared" si="11"/>
        <v>Process, plant and machine operatives</v>
      </c>
      <c r="J26" s="11">
        <v>7.5011787223921253E-2</v>
      </c>
      <c r="K26" s="11">
        <v>0.20338015588295849</v>
      </c>
      <c r="L26" s="11">
        <v>0.12836836865903725</v>
      </c>
      <c r="M26" s="11">
        <v>7.9459937956654805E-2</v>
      </c>
      <c r="N26" s="11">
        <v>0.20782830661569207</v>
      </c>
      <c r="O26" s="11"/>
      <c r="P26" s="10" t="str">
        <f>name!D23</f>
        <v>63 Community and civil enforcement occupations</v>
      </c>
      <c r="Q26" s="11">
        <v>0.49002757847686229</v>
      </c>
      <c r="R26" s="11">
        <v>0.39702838218548009</v>
      </c>
      <c r="S26" s="345">
        <f t="shared" si="4"/>
        <v>-9.2999196291382202E-2</v>
      </c>
      <c r="T26" s="345">
        <v>0.14941686611875521</v>
      </c>
      <c r="U26" s="345">
        <f t="shared" si="5"/>
        <v>5.6417669827373007E-2</v>
      </c>
      <c r="V26" s="346">
        <f t="shared" si="6"/>
        <v>1.7900871986926914E-2</v>
      </c>
      <c r="X26" s="10" t="str">
        <f>name!B23</f>
        <v>Health and social work</v>
      </c>
      <c r="Y26" s="11">
        <v>54.088000000000001</v>
      </c>
      <c r="Z26" s="11">
        <v>60.722000000000101</v>
      </c>
      <c r="AA26" s="345">
        <f t="shared" si="7"/>
        <v>6.6340000000000998</v>
      </c>
      <c r="AB26" s="11">
        <v>31.786192973754243</v>
      </c>
      <c r="AC26" s="345">
        <f t="shared" si="8"/>
        <v>38.42019297375434</v>
      </c>
      <c r="AD26" s="348">
        <f t="shared" si="9"/>
        <v>3.1297859568369946E-2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35.282306603114463</v>
      </c>
      <c r="C27" s="11">
        <f t="shared" si="12"/>
        <v>30.905527884738198</v>
      </c>
      <c r="D27" s="11">
        <f t="shared" si="12"/>
        <v>-4.3767787183762614</v>
      </c>
      <c r="E27" s="11">
        <f t="shared" si="12"/>
        <v>15.181579577811192</v>
      </c>
      <c r="F27" s="11">
        <f t="shared" si="12"/>
        <v>10.804800859434929</v>
      </c>
      <c r="G27" s="200">
        <f t="shared" si="3"/>
        <v>2.4145312302139343E-2</v>
      </c>
      <c r="H27" s="11"/>
      <c r="I27" s="11" t="str">
        <f t="shared" si="11"/>
        <v>Elementary occupations</v>
      </c>
      <c r="J27" s="11">
        <v>3.42268438757262E-2</v>
      </c>
      <c r="K27" s="11">
        <v>6.9242988154007312E-2</v>
      </c>
      <c r="L27" s="11">
        <v>3.5016144278281112E-2</v>
      </c>
      <c r="M27" s="11">
        <v>2.7028419822393547E-2</v>
      </c>
      <c r="N27" s="11">
        <v>6.204456410067466E-2</v>
      </c>
      <c r="O27" s="11"/>
      <c r="P27" s="10" t="str">
        <f>name!D24</f>
        <v>71 Sales occupations</v>
      </c>
      <c r="Q27" s="11">
        <v>13.556478068932421</v>
      </c>
      <c r="R27" s="11">
        <v>12.217810177494883</v>
      </c>
      <c r="S27" s="345">
        <f t="shared" si="4"/>
        <v>-1.3386678914375381</v>
      </c>
      <c r="T27" s="345">
        <v>4.1529696595637713</v>
      </c>
      <c r="U27" s="345">
        <f t="shared" si="5"/>
        <v>2.8143017681262332</v>
      </c>
      <c r="V27" s="346">
        <f t="shared" si="6"/>
        <v>1.7975227330796928E-2</v>
      </c>
      <c r="X27" s="10" t="str">
        <f>name!B24</f>
        <v>Arts and entertainment</v>
      </c>
      <c r="Y27" s="11">
        <v>11.807000000000009</v>
      </c>
      <c r="Z27" s="11">
        <v>11.113000000000001</v>
      </c>
      <c r="AA27" s="345">
        <f t="shared" si="7"/>
        <v>-0.69400000000000794</v>
      </c>
      <c r="AB27" s="11">
        <v>5.4395118151897215</v>
      </c>
      <c r="AC27" s="345">
        <f t="shared" si="8"/>
        <v>4.7455118151897135</v>
      </c>
      <c r="AD27" s="348">
        <f t="shared" si="9"/>
        <v>2.5582922242646022E-2</v>
      </c>
    </row>
    <row r="28" spans="1:30" x14ac:dyDescent="0.2">
      <c r="A28" s="10" t="str">
        <f>name!D25</f>
        <v>72 Customer service occupations</v>
      </c>
      <c r="B28" s="11">
        <f t="shared" si="12"/>
        <v>9.3243619899279224</v>
      </c>
      <c r="C28" s="11">
        <f t="shared" si="12"/>
        <v>13.367967709083274</v>
      </c>
      <c r="D28" s="11">
        <f t="shared" si="12"/>
        <v>4.0436057191553507</v>
      </c>
      <c r="E28" s="11">
        <f t="shared" si="12"/>
        <v>5.7018782482493258</v>
      </c>
      <c r="F28" s="11">
        <f t="shared" si="12"/>
        <v>9.7454839674046756</v>
      </c>
      <c r="G28" s="200">
        <f t="shared" si="3"/>
        <v>3.2322548483721514E-2</v>
      </c>
      <c r="H28" s="11"/>
      <c r="O28" s="11"/>
      <c r="P28" s="10" t="str">
        <f>name!D25</f>
        <v>72 Customer service occupations</v>
      </c>
      <c r="Q28" s="11">
        <v>3.0236520706631125</v>
      </c>
      <c r="R28" s="11">
        <v>4.6876892356387057</v>
      </c>
      <c r="S28" s="345">
        <f t="shared" si="4"/>
        <v>1.6640371649755932</v>
      </c>
      <c r="T28" s="345">
        <v>1.4017711882348611</v>
      </c>
      <c r="U28" s="345">
        <f t="shared" si="5"/>
        <v>3.0658083532104543</v>
      </c>
      <c r="V28" s="346">
        <f t="shared" si="6"/>
        <v>2.5718526698876865E-2</v>
      </c>
      <c r="X28" s="10" t="str">
        <f>name!B25</f>
        <v>Other services</v>
      </c>
      <c r="Y28" s="11">
        <v>15.419999999999984</v>
      </c>
      <c r="Z28" s="11">
        <v>14.241999999999994</v>
      </c>
      <c r="AA28" s="345">
        <f t="shared" si="7"/>
        <v>-1.1779999999999902</v>
      </c>
      <c r="AB28" s="11">
        <v>7.1566620506320291</v>
      </c>
      <c r="AC28" s="345">
        <f t="shared" si="8"/>
        <v>5.9786620506320389</v>
      </c>
      <c r="AD28" s="348">
        <f t="shared" si="9"/>
        <v>2.5742516624455813E-2</v>
      </c>
    </row>
    <row r="29" spans="1:30" x14ac:dyDescent="0.2">
      <c r="A29" s="10" t="str">
        <f>name!D26</f>
        <v>81 Process, plant and machine operatives</v>
      </c>
      <c r="B29" s="11">
        <f t="shared" si="12"/>
        <v>19.032631623658464</v>
      </c>
      <c r="C29" s="11">
        <f t="shared" si="12"/>
        <v>22.281863863429187</v>
      </c>
      <c r="D29" s="11">
        <f t="shared" si="12"/>
        <v>3.249232239770723</v>
      </c>
      <c r="E29" s="11">
        <f t="shared" si="12"/>
        <v>8.82560374815945</v>
      </c>
      <c r="F29" s="11">
        <f t="shared" si="12"/>
        <v>12.074835987930173</v>
      </c>
      <c r="G29" s="200">
        <f t="shared" si="3"/>
        <v>2.5723527936503343E-2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14.358034602515765</v>
      </c>
      <c r="R29" s="11">
        <v>15.953127294124359</v>
      </c>
      <c r="S29" s="345">
        <f t="shared" si="4"/>
        <v>1.5950926916085937</v>
      </c>
      <c r="T29" s="345">
        <v>5.9813554233885702</v>
      </c>
      <c r="U29" s="345">
        <f t="shared" si="5"/>
        <v>7.5764481149971639</v>
      </c>
      <c r="V29" s="346">
        <f t="shared" si="6"/>
        <v>2.3488251744621547E-2</v>
      </c>
      <c r="X29" s="231" t="str">
        <f>name!B3</f>
        <v>All industries</v>
      </c>
      <c r="Y29" s="34">
        <f>SUM(Y7:Y28)</f>
        <v>551.37599999999975</v>
      </c>
      <c r="Z29" s="34">
        <f>SUM(Z7:Z28)</f>
        <v>572.85100000000011</v>
      </c>
      <c r="AA29" s="349">
        <f t="shared" si="7"/>
        <v>21.475000000000364</v>
      </c>
      <c r="AB29" s="34">
        <f>SUM(AB7:AB28)</f>
        <v>267.36969298919843</v>
      </c>
      <c r="AC29" s="349">
        <f t="shared" si="8"/>
        <v>288.84469298919879</v>
      </c>
      <c r="AD29" s="350">
        <f t="shared" si="9"/>
        <v>2.6707523996706062E-2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23.575574192915319</v>
      </c>
      <c r="C30" s="11">
        <f t="shared" si="12"/>
        <v>24.336579478690162</v>
      </c>
      <c r="D30" s="11">
        <f t="shared" si="12"/>
        <v>0.76100528577484128</v>
      </c>
      <c r="E30" s="11">
        <f t="shared" si="12"/>
        <v>12.934308578125572</v>
      </c>
      <c r="F30" s="11">
        <f t="shared" si="12"/>
        <v>13.695313863900413</v>
      </c>
      <c r="G30" s="200">
        <f t="shared" si="3"/>
        <v>2.9587379999772345E-2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6.1550115931710199</v>
      </c>
      <c r="K30" s="11">
        <f t="array" ref="K30:K38">MMULT(aggregation!$B$13:$AA$21,C65:C90)</f>
        <v>9.9756980179547696</v>
      </c>
      <c r="L30" s="11">
        <f t="array" ref="L30:L38">MMULT(aggregation!$B$13:$AA$21,D65:D90)</f>
        <v>3.8206864247837506</v>
      </c>
      <c r="M30" s="11">
        <f t="array" ref="M30:M38">MMULT(aggregation!$B$13:$AA$21,E65:E90)</f>
        <v>4.1846537287159284</v>
      </c>
      <c r="N30" s="11">
        <f t="array" ref="N30:N38">MMULT(aggregation!$B$13:$AA$21,F65:F90)</f>
        <v>8.0053401534996791</v>
      </c>
      <c r="O30" s="11"/>
      <c r="P30" s="10" t="str">
        <f>name!D27</f>
        <v>82 Transport and mobile machine drivers and operatives</v>
      </c>
      <c r="Q30" s="11">
        <v>22.34774013849777</v>
      </c>
      <c r="R30" s="11">
        <v>22.412690266469344</v>
      </c>
      <c r="S30" s="345">
        <f t="shared" si="4"/>
        <v>6.495012797157429E-2</v>
      </c>
      <c r="T30" s="345">
        <v>11.86418973098518</v>
      </c>
      <c r="U30" s="345">
        <f t="shared" si="5"/>
        <v>11.929139858956754</v>
      </c>
      <c r="V30" s="346">
        <f t="shared" si="6"/>
        <v>2.8796782518188069E-2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9.8299841502821526</v>
      </c>
      <c r="C31" s="11">
        <f t="shared" si="12"/>
        <v>7.597299039649128</v>
      </c>
      <c r="D31" s="11">
        <f t="shared" si="12"/>
        <v>-2.2326851106330254</v>
      </c>
      <c r="E31" s="11">
        <f t="shared" si="12"/>
        <v>3.334267535879873</v>
      </c>
      <c r="F31" s="11">
        <f t="shared" si="12"/>
        <v>1.1015824252468471</v>
      </c>
      <c r="G31" s="200">
        <f t="shared" si="3"/>
        <v>1.9661974911735269E-2</v>
      </c>
      <c r="H31" s="11"/>
      <c r="I31" s="11" t="str">
        <f>I20</f>
        <v>Professional occupations</v>
      </c>
      <c r="J31" s="11">
        <v>28.773494425706584</v>
      </c>
      <c r="K31" s="11">
        <v>42.791610637419211</v>
      </c>
      <c r="L31" s="11">
        <v>14.018116211712623</v>
      </c>
      <c r="M31" s="11">
        <v>16.475713479961861</v>
      </c>
      <c r="N31" s="11">
        <v>30.493829691674488</v>
      </c>
      <c r="O31" s="11"/>
      <c r="P31" s="10" t="str">
        <f>name!D28</f>
        <v>91 Elementary trades and related occupations</v>
      </c>
      <c r="Q31" s="11">
        <v>7.50254683678964</v>
      </c>
      <c r="R31" s="11">
        <v>5.6291465683311142</v>
      </c>
      <c r="S31" s="345">
        <f t="shared" si="4"/>
        <v>-1.8734002684585258</v>
      </c>
      <c r="T31" s="345">
        <v>2.0421126984327032</v>
      </c>
      <c r="U31" s="345">
        <f t="shared" si="5"/>
        <v>0.16871242997417735</v>
      </c>
      <c r="V31" s="346">
        <f t="shared" si="6"/>
        <v>1.6178764575631055E-2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44.982708556366617</v>
      </c>
      <c r="C32" s="11">
        <f t="shared" si="12"/>
        <v>41.785104791027791</v>
      </c>
      <c r="D32" s="11">
        <f t="shared" si="12"/>
        <v>-3.1976037653388261</v>
      </c>
      <c r="E32" s="11">
        <f t="shared" si="12"/>
        <v>20.498804104214383</v>
      </c>
      <c r="F32" s="11">
        <f t="shared" si="12"/>
        <v>17.30120033887556</v>
      </c>
      <c r="G32" s="200">
        <f t="shared" ref="G32" si="13">IF(B32&gt;0,(1+(E32/B32))^(1/($C$6-$B$6))-1,0)</f>
        <v>2.5348593625926341E-2</v>
      </c>
      <c r="H32" s="11"/>
      <c r="I32" s="11" t="str">
        <f>I21</f>
        <v>Associate professional occupations</v>
      </c>
      <c r="J32" s="11">
        <v>7.6719045961984333</v>
      </c>
      <c r="K32" s="11">
        <v>11.86420138249299</v>
      </c>
      <c r="L32" s="11">
        <v>4.1922967862945555</v>
      </c>
      <c r="M32" s="11">
        <v>4.3766247932019944</v>
      </c>
      <c r="N32" s="11">
        <v>8.5689215794965499</v>
      </c>
      <c r="O32" s="11"/>
      <c r="P32" s="10" t="str">
        <f>name!D29</f>
        <v>92 Elementary administration and service occupations</v>
      </c>
      <c r="Q32" s="11">
        <v>22.670006332916163</v>
      </c>
      <c r="R32" s="11">
        <v>21.970049084854171</v>
      </c>
      <c r="S32" s="345">
        <f t="shared" ref="S32" si="14">R32-Q32</f>
        <v>-0.69995724806199178</v>
      </c>
      <c r="T32" s="345">
        <v>9.0529909129641322</v>
      </c>
      <c r="U32" s="345">
        <f>SUM(S32:T32)</f>
        <v>8.3530336649021404</v>
      </c>
      <c r="V32" s="346">
        <f t="shared" ref="V32" si="15">IF(Q32&gt;0,(1+(T32/Q32))^(1/($C$6-$B$6))-1,0)</f>
        <v>2.2652705085181912E-2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551.37599999999975</v>
      </c>
      <c r="C33" s="11">
        <f>SUM(C62,C91,C120,C149,C178,C207,C236,C265,C294)</f>
        <v>572.85099999999989</v>
      </c>
      <c r="D33" s="11">
        <f t="shared" si="12"/>
        <v>21.475000000000147</v>
      </c>
      <c r="E33" s="11">
        <f t="shared" si="12"/>
        <v>267.36969298919843</v>
      </c>
      <c r="F33" s="11">
        <f t="shared" si="12"/>
        <v>288.84469298919862</v>
      </c>
      <c r="G33" s="200">
        <f t="shared" si="3"/>
        <v>2.6707523996706062E-2</v>
      </c>
      <c r="H33" s="11"/>
      <c r="I33" s="11" t="str">
        <f>I22</f>
        <v>Administrative and secretarial occupations</v>
      </c>
      <c r="J33" s="11">
        <v>3.31255576201993</v>
      </c>
      <c r="K33" s="11">
        <v>5.5971568650784747</v>
      </c>
      <c r="L33" s="11">
        <v>2.2846011030585447</v>
      </c>
      <c r="M33" s="11">
        <v>2.2248165134829017</v>
      </c>
      <c r="N33" s="11">
        <v>4.5094176165414463</v>
      </c>
      <c r="O33" s="11"/>
      <c r="P33" s="10" t="str">
        <f>name!D3</f>
        <v>All occupations</v>
      </c>
      <c r="Q33" s="11">
        <f>SUM(Q7:Q32)</f>
        <v>290.14659149508213</v>
      </c>
      <c r="R33" s="11">
        <f>SUM(R7:R32)</f>
        <v>297.16806622869865</v>
      </c>
      <c r="S33" s="345">
        <f>R33-Q33</f>
        <v>7.0214747336165146</v>
      </c>
      <c r="T33" s="11">
        <f>SUM(T7:T32)</f>
        <v>117.74972257594875</v>
      </c>
      <c r="U33" s="345">
        <f>SUM(S33:T33)</f>
        <v>124.77119730956527</v>
      </c>
      <c r="V33" s="346">
        <f t="shared" si="6"/>
        <v>2.2968248087306797E-2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0.80413706362395132</v>
      </c>
      <c r="K34" s="11">
        <v>1.5445978230275239</v>
      </c>
      <c r="L34" s="11">
        <v>0.74046075940357237</v>
      </c>
      <c r="M34" s="11">
        <v>0.58273802389295037</v>
      </c>
      <c r="N34" s="11">
        <v>1.3231987832965229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1.9566975121301207</v>
      </c>
      <c r="K35" s="11">
        <v>3.8056714277342154</v>
      </c>
      <c r="L35" s="11">
        <v>1.848973915604095</v>
      </c>
      <c r="M35" s="11">
        <v>1.5432535246113841</v>
      </c>
      <c r="N35" s="11">
        <v>3.3922274402154793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0.55412739121213994</v>
      </c>
      <c r="C36" s="11">
        <v>0.81207632440474464</v>
      </c>
      <c r="D36" s="11">
        <f>C36-B36</f>
        <v>0.2579489331926047</v>
      </c>
      <c r="E36" s="11">
        <v>0.34018106526659442</v>
      </c>
      <c r="F36" s="11">
        <f>SUM(D36:E36)</f>
        <v>0.59812999845919912</v>
      </c>
      <c r="G36" s="200">
        <f>IF(B36&gt;0,(1+(E36/B36))^(1/($C$6-$B$6))-1,0)</f>
        <v>3.2425005306005117E-2</v>
      </c>
      <c r="I36" s="11" t="str">
        <f t="shared" si="17"/>
        <v>Sales and customer service occupations</v>
      </c>
      <c r="J36" s="11">
        <v>1.33105151793501</v>
      </c>
      <c r="K36" s="11">
        <v>2.6135736480184923</v>
      </c>
      <c r="L36" s="11">
        <v>1.2825221300834824</v>
      </c>
      <c r="M36" s="11">
        <v>0.88798190513470843</v>
      </c>
      <c r="N36" s="11">
        <v>2.1705040352181908</v>
      </c>
      <c r="P36" s="10" t="str">
        <f>name!D4</f>
        <v>11 Corporate managers and directors</v>
      </c>
      <c r="Q36" s="11">
        <v>13.051336722769957</v>
      </c>
      <c r="R36" s="11">
        <v>15.029157378698665</v>
      </c>
      <c r="S36" s="345">
        <f>R36-Q36</f>
        <v>1.9778206559287081</v>
      </c>
      <c r="T36" s="345">
        <v>7.910808124720659</v>
      </c>
      <c r="U36" s="345">
        <f>SUM(S36:T36)</f>
        <v>9.8886287806493662</v>
      </c>
      <c r="V36" s="346">
        <f>IF(Q36&gt;0,(1+(T36/Q36))^(1/($C$6-$B$6))-1,0)</f>
        <v>3.2092720383177786E-2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0.18301175288321186</v>
      </c>
      <c r="C37" s="11">
        <v>0.4054677753159881</v>
      </c>
      <c r="D37" s="11">
        <f t="shared" ref="D37:D60" si="25">C37-B37</f>
        <v>0.22245602243277623</v>
      </c>
      <c r="E37" s="11">
        <v>0.17676314252606998</v>
      </c>
      <c r="F37" s="11">
        <f t="shared" ref="F37:F60" si="26">SUM(D37:E37)</f>
        <v>0.39921916495884624</v>
      </c>
      <c r="G37" s="200">
        <f t="shared" ref="G37:G62" si="27">IF(B37&gt;0,(1+(E37/B37))^(1/($C$6-$B$6))-1,0)</f>
        <v>4.6092588104133414E-2</v>
      </c>
      <c r="I37" s="11" t="str">
        <f t="shared" si="17"/>
        <v>Process, plant and machine operatives</v>
      </c>
      <c r="J37" s="11">
        <v>0.49747097235978316</v>
      </c>
      <c r="K37" s="11">
        <v>1.3534840791799119</v>
      </c>
      <c r="L37" s="11">
        <v>0.85601310682012866</v>
      </c>
      <c r="M37" s="11">
        <v>0.50145938944934909</v>
      </c>
      <c r="N37" s="11">
        <v>1.3574724962694777</v>
      </c>
      <c r="P37" s="10" t="str">
        <f>name!D5</f>
        <v>12 Other managers and proprietors</v>
      </c>
      <c r="Q37" s="11">
        <v>6.456458132996266</v>
      </c>
      <c r="R37" s="11">
        <v>8.5680551682120303</v>
      </c>
      <c r="S37" s="345">
        <f t="shared" ref="S37:S60" si="28">R37-Q37</f>
        <v>2.1115970352157643</v>
      </c>
      <c r="T37" s="345">
        <v>4.856905459516307</v>
      </c>
      <c r="U37" s="345">
        <f t="shared" ref="U37:U60" si="29">SUM(S37:T37)</f>
        <v>6.9685024947320713</v>
      </c>
      <c r="V37" s="346">
        <f t="shared" ref="V37:V62" si="30">IF(Q37&gt;0,(1+(T37/Q37))^(1/($C$6-$B$6))-1,0)</f>
        <v>3.810152024430824E-2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1.6085144863908165</v>
      </c>
      <c r="C38" s="11">
        <v>2.5558429074976594</v>
      </c>
      <c r="D38" s="11">
        <f t="shared" si="25"/>
        <v>0.9473284211068429</v>
      </c>
      <c r="E38" s="11">
        <v>0.78847651655421291</v>
      </c>
      <c r="F38" s="11">
        <f t="shared" si="26"/>
        <v>1.7358049376610558</v>
      </c>
      <c r="G38" s="200">
        <f t="shared" si="27"/>
        <v>2.6950305629414695E-2</v>
      </c>
      <c r="I38" s="11" t="str">
        <f t="shared" si="17"/>
        <v>Elementary occupations</v>
      </c>
      <c r="J38" s="11">
        <v>0.87431999941789806</v>
      </c>
      <c r="K38" s="11">
        <v>1.7910815208360924</v>
      </c>
      <c r="L38" s="11">
        <v>0.91676152141819434</v>
      </c>
      <c r="M38" s="11">
        <v>0.68292629411313732</v>
      </c>
      <c r="N38" s="11">
        <v>1.5996878155313317</v>
      </c>
      <c r="P38" s="10" t="str">
        <f>name!D6</f>
        <v>21 Science, research, engineering and technology professionals</v>
      </c>
      <c r="Q38" s="11">
        <v>6.6927834389576315</v>
      </c>
      <c r="R38" s="11">
        <v>9.4811589345903435</v>
      </c>
      <c r="S38" s="345">
        <f t="shared" si="28"/>
        <v>2.788375495632712</v>
      </c>
      <c r="T38" s="345">
        <v>4.1769851250834495</v>
      </c>
      <c r="U38" s="345">
        <f t="shared" si="29"/>
        <v>6.9653606207161616</v>
      </c>
      <c r="V38" s="346">
        <f t="shared" si="30"/>
        <v>3.2858675320351027E-2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1.1755832070130718</v>
      </c>
      <c r="C39" s="11">
        <v>1.9156364774406107</v>
      </c>
      <c r="D39" s="11">
        <f t="shared" si="25"/>
        <v>0.74005327042753888</v>
      </c>
      <c r="E39" s="11">
        <v>0.7313167236354744</v>
      </c>
      <c r="F39" s="11">
        <f t="shared" si="26"/>
        <v>1.4713699940630134</v>
      </c>
      <c r="G39" s="200">
        <f t="shared" si="27"/>
        <v>3.2773221315542944E-2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14.918843053290297</v>
      </c>
      <c r="R39" s="11">
        <v>17.631930382614062</v>
      </c>
      <c r="S39" s="345">
        <f t="shared" si="28"/>
        <v>2.7130873293237645</v>
      </c>
      <c r="T39" s="345">
        <v>9.4848473530025341</v>
      </c>
      <c r="U39" s="345">
        <f t="shared" si="29"/>
        <v>12.197934682326299</v>
      </c>
      <c r="V39" s="346">
        <f t="shared" si="30"/>
        <v>3.3351380743949388E-2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2.0509489533679277</v>
      </c>
      <c r="C40" s="11">
        <v>2.6107847225908158</v>
      </c>
      <c r="D40" s="11">
        <f>C40-B40</f>
        <v>0.55983576922288814</v>
      </c>
      <c r="E40" s="11">
        <v>1.090739458598071</v>
      </c>
      <c r="F40" s="11">
        <f>SUM(D40:E40)</f>
        <v>1.6505752278209591</v>
      </c>
      <c r="G40" s="200">
        <f>IF(B40&gt;0,(1+(E40/B40))^(1/($C$6-$B$6))-1,0)</f>
        <v>2.8838523010976447E-2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14.745483056212358</v>
      </c>
      <c r="R40" s="11">
        <v>15.234025729858962</v>
      </c>
      <c r="S40" s="345">
        <f t="shared" si="28"/>
        <v>0.48854267364660409</v>
      </c>
      <c r="T40" s="345">
        <v>7.7536845169580761</v>
      </c>
      <c r="U40" s="345">
        <f t="shared" si="29"/>
        <v>8.2422271906046802</v>
      </c>
      <c r="V40" s="346">
        <f t="shared" si="30"/>
        <v>2.8569944334869701E-2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0.59262113034099839</v>
      </c>
      <c r="C41" s="11">
        <v>1.0681087368084174</v>
      </c>
      <c r="D41" s="11">
        <f t="shared" si="25"/>
        <v>0.47548760646741906</v>
      </c>
      <c r="E41" s="11">
        <v>0.40995840358457097</v>
      </c>
      <c r="F41" s="11">
        <f t="shared" si="26"/>
        <v>0.88544601005199008</v>
      </c>
      <c r="G41" s="200">
        <f t="shared" si="27"/>
        <v>3.5673300061788815E-2</v>
      </c>
      <c r="I41" s="11" t="str">
        <f>I30</f>
        <v>Managers, directors and senior officials</v>
      </c>
      <c r="J41" s="11">
        <f t="array" ref="J41:J49">MMULT(aggregation!$B$13:$AA$21,B94:B119)</f>
        <v>15.924009241709101</v>
      </c>
      <c r="K41" s="11">
        <f t="array" ref="K41:K49">MMULT(aggregation!$B$13:$AA$21,C94:C119)</f>
        <v>20.867964368039864</v>
      </c>
      <c r="L41" s="11">
        <f t="array" ref="L41:L49">MMULT(aggregation!$B$13:$AA$21,D94:D119)</f>
        <v>4.9439551263307617</v>
      </c>
      <c r="M41" s="11">
        <f t="array" ref="M41:M49">MMULT(aggregation!$B$13:$AA$21,E94:E119)</f>
        <v>10.597364202080556</v>
      </c>
      <c r="N41" s="11">
        <f t="array" ref="N41:N49">MMULT(aggregation!$B$13:$AA$21,F94:F119)</f>
        <v>15.541319328411317</v>
      </c>
      <c r="P41" s="10" t="str">
        <f>name!D9</f>
        <v>24 Business, media and public service professionals</v>
      </c>
      <c r="Q41" s="11">
        <v>17.897408561592464</v>
      </c>
      <c r="R41" s="11">
        <v>23.015794865632923</v>
      </c>
      <c r="S41" s="345">
        <f t="shared" si="28"/>
        <v>5.1183863040404596</v>
      </c>
      <c r="T41" s="345">
        <v>11.279221721042806</v>
      </c>
      <c r="U41" s="345">
        <f t="shared" si="29"/>
        <v>16.397608025083265</v>
      </c>
      <c r="V41" s="346">
        <f t="shared" si="30"/>
        <v>3.3117374386678611E-2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0.21822648565942873</v>
      </c>
      <c r="C42" s="11">
        <v>0.35340415807242898</v>
      </c>
      <c r="D42" s="11">
        <f t="shared" si="25"/>
        <v>0.13517767241300024</v>
      </c>
      <c r="E42" s="11">
        <v>0.12164144359917027</v>
      </c>
      <c r="F42" s="11">
        <f t="shared" si="26"/>
        <v>0.2568191160121705</v>
      </c>
      <c r="G42" s="200">
        <f t="shared" si="27"/>
        <v>2.9975391303471932E-2</v>
      </c>
      <c r="I42" s="11" t="str">
        <f>I31</f>
        <v>Professional occupations</v>
      </c>
      <c r="J42" s="11">
        <v>40.14973809160194</v>
      </c>
      <c r="K42" s="11">
        <v>46.341624859158301</v>
      </c>
      <c r="L42" s="11">
        <v>6.1918867675563645</v>
      </c>
      <c r="M42" s="11">
        <v>22.04297612119661</v>
      </c>
      <c r="N42" s="11">
        <v>28.234862888752975</v>
      </c>
      <c r="P42" s="10" t="str">
        <f>name!D10</f>
        <v>31 Science, engineering and technology associate professionals</v>
      </c>
      <c r="Q42" s="11">
        <v>3.0753175930852885</v>
      </c>
      <c r="R42" s="11">
        <v>3.7113133834415044</v>
      </c>
      <c r="S42" s="345">
        <f t="shared" si="28"/>
        <v>0.6359957903562159</v>
      </c>
      <c r="T42" s="345">
        <v>1.6567462801576032</v>
      </c>
      <c r="U42" s="345">
        <f t="shared" si="29"/>
        <v>2.2927420705138193</v>
      </c>
      <c r="V42" s="346">
        <f t="shared" si="30"/>
        <v>2.9146911429564382E-2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4.0074482559249038E-2</v>
      </c>
      <c r="C43" s="11">
        <v>7.5668342339046527E-2</v>
      </c>
      <c r="D43" s="11">
        <f t="shared" si="25"/>
        <v>3.5593859779797489E-2</v>
      </c>
      <c r="E43" s="11">
        <v>3.202325898584172E-2</v>
      </c>
      <c r="F43" s="11">
        <f t="shared" si="26"/>
        <v>6.7617118765639209E-2</v>
      </c>
      <c r="G43" s="200">
        <f t="shared" si="27"/>
        <v>3.9928744135373062E-2</v>
      </c>
      <c r="I43" s="11" t="str">
        <f>I32</f>
        <v>Associate professional occupations</v>
      </c>
      <c r="J43" s="11">
        <v>18.719341017020739</v>
      </c>
      <c r="K43" s="11">
        <v>22.796797361974768</v>
      </c>
      <c r="L43" s="11">
        <v>4.0774563449540242</v>
      </c>
      <c r="M43" s="11">
        <v>10.387128589118705</v>
      </c>
      <c r="N43" s="11">
        <v>14.464584934072729</v>
      </c>
      <c r="P43" s="10" t="str">
        <f>name!D11</f>
        <v>32 Health and social care associate professionals</v>
      </c>
      <c r="Q43" s="11">
        <v>7.4303602350693234</v>
      </c>
      <c r="R43" s="11">
        <v>8.4740835304132318</v>
      </c>
      <c r="S43" s="345">
        <f t="shared" si="28"/>
        <v>1.0437232953439084</v>
      </c>
      <c r="T43" s="345">
        <v>4.6934739646802814</v>
      </c>
      <c r="U43" s="345">
        <f t="shared" si="29"/>
        <v>5.7371972600241898</v>
      </c>
      <c r="V43" s="346">
        <f t="shared" si="30"/>
        <v>3.3178455161306575E-2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1.7720421050640693E-2</v>
      </c>
      <c r="C44" s="11">
        <v>4.4168343475325146E-2</v>
      </c>
      <c r="D44" s="11">
        <f t="shared" si="25"/>
        <v>2.6447922424684453E-2</v>
      </c>
      <c r="E44" s="11">
        <v>1.1475633808781242E-2</v>
      </c>
      <c r="F44" s="11">
        <f t="shared" si="26"/>
        <v>3.7923556233465695E-2</v>
      </c>
      <c r="G44" s="200">
        <f t="shared" si="27"/>
        <v>3.3847961139894078E-2</v>
      </c>
      <c r="I44" s="11" t="str">
        <f>I33</f>
        <v>Administrative and secretarial occupations</v>
      </c>
      <c r="J44" s="11">
        <v>10.656602488783413</v>
      </c>
      <c r="K44" s="11">
        <v>14.319289884125254</v>
      </c>
      <c r="L44" s="11">
        <v>3.6626873953418415</v>
      </c>
      <c r="M44" s="11">
        <v>7.3785200390751271</v>
      </c>
      <c r="N44" s="11">
        <v>11.041207434416968</v>
      </c>
      <c r="P44" s="10" t="str">
        <f>name!D12</f>
        <v>33 Protective service occupations</v>
      </c>
      <c r="Q44" s="11">
        <v>1.3753869032928046</v>
      </c>
      <c r="R44" s="11">
        <v>2.4337682779705445</v>
      </c>
      <c r="S44" s="345">
        <f t="shared" si="28"/>
        <v>1.05838137467774</v>
      </c>
      <c r="T44" s="345">
        <v>0.95769038312751331</v>
      </c>
      <c r="U44" s="345">
        <f t="shared" si="29"/>
        <v>2.0160717578052534</v>
      </c>
      <c r="V44" s="346">
        <f t="shared" si="30"/>
        <v>3.5858138952500562E-2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9.2670842199649647E-2</v>
      </c>
      <c r="C45" s="11">
        <v>0.1311174751756746</v>
      </c>
      <c r="D45" s="11">
        <f t="shared" ref="D45:D46" si="31">C45-B45</f>
        <v>3.844663297602495E-2</v>
      </c>
      <c r="E45" s="11">
        <v>5.0836937617069082E-2</v>
      </c>
      <c r="F45" s="11">
        <f t="shared" ref="F45:F46" si="32">SUM(D45:E45)</f>
        <v>8.9283570593094025E-2</v>
      </c>
      <c r="G45" s="200">
        <f t="shared" si="27"/>
        <v>2.9584879080647886E-2</v>
      </c>
      <c r="I45" s="11" t="str">
        <f t="shared" ref="I45:I49" si="33">I34</f>
        <v>Skilled trades occupations</v>
      </c>
      <c r="J45" s="11">
        <v>3.2230711647208228</v>
      </c>
      <c r="K45" s="11">
        <v>4.7840404915041983</v>
      </c>
      <c r="L45" s="11">
        <v>1.5609693267833753</v>
      </c>
      <c r="M45" s="11">
        <v>2.2332104663639027</v>
      </c>
      <c r="N45" s="11">
        <v>3.7941797931472783</v>
      </c>
      <c r="P45" s="10" t="str">
        <f>name!D13</f>
        <v>34 Culture, media and sports occupations</v>
      </c>
      <c r="Q45" s="11">
        <v>3.7345291645980874</v>
      </c>
      <c r="R45" s="11">
        <v>3.7585154412058839</v>
      </c>
      <c r="S45" s="345">
        <f t="shared" si="28"/>
        <v>2.3986276607796508E-2</v>
      </c>
      <c r="T45" s="345">
        <v>1.8401386918799283</v>
      </c>
      <c r="U45" s="345">
        <f t="shared" si="29"/>
        <v>1.8641249684877248</v>
      </c>
      <c r="V45" s="346">
        <f t="shared" si="30"/>
        <v>2.7067238095196844E-2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0.37101803918639042</v>
      </c>
      <c r="C46" s="11">
        <v>0.60016006854128812</v>
      </c>
      <c r="D46" s="11">
        <f t="shared" si="31"/>
        <v>0.22914202935489769</v>
      </c>
      <c r="E46" s="11">
        <v>0.21905618105822031</v>
      </c>
      <c r="F46" s="11">
        <f t="shared" si="32"/>
        <v>0.44819821041311803</v>
      </c>
      <c r="G46" s="200">
        <f t="shared" si="27"/>
        <v>3.1416578301436182E-2</v>
      </c>
      <c r="I46" s="11" t="str">
        <f t="shared" si="33"/>
        <v>Caring, leisure and other service occupations</v>
      </c>
      <c r="J46" s="11">
        <v>6.992592306093325</v>
      </c>
      <c r="K46" s="11">
        <v>11.818009016226581</v>
      </c>
      <c r="L46" s="11">
        <v>4.8254167101332559</v>
      </c>
      <c r="M46" s="11">
        <v>6.2667886857521991</v>
      </c>
      <c r="N46" s="11">
        <v>11.092205395885456</v>
      </c>
      <c r="P46" s="10" t="str">
        <f>name!D14</f>
        <v>35 Business and public service associate professionals</v>
      </c>
      <c r="Q46" s="11">
        <v>15.222724637073267</v>
      </c>
      <c r="R46" s="11">
        <v>16.603149414791918</v>
      </c>
      <c r="S46" s="345">
        <f t="shared" si="28"/>
        <v>1.3804247777186518</v>
      </c>
      <c r="T46" s="345">
        <v>8.3789423195599291</v>
      </c>
      <c r="U46" s="345">
        <f t="shared" si="29"/>
        <v>9.7593670972785809</v>
      </c>
      <c r="V46" s="346">
        <f t="shared" si="30"/>
        <v>2.9666742928266654E-2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0.22596740772830873</v>
      </c>
      <c r="C47" s="11">
        <v>0.3776435808617466</v>
      </c>
      <c r="D47" s="11">
        <f t="shared" si="25"/>
        <v>0.15167617313343787</v>
      </c>
      <c r="E47" s="11">
        <v>0.14503361435392248</v>
      </c>
      <c r="F47" s="11">
        <f t="shared" si="26"/>
        <v>0.29670978748736032</v>
      </c>
      <c r="G47" s="200">
        <f t="shared" si="27"/>
        <v>3.3606631017870869E-2</v>
      </c>
      <c r="I47" s="11" t="str">
        <f t="shared" si="33"/>
        <v>Sales and customer service occupations</v>
      </c>
      <c r="J47" s="11">
        <v>5.7770625539496709</v>
      </c>
      <c r="K47" s="11">
        <v>9.2580855099012105</v>
      </c>
      <c r="L47" s="11">
        <v>3.48102295595154</v>
      </c>
      <c r="M47" s="11">
        <v>4.1152621785957333</v>
      </c>
      <c r="N47" s="11">
        <v>7.5962851345472728</v>
      </c>
      <c r="P47" s="10" t="str">
        <f>name!D15</f>
        <v>41 Administrative occupations</v>
      </c>
      <c r="Q47" s="11">
        <v>36.412837038367364</v>
      </c>
      <c r="R47" s="11">
        <v>29.597736702584381</v>
      </c>
      <c r="S47" s="345">
        <f t="shared" si="28"/>
        <v>-6.8151003357829829</v>
      </c>
      <c r="T47" s="345">
        <v>17.979410193007723</v>
      </c>
      <c r="U47" s="345">
        <f t="shared" si="29"/>
        <v>11.16430985722474</v>
      </c>
      <c r="V47" s="346">
        <f t="shared" si="30"/>
        <v>2.7114433826272766E-2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1.8689254378055051E-2</v>
      </c>
      <c r="C48" s="11">
        <v>4.6254683100812287E-2</v>
      </c>
      <c r="D48" s="11">
        <f t="shared" si="25"/>
        <v>2.7565428722757235E-2</v>
      </c>
      <c r="E48" s="11">
        <v>1.7527498876714735E-2</v>
      </c>
      <c r="F48" s="11">
        <f t="shared" si="26"/>
        <v>4.509292759947197E-2</v>
      </c>
      <c r="G48" s="200">
        <f t="shared" si="27"/>
        <v>4.5091950189068752E-2</v>
      </c>
      <c r="I48" s="11" t="str">
        <f t="shared" si="33"/>
        <v>Process, plant and machine operatives</v>
      </c>
      <c r="J48" s="11">
        <v>1.7795265539743708</v>
      </c>
      <c r="K48" s="11">
        <v>3.6552349044459396</v>
      </c>
      <c r="L48" s="11">
        <v>1.8757083504715688</v>
      </c>
      <c r="M48" s="11">
        <v>1.6202428208959652</v>
      </c>
      <c r="N48" s="11">
        <v>3.4959511713675337</v>
      </c>
      <c r="P48" s="10" t="str">
        <f>name!D16</f>
        <v>42 Secretarial and related occupations</v>
      </c>
      <c r="Q48" s="11">
        <v>9.8620376149358293</v>
      </c>
      <c r="R48" s="11">
        <v>7.7413601037338671</v>
      </c>
      <c r="S48" s="345">
        <f t="shared" si="28"/>
        <v>-2.1206775112019622</v>
      </c>
      <c r="T48" s="345">
        <v>5.0926109650384737</v>
      </c>
      <c r="U48" s="345">
        <f t="shared" si="29"/>
        <v>2.9719334538365114</v>
      </c>
      <c r="V48" s="346">
        <f t="shared" si="30"/>
        <v>2.8144059339356486E-2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1.1906668552146917E-2</v>
      </c>
      <c r="C49" s="11">
        <v>1.9946512579989285E-2</v>
      </c>
      <c r="D49" s="11">
        <f t="shared" si="25"/>
        <v>8.0398440278423682E-3</v>
      </c>
      <c r="E49" s="11">
        <v>1.0499785171839216E-2</v>
      </c>
      <c r="F49" s="11">
        <f t="shared" si="26"/>
        <v>1.8539629199681586E-2</v>
      </c>
      <c r="G49" s="200">
        <f t="shared" si="27"/>
        <v>4.3050952772712536E-2</v>
      </c>
      <c r="I49" s="11" t="str">
        <f t="shared" si="33"/>
        <v>Elementary occupations</v>
      </c>
      <c r="J49" s="11">
        <v>3.6704995577090869</v>
      </c>
      <c r="K49" s="11">
        <v>5.777124318814991</v>
      </c>
      <c r="L49" s="11">
        <v>2.1066247611059046</v>
      </c>
      <c r="M49" s="11">
        <v>2.9101307421407761</v>
      </c>
      <c r="N49" s="11">
        <v>5.0167555032466806</v>
      </c>
      <c r="P49" s="10" t="str">
        <f>name!D17</f>
        <v>51 Skilled agricultural and related trades</v>
      </c>
      <c r="Q49" s="11">
        <v>1.4728847179130484</v>
      </c>
      <c r="R49" s="11">
        <v>1.7953159479565612</v>
      </c>
      <c r="S49" s="345">
        <f t="shared" si="28"/>
        <v>0.32243123004351282</v>
      </c>
      <c r="T49" s="345">
        <v>1.1457825428485615</v>
      </c>
      <c r="U49" s="345">
        <f t="shared" si="29"/>
        <v>1.4682137728920743</v>
      </c>
      <c r="V49" s="346">
        <f t="shared" si="30"/>
        <v>3.9108197156645375E-2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2.0228061684812927E-2</v>
      </c>
      <c r="C50" s="11">
        <v>3.7170584260669985E-2</v>
      </c>
      <c r="D50" s="11">
        <f t="shared" si="25"/>
        <v>1.6942522575857058E-2</v>
      </c>
      <c r="E50" s="11">
        <v>1.2897415103390672E-2</v>
      </c>
      <c r="F50" s="11">
        <f t="shared" si="26"/>
        <v>2.9839937679247731E-2</v>
      </c>
      <c r="G50" s="200">
        <f t="shared" si="27"/>
        <v>3.3428714592910413E-2</v>
      </c>
      <c r="O50" s="71"/>
      <c r="P50" s="10" t="str">
        <f>name!D18</f>
        <v>52 Skilled metal, electrical and electronic trades</v>
      </c>
      <c r="Q50" s="11">
        <v>0.42375406500893226</v>
      </c>
      <c r="R50" s="11">
        <v>1.2020783819864795</v>
      </c>
      <c r="S50" s="345">
        <f t="shared" si="28"/>
        <v>0.77832431697754734</v>
      </c>
      <c r="T50" s="345">
        <v>0.54011962745930109</v>
      </c>
      <c r="U50" s="345">
        <f t="shared" si="29"/>
        <v>1.3184439444368485</v>
      </c>
      <c r="V50" s="346">
        <f t="shared" si="30"/>
        <v>5.6315737038055369E-2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3.8706865192722935E-3</v>
      </c>
      <c r="C51" s="11">
        <v>7.213492547419615E-3</v>
      </c>
      <c r="D51" s="11">
        <f t="shared" ref="D51" si="34">C51-B51</f>
        <v>3.3428060281473215E-3</v>
      </c>
      <c r="E51" s="11">
        <v>3.1035905568241786E-3</v>
      </c>
      <c r="F51" s="11">
        <f t="shared" ref="F51" si="35">SUM(D51:E51)</f>
        <v>6.4463965849715001E-3</v>
      </c>
      <c r="G51" s="200">
        <f t="shared" si="27"/>
        <v>4.0033703033110379E-2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0.15638161025774153</v>
      </c>
      <c r="R51" s="11">
        <v>0.17537358695104713</v>
      </c>
      <c r="S51" s="345">
        <f t="shared" si="28"/>
        <v>1.8991976693305601E-2</v>
      </c>
      <c r="T51" s="345">
        <v>8.4965374049766229E-2</v>
      </c>
      <c r="U51" s="345">
        <f t="shared" si="29"/>
        <v>0.10395735074307183</v>
      </c>
      <c r="V51" s="346">
        <f t="shared" si="30"/>
        <v>2.9351605863051411E-2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3.4223415483156869E-2</v>
      </c>
      <c r="C52" s="11">
        <v>6.1465854948651109E-2</v>
      </c>
      <c r="D52" s="11">
        <f t="shared" si="25"/>
        <v>2.7242439465494241E-2</v>
      </c>
      <c r="E52" s="11">
        <v>2.1509044291096617E-2</v>
      </c>
      <c r="F52" s="11">
        <f t="shared" si="26"/>
        <v>4.8751483756590858E-2</v>
      </c>
      <c r="G52" s="200">
        <f t="shared" si="27"/>
        <v>3.3044407065822901E-2</v>
      </c>
      <c r="I52" s="11" t="str">
        <f>I41</f>
        <v>Managers, directors and senior officials</v>
      </c>
      <c r="J52" s="11">
        <f t="array" ref="J52:J60">MMULT(aggregation!$B$13:$AA$21,B123:B148)</f>
        <v>3.1404008988396113</v>
      </c>
      <c r="K52" s="11">
        <f t="array" ref="K52:K60">MMULT(aggregation!$B$13:$AA$21,C123:C148)</f>
        <v>3.8005925970043699</v>
      </c>
      <c r="L52" s="11">
        <f t="array" ref="L52:L60">MMULT(aggregation!$B$13:$AA$21,D123:D148)</f>
        <v>0.66019169816475887</v>
      </c>
      <c r="M52" s="11">
        <f t="array" ref="M52:M60">MMULT(aggregation!$B$13:$AA$21,E123:E148)</f>
        <v>1.9310975402703903</v>
      </c>
      <c r="N52" s="11">
        <f t="array" ref="N52:N60">MMULT(aggregation!$B$13:$AA$21,F123:F148)</f>
        <v>2.5912892384351491</v>
      </c>
      <c r="P52" s="10" t="str">
        <f>name!D20</f>
        <v>54 Textiles, printing and other skilled trades</v>
      </c>
      <c r="Q52" s="11">
        <v>3.8641652111035989</v>
      </c>
      <c r="R52" s="11">
        <v>3.4459235912483899</v>
      </c>
      <c r="S52" s="345">
        <f t="shared" si="28"/>
        <v>-0.41824161985520902</v>
      </c>
      <c r="T52" s="345">
        <v>2.009177098341731</v>
      </c>
      <c r="U52" s="345">
        <f t="shared" si="29"/>
        <v>1.5909354784865219</v>
      </c>
      <c r="V52" s="346">
        <f t="shared" si="30"/>
        <v>2.8305065376664995E-2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2.5844140281173014E-2</v>
      </c>
      <c r="C53" s="11">
        <v>5.4485754953631255E-2</v>
      </c>
      <c r="D53" s="11">
        <f t="shared" si="25"/>
        <v>2.8641614672458241E-2</v>
      </c>
      <c r="E53" s="11">
        <v>2.106166006190446E-2</v>
      </c>
      <c r="F53" s="11">
        <f t="shared" si="26"/>
        <v>4.9703274734362701E-2</v>
      </c>
      <c r="G53" s="200">
        <f t="shared" si="27"/>
        <v>4.0537246823999729E-2</v>
      </c>
      <c r="I53" s="11" t="str">
        <f>I42</f>
        <v>Professional occupations</v>
      </c>
      <c r="J53" s="11">
        <v>5.2563852832391547</v>
      </c>
      <c r="K53" s="11">
        <v>3.7597610782938276</v>
      </c>
      <c r="L53" s="11">
        <v>-1.4966242049453269</v>
      </c>
      <c r="M53" s="11">
        <v>1.6026112294993913</v>
      </c>
      <c r="N53" s="11">
        <v>0.10598702455406417</v>
      </c>
      <c r="P53" s="10" t="str">
        <f>name!D21</f>
        <v>61 Caring personal service occupations</v>
      </c>
      <c r="Q53" s="11">
        <v>36.421565383921681</v>
      </c>
      <c r="R53" s="11">
        <v>40.946211051196379</v>
      </c>
      <c r="S53" s="345">
        <f t="shared" si="28"/>
        <v>4.5246456672746973</v>
      </c>
      <c r="T53" s="345">
        <v>22.720638491449325</v>
      </c>
      <c r="U53" s="345">
        <f t="shared" si="29"/>
        <v>27.245284158724022</v>
      </c>
      <c r="V53" s="346">
        <f t="shared" si="30"/>
        <v>3.2846843090482247E-2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1.2686498853348594E-2</v>
      </c>
      <c r="C54" s="11">
        <v>2.8186531336002154E-2</v>
      </c>
      <c r="D54" s="11">
        <f t="shared" ref="D54:D55" si="36">C54-B54</f>
        <v>1.550003248265356E-2</v>
      </c>
      <c r="E54" s="11">
        <v>9.9528168799026522E-3</v>
      </c>
      <c r="F54" s="11">
        <f t="shared" ref="F54:F55" si="37">SUM(D54:E54)</f>
        <v>2.5452849362556214E-2</v>
      </c>
      <c r="G54" s="200">
        <f t="shared" si="27"/>
        <v>3.9365030295459569E-2</v>
      </c>
      <c r="I54" s="11" t="str">
        <f>I43</f>
        <v>Associate professional occupations</v>
      </c>
      <c r="J54" s="11">
        <v>4.9585066998956098</v>
      </c>
      <c r="K54" s="11">
        <v>5.3467802819651435</v>
      </c>
      <c r="L54" s="11">
        <v>0.38827358206953222</v>
      </c>
      <c r="M54" s="11">
        <v>2.3024761575198625</v>
      </c>
      <c r="N54" s="11">
        <v>2.6907497395893945</v>
      </c>
      <c r="P54" s="10" t="str">
        <f>name!D22</f>
        <v>62 Leisure, travel and related personal service occupations</v>
      </c>
      <c r="Q54" s="11">
        <v>9.3274953908955851</v>
      </c>
      <c r="R54" s="11">
        <v>9.2802047936596672</v>
      </c>
      <c r="S54" s="345">
        <f t="shared" si="28"/>
        <v>-4.7290597235917886E-2</v>
      </c>
      <c r="T54" s="345">
        <v>4.9864807659070207</v>
      </c>
      <c r="U54" s="345">
        <f t="shared" si="29"/>
        <v>4.9391901686711028</v>
      </c>
      <c r="V54" s="346">
        <f t="shared" si="30"/>
        <v>2.8962821450019494E-2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1.0720703089550769E-3</v>
      </c>
      <c r="C55" s="11">
        <v>2.1223403811475631E-3</v>
      </c>
      <c r="D55" s="11">
        <f t="shared" si="36"/>
        <v>1.0502700721924862E-3</v>
      </c>
      <c r="E55" s="11">
        <v>8.2399100859343829E-4</v>
      </c>
      <c r="F55" s="11">
        <f t="shared" si="37"/>
        <v>1.8742610807859245E-3</v>
      </c>
      <c r="G55" s="200">
        <f t="shared" si="27"/>
        <v>3.874418916333533E-2</v>
      </c>
      <c r="I55" s="11" t="str">
        <f>I44</f>
        <v>Administrative and secretarial occupations</v>
      </c>
      <c r="J55" s="11">
        <v>4.1970469040529998</v>
      </c>
      <c r="K55" s="11">
        <v>5.4360112714512612</v>
      </c>
      <c r="L55" s="11">
        <v>1.2389643673982618</v>
      </c>
      <c r="M55" s="11">
        <v>2.9265643973191793</v>
      </c>
      <c r="N55" s="11">
        <v>4.1655287647174406</v>
      </c>
      <c r="P55" s="10" t="str">
        <f>name!D23</f>
        <v>63 Community and civil enforcement occupations</v>
      </c>
      <c r="Q55" s="11">
        <v>0.11854690762596418</v>
      </c>
      <c r="R55" s="11">
        <v>0.15394696484928724</v>
      </c>
      <c r="S55" s="345">
        <f t="shared" si="28"/>
        <v>3.5400057223323067E-2</v>
      </c>
      <c r="T55" s="345">
        <v>9.0289236548106305E-2</v>
      </c>
      <c r="U55" s="345">
        <f t="shared" si="29"/>
        <v>0.12568929377142937</v>
      </c>
      <c r="V55" s="346">
        <f t="shared" si="30"/>
        <v>3.847097454560422E-2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6.9985547403985535E-2</v>
      </c>
      <c r="C56" s="11">
        <v>0.10494056696058819</v>
      </c>
      <c r="D56" s="11">
        <f t="shared" si="25"/>
        <v>3.4955019556602657E-2</v>
      </c>
      <c r="E56" s="11">
        <v>3.797873449806994E-2</v>
      </c>
      <c r="F56" s="11">
        <f t="shared" si="26"/>
        <v>7.2933754054672589E-2</v>
      </c>
      <c r="G56" s="200">
        <f t="shared" si="27"/>
        <v>2.9322459637146858E-2</v>
      </c>
      <c r="I56" s="11" t="str">
        <f t="shared" ref="I56:I60" si="38">I45</f>
        <v>Skilled trades occupations</v>
      </c>
      <c r="J56" s="11">
        <v>1.3516639643960153</v>
      </c>
      <c r="K56" s="11">
        <v>1.8049826071369326</v>
      </c>
      <c r="L56" s="11">
        <v>0.45331864274091732</v>
      </c>
      <c r="M56" s="11">
        <v>0.87766914903469306</v>
      </c>
      <c r="N56" s="11">
        <v>1.3309877917756103</v>
      </c>
      <c r="P56" s="10" t="str">
        <f>name!D24</f>
        <v>71 Sales occupations</v>
      </c>
      <c r="Q56" s="11">
        <v>21.725828534182057</v>
      </c>
      <c r="R56" s="11">
        <v>18.687717707243319</v>
      </c>
      <c r="S56" s="345">
        <f t="shared" si="28"/>
        <v>-3.0381108269387376</v>
      </c>
      <c r="T56" s="345">
        <v>11.028609918247414</v>
      </c>
      <c r="U56" s="345">
        <f t="shared" si="29"/>
        <v>7.990499091308676</v>
      </c>
      <c r="V56" s="346">
        <f t="shared" si="30"/>
        <v>2.774708588340502E-2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2.9616628274452998E-2</v>
      </c>
      <c r="C57" s="11">
        <v>7.2680424468610019E-2</v>
      </c>
      <c r="D57" s="11">
        <f t="shared" si="25"/>
        <v>4.3063796194157025E-2</v>
      </c>
      <c r="E57" s="11">
        <v>2.2859088003923257E-2</v>
      </c>
      <c r="F57" s="11">
        <f t="shared" si="26"/>
        <v>6.5922884198080289E-2</v>
      </c>
      <c r="G57" s="200">
        <f t="shared" si="27"/>
        <v>3.8870747028845631E-2</v>
      </c>
      <c r="I57" s="11" t="str">
        <f t="shared" si="38"/>
        <v>Caring, leisure and other service occupations</v>
      </c>
      <c r="J57" s="11">
        <v>5.0078740942292601</v>
      </c>
      <c r="K57" s="11">
        <v>6.5261502692201336</v>
      </c>
      <c r="L57" s="11">
        <v>1.518276174990874</v>
      </c>
      <c r="M57" s="11">
        <v>3.4801880251592499</v>
      </c>
      <c r="N57" s="11">
        <v>4.9984642001501234</v>
      </c>
      <c r="P57" s="10" t="str">
        <f>name!D25</f>
        <v>72 Customer service occupations</v>
      </c>
      <c r="Q57" s="11">
        <v>6.3007099192648015</v>
      </c>
      <c r="R57" s="11">
        <v>8.6802784734445666</v>
      </c>
      <c r="S57" s="345">
        <f t="shared" si="28"/>
        <v>2.3795685541797651</v>
      </c>
      <c r="T57" s="345">
        <v>4.3001070600144624</v>
      </c>
      <c r="U57" s="345">
        <f t="shared" si="29"/>
        <v>6.6796756141942275</v>
      </c>
      <c r="V57" s="346">
        <f t="shared" si="30"/>
        <v>3.5293109215866592E-2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3.0921900984961091E-2</v>
      </c>
      <c r="C58" s="11">
        <v>9.5995075050891138E-2</v>
      </c>
      <c r="D58" s="11">
        <f t="shared" ref="D58:D59" si="39">C58-B58</f>
        <v>6.5073174065930051E-2</v>
      </c>
      <c r="E58" s="11">
        <v>3.133201846570715E-2</v>
      </c>
      <c r="F58" s="11">
        <f t="shared" ref="F58:F59" si="40">SUM(D58:E58)</f>
        <v>9.6405192531637207E-2</v>
      </c>
      <c r="G58" s="200">
        <f t="shared" si="27"/>
        <v>4.775570511871674E-2</v>
      </c>
      <c r="I58" s="11" t="str">
        <f t="shared" si="38"/>
        <v>Sales and customer service occupations</v>
      </c>
      <c r="J58" s="11">
        <v>2.0370817192213018</v>
      </c>
      <c r="K58" s="11">
        <v>3.2380449288165689</v>
      </c>
      <c r="L58" s="11">
        <v>1.2009632095952669</v>
      </c>
      <c r="M58" s="11">
        <v>1.4803637218915005</v>
      </c>
      <c r="N58" s="11">
        <v>2.6813269314867672</v>
      </c>
      <c r="P58" s="10" t="str">
        <f>name!D26</f>
        <v>81 Process, plant and machine operatives</v>
      </c>
      <c r="Q58" s="11">
        <v>4.6745970211426915</v>
      </c>
      <c r="R58" s="11">
        <v>6.328736569304839</v>
      </c>
      <c r="S58" s="345">
        <f t="shared" si="28"/>
        <v>1.6541395481621475</v>
      </c>
      <c r="T58" s="345">
        <v>2.8442483247708803</v>
      </c>
      <c r="U58" s="345">
        <f t="shared" si="29"/>
        <v>4.4983878729330282</v>
      </c>
      <c r="V58" s="346">
        <f t="shared" si="30"/>
        <v>3.219194339524889E-2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4.4089886238960159E-2</v>
      </c>
      <c r="C59" s="11">
        <v>0.10738508083206737</v>
      </c>
      <c r="D59" s="11">
        <f t="shared" si="39"/>
        <v>6.3295194593107201E-2</v>
      </c>
      <c r="E59" s="11">
        <v>4.8127919490947656E-2</v>
      </c>
      <c r="F59" s="11">
        <f t="shared" si="40"/>
        <v>0.11142311408405486</v>
      </c>
      <c r="G59" s="200">
        <f t="shared" si="27"/>
        <v>5.0425010557687333E-2</v>
      </c>
      <c r="I59" s="11" t="str">
        <f t="shared" si="38"/>
        <v>Process, plant and machine operatives</v>
      </c>
      <c r="J59" s="11">
        <v>0.88483842154659209</v>
      </c>
      <c r="K59" s="11">
        <v>1.5290368712144955</v>
      </c>
      <c r="L59" s="11">
        <v>0.64419844966790341</v>
      </c>
      <c r="M59" s="11">
        <v>0.70948907420200302</v>
      </c>
      <c r="N59" s="11">
        <v>1.3536875238699064</v>
      </c>
      <c r="P59" s="10" t="str">
        <f>name!D27</f>
        <v>82 Transport and mobile machine drivers and operatives</v>
      </c>
      <c r="Q59" s="11">
        <v>1.2278340544175159</v>
      </c>
      <c r="R59" s="11">
        <v>1.9238892122207942</v>
      </c>
      <c r="S59" s="345">
        <f t="shared" si="28"/>
        <v>0.69605515780327831</v>
      </c>
      <c r="T59" s="345">
        <v>1.0701188471403906</v>
      </c>
      <c r="U59" s="345">
        <f t="shared" si="29"/>
        <v>1.7661740049436689</v>
      </c>
      <c r="V59" s="346">
        <f t="shared" si="30"/>
        <v>4.266972431425109E-2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3.859418403244649E-4</v>
      </c>
      <c r="C60" s="11">
        <v>5.0610044706829774E-4</v>
      </c>
      <c r="D60" s="11">
        <f t="shared" si="25"/>
        <v>1.2015860674383284E-4</v>
      </c>
      <c r="E60" s="11">
        <v>2.3210695210279449E-4</v>
      </c>
      <c r="F60" s="11">
        <f t="shared" si="26"/>
        <v>3.5226555884662733E-4</v>
      </c>
      <c r="G60" s="200">
        <f t="shared" si="27"/>
        <v>3.188997507262914E-2</v>
      </c>
      <c r="I60" s="11" t="str">
        <f t="shared" si="38"/>
        <v>Elementary occupations</v>
      </c>
      <c r="J60" s="11">
        <v>1.8996113208556331</v>
      </c>
      <c r="K60" s="11">
        <v>2.9786671390453279</v>
      </c>
      <c r="L60" s="11">
        <v>1.0790558181896945</v>
      </c>
      <c r="M60" s="11">
        <v>1.4236938717283505</v>
      </c>
      <c r="N60" s="11">
        <v>2.502749689918045</v>
      </c>
      <c r="P60" s="10" t="str">
        <f>name!D28</f>
        <v>91 Elementary trades and related occupations</v>
      </c>
      <c r="Q60" s="11">
        <v>2.3274373134925108</v>
      </c>
      <c r="R60" s="11">
        <v>1.9681524713180123</v>
      </c>
      <c r="S60" s="345">
        <f t="shared" si="28"/>
        <v>-0.35928484217449852</v>
      </c>
      <c r="T60" s="345">
        <v>1.2921548374471696</v>
      </c>
      <c r="U60" s="345">
        <f t="shared" si="29"/>
        <v>0.93286999527267112</v>
      </c>
      <c r="V60" s="346">
        <f t="shared" si="30"/>
        <v>2.9877198605040567E-2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3.3840902035401736E-2</v>
      </c>
      <c r="C61" s="11">
        <v>6.8736887706939018E-2</v>
      </c>
      <c r="D61" s="11">
        <f t="shared" ref="D61" si="41">C61-B61</f>
        <v>3.4895985671537282E-2</v>
      </c>
      <c r="E61" s="11">
        <v>2.6796312870290752E-2</v>
      </c>
      <c r="F61" s="11">
        <f t="shared" ref="F61" si="42">SUM(D61:E61)</f>
        <v>6.1692298541828033E-2</v>
      </c>
      <c r="G61" s="200">
        <f t="shared" ref="G61" si="43">IF(B61&gt;0,(1+(E61/B61))^(1/($C$6-$B$6))-1,0)</f>
        <v>3.9648395538394388E-2</v>
      </c>
      <c r="P61" s="10" t="str">
        <f>name!D29</f>
        <v>92 Elementary administration and service occupations</v>
      </c>
      <c r="Q61" s="11">
        <v>22.312702223450422</v>
      </c>
      <c r="R61" s="11">
        <v>19.815055706173638</v>
      </c>
      <c r="S61" s="345">
        <f t="shared" ref="S61" si="44">R61-Q61</f>
        <v>-2.4976465172767846</v>
      </c>
      <c r="T61" s="345">
        <v>11.445813191250251</v>
      </c>
      <c r="U61" s="345">
        <f t="shared" ref="U61" si="45">SUM(S61:T61)</f>
        <v>8.948166673973466</v>
      </c>
      <c r="V61" s="346">
        <f t="shared" ref="V61" si="46">IF(Q61&gt;0,(1+(T61/Q61))^(1/($C$6-$B$6))-1,0)</f>
        <v>2.798965603152892E-2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7.4678462024308399</v>
      </c>
      <c r="C62" s="11">
        <f t="shared" ref="C62:F62" si="47">SUM(C36:C61)</f>
        <v>11.657168802098237</v>
      </c>
      <c r="D62" s="11">
        <f t="shared" si="47"/>
        <v>4.1893225996673928</v>
      </c>
      <c r="E62" s="11">
        <f t="shared" si="47"/>
        <v>4.3822043618193067</v>
      </c>
      <c r="F62" s="11">
        <f t="shared" si="47"/>
        <v>8.5715269614867022</v>
      </c>
      <c r="G62" s="200">
        <f t="shared" si="27"/>
        <v>3.1260355406605767E-2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261.2294085049175</v>
      </c>
      <c r="R62" s="11">
        <f>SUM(R36:R61)</f>
        <v>275.68293377130124</v>
      </c>
      <c r="S62" s="345">
        <f>R62-Q62</f>
        <v>14.453525266383735</v>
      </c>
      <c r="T62" s="11">
        <f>SUM(T36:T61)</f>
        <v>149.61997041324963</v>
      </c>
      <c r="U62" s="345">
        <f>SUM(S62:T62)</f>
        <v>164.07349567963337</v>
      </c>
      <c r="V62" s="346">
        <f t="shared" si="30"/>
        <v>3.0648806107945736E-2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4.7104459835142594</v>
      </c>
      <c r="K63" s="11">
        <f t="array" ref="K63:K71">MMULT(aggregation!$B$13:$AA$21,C152:C177)</f>
        <v>5.5772871687242809</v>
      </c>
      <c r="L63" s="11">
        <f t="array" ref="L63:L71">MMULT(aggregation!$B$13:$AA$21,D152:D177)</f>
        <v>0.86684118521002196</v>
      </c>
      <c r="M63" s="11">
        <f t="array" ref="M63:M71">MMULT(aggregation!$B$13:$AA$21,E152:E177)</f>
        <v>2.7409532393528027</v>
      </c>
      <c r="N63" s="11">
        <f t="array" ref="N63:N71">MMULT(aggregation!$B$13:$AA$21,F152:F177)</f>
        <v>3.6077944245628242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6.477798631826805</v>
      </c>
      <c r="K64" s="11">
        <v>7.2391405661424386</v>
      </c>
      <c r="L64" s="11">
        <v>0.76134193431563357</v>
      </c>
      <c r="M64" s="11">
        <v>2.9160769549042449</v>
      </c>
      <c r="N64" s="11">
        <v>3.6774188892198785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4.542721505270702</v>
      </c>
      <c r="C65" s="11">
        <v>6.5421669411492633</v>
      </c>
      <c r="D65" s="11">
        <f>C65-B65</f>
        <v>1.9994454358785614</v>
      </c>
      <c r="E65" s="11">
        <v>2.7336885714891443</v>
      </c>
      <c r="F65" s="11">
        <f>SUM(D65:E65)</f>
        <v>4.7331340073677062</v>
      </c>
      <c r="G65" s="200">
        <f>IF(B65&gt;0,(1+(E65/B65))^(1/($C$6-$B$6))-1,0)</f>
        <v>3.1905839828408888E-2</v>
      </c>
      <c r="I65" s="11" t="str">
        <f>I54</f>
        <v>Associate professional occupations</v>
      </c>
      <c r="J65" s="11">
        <v>4.6787821789431998</v>
      </c>
      <c r="K65" s="11">
        <v>4.7885822258883977</v>
      </c>
      <c r="L65" s="11">
        <v>0.10980004694519807</v>
      </c>
      <c r="M65" s="11">
        <v>2.0584139272236968</v>
      </c>
      <c r="N65" s="11">
        <v>2.1682139741688946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1.6122900879003181</v>
      </c>
      <c r="C66" s="11">
        <v>3.4335310768055072</v>
      </c>
      <c r="D66" s="11">
        <f t="shared" ref="D66:D89" si="50">C66-B66</f>
        <v>1.821240988905189</v>
      </c>
      <c r="E66" s="11">
        <v>1.4509651572267839</v>
      </c>
      <c r="F66" s="11">
        <f t="shared" ref="F66:F89" si="51">SUM(D66:E66)</f>
        <v>3.2722061461319729</v>
      </c>
      <c r="G66" s="200">
        <f t="shared" ref="G66:G89" si="52">IF(B66&gt;0,(1+(E66/B66))^(1/($C$6-$B$6))-1,0)</f>
        <v>4.3716782503594231E-2</v>
      </c>
      <c r="I66" s="11" t="str">
        <f>I55</f>
        <v>Administrative and secretarial occupations</v>
      </c>
      <c r="J66" s="11">
        <v>3.9136088082214013</v>
      </c>
      <c r="K66" s="11">
        <v>4.7210526954479839</v>
      </c>
      <c r="L66" s="11">
        <v>0.80744388722658289</v>
      </c>
      <c r="M66" s="11">
        <v>2.5106283216110681</v>
      </c>
      <c r="N66" s="11">
        <v>3.3180722088376511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6.0607513917434996</v>
      </c>
      <c r="C67" s="11">
        <v>10.426285253485595</v>
      </c>
      <c r="D67" s="11">
        <f t="shared" si="50"/>
        <v>4.3655338617420956</v>
      </c>
      <c r="E67" s="11">
        <v>3.265845332940351</v>
      </c>
      <c r="F67" s="11">
        <f t="shared" si="51"/>
        <v>7.631379194682447</v>
      </c>
      <c r="G67" s="200">
        <f t="shared" si="52"/>
        <v>2.9152615047804753E-2</v>
      </c>
      <c r="I67" s="11" t="str">
        <f t="shared" ref="I67:I71" si="53">I56</f>
        <v>Skilled trades occupations</v>
      </c>
      <c r="J67" s="11">
        <v>2.7183281386897842</v>
      </c>
      <c r="K67" s="11">
        <v>3.3909747869955584</v>
      </c>
      <c r="L67" s="11">
        <v>0.67264664830577514</v>
      </c>
      <c r="M67" s="11">
        <v>1.5096578760538584</v>
      </c>
      <c r="N67" s="11">
        <v>2.1823045243596333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3.5400298046494716</v>
      </c>
      <c r="C68" s="11">
        <v>5.3444607153295083</v>
      </c>
      <c r="D68" s="11">
        <f t="shared" si="50"/>
        <v>1.8044309106800367</v>
      </c>
      <c r="E68" s="11">
        <v>2.1200768935774459</v>
      </c>
      <c r="F68" s="11">
        <f t="shared" si="51"/>
        <v>3.9245078042574826</v>
      </c>
      <c r="G68" s="200">
        <f t="shared" si="52"/>
        <v>3.1781761334251479E-2</v>
      </c>
      <c r="I68" s="11" t="str">
        <f t="shared" si="53"/>
        <v>Caring, leisure and other service occupations</v>
      </c>
      <c r="J68" s="11">
        <v>3.4705769561113402</v>
      </c>
      <c r="K68" s="11">
        <v>4.9704122465992917</v>
      </c>
      <c r="L68" s="11">
        <v>1.4998352904879513</v>
      </c>
      <c r="M68" s="11">
        <v>2.5480755472910763</v>
      </c>
      <c r="N68" s="11">
        <v>4.0479108377790283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11.287755723383729</v>
      </c>
      <c r="C69" s="11">
        <v>14.285483482382094</v>
      </c>
      <c r="D69" s="11">
        <f t="shared" ref="D69" si="54">C69-B69</f>
        <v>2.9977277589983657</v>
      </c>
      <c r="E69" s="11">
        <v>6.1209158181973597</v>
      </c>
      <c r="F69" s="11">
        <f t="shared" ref="F69" si="55">SUM(D69:E69)</f>
        <v>9.1186435771957264</v>
      </c>
      <c r="G69" s="200">
        <f t="shared" si="52"/>
        <v>2.9304493202491289E-2</v>
      </c>
      <c r="I69" s="11" t="str">
        <f t="shared" si="53"/>
        <v>Sales and customer service occupations</v>
      </c>
      <c r="J69" s="11">
        <v>1.8877483509183881</v>
      </c>
      <c r="K69" s="11">
        <v>2.5839502497133462</v>
      </c>
      <c r="L69" s="11">
        <v>0.69620189879495809</v>
      </c>
      <c r="M69" s="11">
        <v>1.0717640840657854</v>
      </c>
      <c r="N69" s="11">
        <v>1.7679659828607432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7.8849575059298855</v>
      </c>
      <c r="C70" s="11">
        <v>12.735381186222012</v>
      </c>
      <c r="D70" s="11">
        <f t="shared" si="50"/>
        <v>4.8504236802921268</v>
      </c>
      <c r="E70" s="11">
        <v>4.9688754352467059</v>
      </c>
      <c r="F70" s="11">
        <f t="shared" si="51"/>
        <v>9.8192991155388327</v>
      </c>
      <c r="G70" s="200">
        <f t="shared" si="52"/>
        <v>3.311552113227223E-2</v>
      </c>
      <c r="I70" s="11" t="str">
        <f t="shared" si="53"/>
        <v>Process, plant and machine operatives</v>
      </c>
      <c r="J70" s="11">
        <v>1.5492261348847611</v>
      </c>
      <c r="K70" s="11">
        <v>2.7247010546442518</v>
      </c>
      <c r="L70" s="11">
        <v>1.1754749197594907</v>
      </c>
      <c r="M70" s="11">
        <v>1.2475747692260639</v>
      </c>
      <c r="N70" s="11">
        <v>2.4230496889855546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1.0957454274664344</v>
      </c>
      <c r="C71" s="11">
        <v>1.5927151797502774</v>
      </c>
      <c r="D71" s="11">
        <f t="shared" si="50"/>
        <v>0.49696975228384299</v>
      </c>
      <c r="E71" s="11">
        <v>0.54254521146304613</v>
      </c>
      <c r="F71" s="11">
        <f t="shared" si="51"/>
        <v>1.039514963746889</v>
      </c>
      <c r="G71" s="200">
        <f t="shared" si="52"/>
        <v>2.7177313394576075E-2</v>
      </c>
      <c r="I71" s="11" t="str">
        <f t="shared" si="53"/>
        <v>Elementary occupations</v>
      </c>
      <c r="J71" s="11">
        <v>1.7344515457420662</v>
      </c>
      <c r="K71" s="11">
        <v>2.5061652679177366</v>
      </c>
      <c r="L71" s="11">
        <v>0.77171372217567047</v>
      </c>
      <c r="M71" s="11">
        <v>1.2118354130567022</v>
      </c>
      <c r="N71" s="11">
        <v>1.9835491352323726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0.92765483094826717</v>
      </c>
      <c r="C72" s="11">
        <v>1.5522684129650788</v>
      </c>
      <c r="D72" s="11">
        <f t="shared" si="50"/>
        <v>0.62461358201681161</v>
      </c>
      <c r="E72" s="11">
        <v>0.63460482051736056</v>
      </c>
      <c r="F72" s="11">
        <f t="shared" si="51"/>
        <v>1.2592184025341722</v>
      </c>
      <c r="G72" s="200">
        <f t="shared" si="52"/>
        <v>3.5359375169237817E-2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0.32502386178503578</v>
      </c>
      <c r="C73" s="11">
        <v>0.78581280105961482</v>
      </c>
      <c r="D73" s="11">
        <f t="shared" si="50"/>
        <v>0.46078893927457903</v>
      </c>
      <c r="E73" s="11">
        <v>0.18400314244140634</v>
      </c>
      <c r="F73" s="11">
        <f t="shared" si="51"/>
        <v>0.64479208171598534</v>
      </c>
      <c r="G73" s="200">
        <f t="shared" si="52"/>
        <v>3.0358532221747003E-2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1.2913836150367826</v>
      </c>
      <c r="C74" s="11">
        <v>1.7730151507156737</v>
      </c>
      <c r="D74" s="11">
        <f t="shared" ref="D74:D75" si="56">C74-B74</f>
        <v>0.48163153567889117</v>
      </c>
      <c r="E74" s="11">
        <v>0.6889526049208039</v>
      </c>
      <c r="F74" s="11">
        <f t="shared" ref="F74:F75" si="57">SUM(D74:E74)</f>
        <v>1.1705841405996951</v>
      </c>
      <c r="G74" s="200">
        <f t="shared" si="52"/>
        <v>2.8913606879413356E-2</v>
      </c>
      <c r="I74" s="11" t="str">
        <f>I63</f>
        <v>Managers, directors and senior officials</v>
      </c>
      <c r="J74" s="11">
        <f t="array" ref="J74:J82">MMULT(aggregation!$B$13:$AA$21,B181:B206)</f>
        <v>12.203069248054792</v>
      </c>
      <c r="K74" s="11">
        <f t="array" ref="K74:K82">MMULT(aggregation!$B$13:$AA$21,C181:C206)</f>
        <v>13.078730729922212</v>
      </c>
      <c r="L74" s="11">
        <f t="array" ref="L74:L82">MMULT(aggregation!$B$13:$AA$21,D181:D206)</f>
        <v>0.87566148186742065</v>
      </c>
      <c r="M74" s="11">
        <f t="array" ref="M74:M82">MMULT(aggregation!$B$13:$AA$21,E181:E206)</f>
        <v>5.5289956663543851</v>
      </c>
      <c r="N74" s="11">
        <f t="array" ref="N74:N82">MMULT(aggregation!$B$13:$AA$21,F181:F206)</f>
        <v>6.4046571482218058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4.0320968609619134</v>
      </c>
      <c r="C75" s="11">
        <v>6.1603898380023443</v>
      </c>
      <c r="D75" s="11">
        <f t="shared" si="56"/>
        <v>2.1282929770404309</v>
      </c>
      <c r="E75" s="11">
        <v>2.3265190138593774</v>
      </c>
      <c r="F75" s="11">
        <f t="shared" si="57"/>
        <v>4.4548119908998078</v>
      </c>
      <c r="G75" s="200">
        <f t="shared" si="52"/>
        <v>3.0834097603048338E-2</v>
      </c>
      <c r="I75" s="11" t="str">
        <f>I64</f>
        <v>Professional occupations</v>
      </c>
      <c r="J75" s="11">
        <v>14.672384124711137</v>
      </c>
      <c r="K75" s="11">
        <v>16.323556035538125</v>
      </c>
      <c r="L75" s="11">
        <v>1.6511719108269869</v>
      </c>
      <c r="M75" s="11">
        <v>6.2205147035970558</v>
      </c>
      <c r="N75" s="11">
        <v>7.8716866144240427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2.8857930747451741</v>
      </c>
      <c r="C76" s="11">
        <v>4.7255787337446131</v>
      </c>
      <c r="D76" s="11">
        <f t="shared" si="50"/>
        <v>1.839785658999439</v>
      </c>
      <c r="E76" s="11">
        <v>1.8675736408008223</v>
      </c>
      <c r="F76" s="11">
        <f t="shared" si="51"/>
        <v>3.7073592998002614</v>
      </c>
      <c r="G76" s="200">
        <f t="shared" si="52"/>
        <v>3.3829869283901193E-2</v>
      </c>
      <c r="I76" s="11" t="str">
        <f>I65</f>
        <v>Associate professional occupations</v>
      </c>
      <c r="J76" s="11">
        <v>14.366281220902453</v>
      </c>
      <c r="K76" s="11">
        <v>13.305669787726154</v>
      </c>
      <c r="L76" s="11">
        <v>-1.0606114331762981</v>
      </c>
      <c r="M76" s="11">
        <v>5.4802564581494959</v>
      </c>
      <c r="N76" s="11">
        <v>4.4196450249731978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0.4267626872747558</v>
      </c>
      <c r="C77" s="11">
        <v>0.87157813133386142</v>
      </c>
      <c r="D77" s="11">
        <f t="shared" si="50"/>
        <v>0.44481544405910561</v>
      </c>
      <c r="E77" s="11">
        <v>0.35724287268207922</v>
      </c>
      <c r="F77" s="11">
        <f t="shared" si="51"/>
        <v>0.80205831674118477</v>
      </c>
      <c r="G77" s="200">
        <f t="shared" si="52"/>
        <v>4.137907464360846E-2</v>
      </c>
      <c r="I77" s="11" t="str">
        <f>I66</f>
        <v>Administrative and secretarial occupations</v>
      </c>
      <c r="J77" s="11">
        <v>13.127635290046461</v>
      </c>
      <c r="K77" s="11">
        <v>9.6752063660208201</v>
      </c>
      <c r="L77" s="11">
        <v>-3.4524289240256403</v>
      </c>
      <c r="M77" s="11">
        <v>5.3822579678585702</v>
      </c>
      <c r="N77" s="11">
        <v>1.9298290438329304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7.6851301415400836E-2</v>
      </c>
      <c r="C78" s="11">
        <v>0.12540808084448316</v>
      </c>
      <c r="D78" s="11">
        <f t="shared" si="50"/>
        <v>4.855677942908232E-2</v>
      </c>
      <c r="E78" s="11">
        <v>5.2762310218697886E-2</v>
      </c>
      <c r="F78" s="11">
        <f t="shared" si="51"/>
        <v>0.10131908964778021</v>
      </c>
      <c r="G78" s="200">
        <f t="shared" si="52"/>
        <v>3.5459918249112654E-2</v>
      </c>
      <c r="I78" s="11" t="str">
        <f t="shared" ref="I78:I82" si="58">I67</f>
        <v>Skilled trades occupations</v>
      </c>
      <c r="J78" s="11">
        <v>15.646152549073181</v>
      </c>
      <c r="K78" s="11">
        <v>14.559715481403767</v>
      </c>
      <c r="L78" s="11">
        <v>-1.0864370676694137</v>
      </c>
      <c r="M78" s="11">
        <v>5.808070123213251</v>
      </c>
      <c r="N78" s="11">
        <v>4.7216330555438377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0.31363223829871439</v>
      </c>
      <c r="C79" s="11">
        <v>0.71290730614489428</v>
      </c>
      <c r="D79" s="11">
        <f t="shared" si="50"/>
        <v>0.39927506784617989</v>
      </c>
      <c r="E79" s="11">
        <v>0.24588476741543305</v>
      </c>
      <c r="F79" s="11">
        <f t="shared" si="51"/>
        <v>0.64515983526161291</v>
      </c>
      <c r="G79" s="200">
        <f t="shared" si="52"/>
        <v>3.9344461768588745E-2</v>
      </c>
      <c r="I79" s="11" t="str">
        <f t="shared" si="58"/>
        <v>Caring, leisure and other service occupations</v>
      </c>
      <c r="J79" s="11">
        <v>19.852514754356935</v>
      </c>
      <c r="K79" s="11">
        <v>23.351290964685955</v>
      </c>
      <c r="L79" s="11">
        <v>3.4987762103290194</v>
      </c>
      <c r="M79" s="11">
        <v>11.581412323860384</v>
      </c>
      <c r="N79" s="11">
        <v>15.080188534189405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0.10113328267853539</v>
      </c>
      <c r="C80" s="11">
        <v>0.18242162837529097</v>
      </c>
      <c r="D80" s="11">
        <f t="shared" ref="D80" si="59">C80-B80</f>
        <v>8.1288345696755582E-2</v>
      </c>
      <c r="E80" s="11">
        <v>7.2825056527201878E-2</v>
      </c>
      <c r="F80" s="11">
        <f t="shared" ref="F80" si="60">SUM(D80:E80)</f>
        <v>0.15411340222395747</v>
      </c>
      <c r="G80" s="200">
        <f t="shared" si="52"/>
        <v>3.6820104720250102E-2</v>
      </c>
      <c r="I80" s="11" t="str">
        <f t="shared" si="58"/>
        <v>Sales and customer service occupations</v>
      </c>
      <c r="J80" s="11">
        <v>12.304793085984247</v>
      </c>
      <c r="K80" s="11">
        <v>13.58310444273242</v>
      </c>
      <c r="L80" s="11">
        <v>1.2783113567481723</v>
      </c>
      <c r="M80" s="11">
        <v>5.8335831731222996</v>
      </c>
      <c r="N80" s="11">
        <v>7.1118945298704723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0.31252024123130068</v>
      </c>
      <c r="C81" s="11">
        <v>0.52386080766285537</v>
      </c>
      <c r="D81" s="11">
        <f t="shared" si="50"/>
        <v>0.21134056643155469</v>
      </c>
      <c r="E81" s="11">
        <v>0.2112658897316175</v>
      </c>
      <c r="F81" s="11">
        <f t="shared" si="51"/>
        <v>0.42260645616317216</v>
      </c>
      <c r="G81" s="200">
        <f t="shared" si="52"/>
        <v>3.5027104535393594E-2</v>
      </c>
      <c r="I81" s="11" t="str">
        <f t="shared" si="58"/>
        <v>Process, plant and machine operatives</v>
      </c>
      <c r="J81" s="11">
        <v>9.6421818947551721</v>
      </c>
      <c r="K81" s="11">
        <v>14.356434146384629</v>
      </c>
      <c r="L81" s="11">
        <v>4.7142522516294578</v>
      </c>
      <c r="M81" s="11">
        <v>5.6453278070109008</v>
      </c>
      <c r="N81" s="11">
        <v>10.359580058640358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1.6654000456620932</v>
      </c>
      <c r="C82" s="11">
        <v>3.3009632364364272</v>
      </c>
      <c r="D82" s="11">
        <f t="shared" si="50"/>
        <v>1.635563190774334</v>
      </c>
      <c r="E82" s="11">
        <v>1.3472492264517171</v>
      </c>
      <c r="F82" s="11">
        <f t="shared" si="51"/>
        <v>2.9828124172260511</v>
      </c>
      <c r="G82" s="200">
        <f t="shared" si="52"/>
        <v>4.0308148343945138E-2</v>
      </c>
      <c r="I82" s="11" t="str">
        <f t="shared" si="58"/>
        <v>Elementary occupations</v>
      </c>
      <c r="J82" s="11">
        <v>9.8386564792108953</v>
      </c>
      <c r="K82" s="11">
        <v>10.23684987821218</v>
      </c>
      <c r="L82" s="11">
        <v>0.39819339900128292</v>
      </c>
      <c r="M82" s="11">
        <v>4.4353115114488322</v>
      </c>
      <c r="N82" s="11">
        <v>4.8335049104501158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0.27247146871715794</v>
      </c>
      <c r="C83" s="11">
        <v>0.4732975127788569</v>
      </c>
      <c r="D83" s="11">
        <f t="shared" ref="D83:D84" si="61">C83-B83</f>
        <v>0.20082604406169896</v>
      </c>
      <c r="E83" s="11">
        <v>0.18435148908200663</v>
      </c>
      <c r="F83" s="11">
        <f t="shared" ref="F83:F84" si="62">SUM(D83:E83)</f>
        <v>0.38517753314370562</v>
      </c>
      <c r="G83" s="200">
        <f t="shared" si="52"/>
        <v>3.5051103181259036E-2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1.8825997750869478E-2</v>
      </c>
      <c r="C84" s="11">
        <v>3.1410678518931541E-2</v>
      </c>
      <c r="D84" s="11">
        <f t="shared" si="61"/>
        <v>1.2584680768062063E-2</v>
      </c>
      <c r="E84" s="11">
        <v>1.1652809077660317E-2</v>
      </c>
      <c r="F84" s="11">
        <f t="shared" si="62"/>
        <v>2.4237489845722382E-2</v>
      </c>
      <c r="G84" s="200">
        <f t="shared" si="52"/>
        <v>3.2640919885007058E-2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0.97466848273708995</v>
      </c>
      <c r="C85" s="11">
        <v>1.7195528691553377</v>
      </c>
      <c r="D85" s="11">
        <f t="shared" si="50"/>
        <v>0.74488438641824772</v>
      </c>
      <c r="E85" s="11">
        <v>0.59299037384915965</v>
      </c>
      <c r="F85" s="11">
        <f t="shared" si="51"/>
        <v>1.3378747602674075</v>
      </c>
      <c r="G85" s="200">
        <f t="shared" si="52"/>
        <v>3.2189988728795749E-2</v>
      </c>
      <c r="I85" s="11" t="str">
        <f>I74</f>
        <v>Managers, directors and senior officials</v>
      </c>
      <c r="J85" s="11">
        <f t="array" ref="J85:J93">MMULT(aggregation!$B$13:$AA$21,B210:B235)</f>
        <v>9.3915970145813255</v>
      </c>
      <c r="K85" s="11">
        <f t="array" ref="K85:K93">MMULT(aggregation!$B$13:$AA$21,C210:C235)</f>
        <v>6.9933333186852806</v>
      </c>
      <c r="L85" s="11">
        <f t="array" ref="L85:L93">MMULT(aggregation!$B$13:$AA$21,D210:D235)</f>
        <v>-2.3982636958960448</v>
      </c>
      <c r="M85" s="11">
        <f t="array" ref="M85:M93">MMULT(aggregation!$B$13:$AA$21,E210:E235)</f>
        <v>3.9451937657024287</v>
      </c>
      <c r="N85" s="11">
        <f t="array" ref="N85:N93">MMULT(aggregation!$B$13:$AA$21,F210:F235)</f>
        <v>1.5469300698063839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0.35638303519792008</v>
      </c>
      <c r="C86" s="11">
        <v>0.89402077886315479</v>
      </c>
      <c r="D86" s="11">
        <f t="shared" si="50"/>
        <v>0.53763774366523465</v>
      </c>
      <c r="E86" s="11">
        <v>0.29499153128554878</v>
      </c>
      <c r="F86" s="11">
        <f t="shared" si="51"/>
        <v>0.83262927495078343</v>
      </c>
      <c r="G86" s="200">
        <f t="shared" si="52"/>
        <v>4.1024422784070147E-2</v>
      </c>
      <c r="I86" s="11" t="str">
        <f>I75</f>
        <v>Professional occupations</v>
      </c>
      <c r="J86" s="11">
        <v>9.8148516992171544</v>
      </c>
      <c r="K86" s="11">
        <v>7.5543062361063136</v>
      </c>
      <c r="L86" s="11">
        <v>-2.2605454631108399</v>
      </c>
      <c r="M86" s="11">
        <v>3.5339721236425161</v>
      </c>
      <c r="N86" s="11">
        <v>1.273426660531676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0.22794578635471363</v>
      </c>
      <c r="C87" s="11">
        <v>0.81913446020200886</v>
      </c>
      <c r="D87" s="11">
        <f t="shared" ref="D87:D88" si="63">C87-B87</f>
        <v>0.59118867384729523</v>
      </c>
      <c r="E87" s="11">
        <v>0.25188698777449159</v>
      </c>
      <c r="F87" s="11">
        <f t="shared" ref="F87:F88" si="64">SUM(D87:E87)</f>
        <v>0.84307566162178682</v>
      </c>
      <c r="G87" s="200">
        <f t="shared" si="52"/>
        <v>5.0873779397894392E-2</v>
      </c>
      <c r="I87" s="11" t="str">
        <f>I76</f>
        <v>Associate professional occupations</v>
      </c>
      <c r="J87" s="11">
        <v>10.519531128690531</v>
      </c>
      <c r="K87" s="11">
        <v>7.1389814848932485</v>
      </c>
      <c r="L87" s="11">
        <v>-3.3805496437972824</v>
      </c>
      <c r="M87" s="11">
        <v>3.3798839811027461</v>
      </c>
      <c r="N87" s="11">
        <v>-6.6566269453594007E-4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0.26952518600506953</v>
      </c>
      <c r="C88" s="11">
        <v>0.5343496189779029</v>
      </c>
      <c r="D88" s="11">
        <f t="shared" si="63"/>
        <v>0.26482443297283337</v>
      </c>
      <c r="E88" s="11">
        <v>0.24957240167485753</v>
      </c>
      <c r="F88" s="11">
        <f t="shared" si="64"/>
        <v>0.51439683464769093</v>
      </c>
      <c r="G88" s="200">
        <f t="shared" si="52"/>
        <v>4.4664035932555191E-2</v>
      </c>
      <c r="I88" s="11" t="str">
        <f>I77</f>
        <v>Administrative and secretarial occupations</v>
      </c>
      <c r="J88" s="11">
        <v>14.724663205392423</v>
      </c>
      <c r="K88" s="11">
        <v>7.2772494987298417</v>
      </c>
      <c r="L88" s="11">
        <v>-7.447413706662581</v>
      </c>
      <c r="M88" s="11">
        <v>4.9400951216614608</v>
      </c>
      <c r="N88" s="11">
        <v>-2.5073185850011197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0.11658010323256113</v>
      </c>
      <c r="C89" s="11">
        <v>0.18735041162114188</v>
      </c>
      <c r="D89" s="11">
        <f t="shared" si="50"/>
        <v>7.0770308388580755E-2</v>
      </c>
      <c r="E89" s="11">
        <v>7.3247455277478404E-2</v>
      </c>
      <c r="F89" s="11">
        <f t="shared" si="51"/>
        <v>0.14401776366605917</v>
      </c>
      <c r="G89" s="200">
        <f t="shared" si="52"/>
        <v>3.3036472642439918E-2</v>
      </c>
      <c r="I89" s="11" t="str">
        <f t="shared" ref="I89:I93" si="65">I78</f>
        <v>Skilled trades occupations</v>
      </c>
      <c r="J89" s="11">
        <v>12.229335658827342</v>
      </c>
      <c r="K89" s="11">
        <v>9.5342613299772871</v>
      </c>
      <c r="L89" s="11">
        <v>-2.695074328850056</v>
      </c>
      <c r="M89" s="11">
        <v>4.3996060169248796</v>
      </c>
      <c r="N89" s="11">
        <v>1.7045316880748238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0.75773989618533688</v>
      </c>
      <c r="C90" s="11">
        <v>1.6037311092149504</v>
      </c>
      <c r="D90" s="11">
        <f t="shared" ref="D90" si="66">C90-B90</f>
        <v>0.84599121302961355</v>
      </c>
      <c r="E90" s="11">
        <v>0.60967883883565888</v>
      </c>
      <c r="F90" s="11">
        <f t="shared" ref="F90" si="67">SUM(D90:E90)</f>
        <v>1.4556700518652725</v>
      </c>
      <c r="G90" s="200">
        <f t="shared" ref="G90:G91" si="68">IF(B90&gt;0,(1+(E90/B90))^(1/($C$6-$B$6))-1,0)</f>
        <v>4.0140702617204038E-2</v>
      </c>
      <c r="I90" s="11" t="str">
        <f t="shared" si="65"/>
        <v>Caring, leisure and other service occupations</v>
      </c>
      <c r="J90" s="11">
        <v>14.147027065853838</v>
      </c>
      <c r="K90" s="11">
        <v>9.8861617089030833</v>
      </c>
      <c r="L90" s="11">
        <v>-4.2608653569507551</v>
      </c>
      <c r="M90" s="11">
        <v>6.098590414793712</v>
      </c>
      <c r="N90" s="11">
        <v>1.8377250578429567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51.376643442562731</v>
      </c>
      <c r="C91" s="11">
        <f t="shared" ref="C91:F91" si="69">SUM(C65:C90)</f>
        <v>81.337075401741671</v>
      </c>
      <c r="D91" s="11">
        <f t="shared" si="69"/>
        <v>29.960431959178948</v>
      </c>
      <c r="E91" s="11">
        <f t="shared" si="69"/>
        <v>31.460167652564213</v>
      </c>
      <c r="F91" s="11">
        <f t="shared" si="69"/>
        <v>61.420599611743157</v>
      </c>
      <c r="G91" s="200">
        <f t="shared" si="68"/>
        <v>3.2358432740914544E-2</v>
      </c>
      <c r="I91" s="11" t="str">
        <f t="shared" si="65"/>
        <v>Sales and customer service occupations</v>
      </c>
      <c r="J91" s="11">
        <v>11.677904149672795</v>
      </c>
      <c r="K91" s="11">
        <v>8.626438214256007</v>
      </c>
      <c r="L91" s="11">
        <v>-3.0514659354167892</v>
      </c>
      <c r="M91" s="11">
        <v>5.0657528505173079</v>
      </c>
      <c r="N91" s="11">
        <v>2.0142869151005192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13.225698848016599</v>
      </c>
      <c r="K92" s="11">
        <v>14.724917203823647</v>
      </c>
      <c r="L92" s="11">
        <v>1.4992183558070495</v>
      </c>
      <c r="M92" s="11">
        <v>6.9800440935898695</v>
      </c>
      <c r="N92" s="11">
        <v>8.47926244939692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16.051244553473584</v>
      </c>
      <c r="K93" s="11">
        <v>13.664533686512836</v>
      </c>
      <c r="L93" s="11">
        <v>-2.3867108669607475</v>
      </c>
      <c r="M93" s="11">
        <v>6.888950997552957</v>
      </c>
      <c r="N93" s="11">
        <v>4.5022401305922095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11.950606427971071</v>
      </c>
      <c r="C94" s="11">
        <v>14.09153255434728</v>
      </c>
      <c r="D94" s="11">
        <f>C94-B94</f>
        <v>2.1409261263762094</v>
      </c>
      <c r="E94" s="11">
        <v>7.1456179954919863</v>
      </c>
      <c r="F94" s="11">
        <f>SUM(D94:E94)</f>
        <v>9.2865441218681966</v>
      </c>
      <c r="G94" s="200">
        <f>IF(B94&gt;0,(1+(E94/B94))^(1/($C$6-$B$6))-1,0)</f>
        <v>3.1740561070696671E-2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3.9734028137380299</v>
      </c>
      <c r="C95" s="11">
        <v>6.7764318136925823</v>
      </c>
      <c r="D95" s="11">
        <f t="shared" ref="D95:D118" si="72">C95-B95</f>
        <v>2.8030289999545523</v>
      </c>
      <c r="E95" s="11">
        <v>3.4517462065885685</v>
      </c>
      <c r="F95" s="11">
        <f t="shared" ref="F95:F118" si="73">SUM(D95:E95)</f>
        <v>6.2547752065431208</v>
      </c>
      <c r="G95" s="200">
        <f t="shared" ref="G95:G120" si="74">IF(B95&gt;0,(1+(E95/B95))^(1/($C$6-$B$6))-1,0)</f>
        <v>4.2564273823443521E-2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11.264155007240888</v>
      </c>
      <c r="C96" s="11">
        <v>12.886678717329318</v>
      </c>
      <c r="D96" s="11">
        <f t="shared" si="72"/>
        <v>1.62252371008843</v>
      </c>
      <c r="E96" s="11">
        <v>4.7014919851831634</v>
      </c>
      <c r="F96" s="11">
        <f t="shared" si="73"/>
        <v>6.3240156952715934</v>
      </c>
      <c r="G96" s="200">
        <f t="shared" si="74"/>
        <v>2.3526740898266674E-2</v>
      </c>
      <c r="I96" s="11" t="str">
        <f>I85</f>
        <v>Managers, directors and senior officials</v>
      </c>
      <c r="J96" s="11">
        <f t="array" ref="J96:J104">MMULT(aggregation!$B$13:$AA$21,B239:B264)</f>
        <v>6.6391751423079413</v>
      </c>
      <c r="K96" s="11">
        <f t="array" ref="K96:K104">MMULT(aggregation!$B$13:$AA$21,C239:C264)</f>
        <v>4.495395346479123</v>
      </c>
      <c r="L96" s="11">
        <f t="array" ref="L96:L104">MMULT(aggregation!$B$13:$AA$21,D239:D264)</f>
        <v>-2.1437797958288174</v>
      </c>
      <c r="M96" s="11">
        <f t="array" ref="M96:M104">MMULT(aggregation!$B$13:$AA$21,E239:E264)</f>
        <v>2.5663737940231681</v>
      </c>
      <c r="N96" s="11">
        <f t="array" ref="N96:N104">MMULT(aggregation!$B$13:$AA$21,F239:F264)</f>
        <v>0.42259399819435073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7.8158610563969777</v>
      </c>
      <c r="C97" s="11">
        <v>10.509282082742665</v>
      </c>
      <c r="D97" s="11">
        <f t="shared" si="72"/>
        <v>2.6934210263456873</v>
      </c>
      <c r="E97" s="11">
        <v>5.5017895918849105</v>
      </c>
      <c r="F97" s="11">
        <f t="shared" si="73"/>
        <v>8.1952106182305968</v>
      </c>
      <c r="G97" s="200">
        <f t="shared" si="74"/>
        <v>3.6167705814336815E-2</v>
      </c>
      <c r="I97" s="11" t="str">
        <f>I86</f>
        <v>Professional occupations</v>
      </c>
      <c r="J97" s="11">
        <v>6.0503371855504291</v>
      </c>
      <c r="K97" s="11">
        <v>4.0648082642569561</v>
      </c>
      <c r="L97" s="11">
        <v>-1.985528921293473</v>
      </c>
      <c r="M97" s="11">
        <v>2.0362093805834709</v>
      </c>
      <c r="N97" s="11">
        <v>5.0680459289997926E-2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6.6731180251870708</v>
      </c>
      <c r="C98" s="11">
        <v>4.7803043027641108</v>
      </c>
      <c r="D98" s="11">
        <f t="shared" ref="D98" si="75">C98-B98</f>
        <v>-1.89281372242296</v>
      </c>
      <c r="E98" s="11">
        <v>3.0117594861105919</v>
      </c>
      <c r="F98" s="11">
        <f t="shared" ref="F98" si="76">SUM(D98:E98)</f>
        <v>1.1189457636876319</v>
      </c>
      <c r="G98" s="200">
        <f t="shared" si="74"/>
        <v>2.5142774670929402E-2</v>
      </c>
      <c r="I98" s="11" t="str">
        <f>I87</f>
        <v>Associate professional occupations</v>
      </c>
      <c r="J98" s="11">
        <v>6.3746891170590372</v>
      </c>
      <c r="K98" s="11">
        <v>3.6575953536009678</v>
      </c>
      <c r="L98" s="11">
        <v>-2.7170937634580694</v>
      </c>
      <c r="M98" s="11">
        <v>1.8095929356486127</v>
      </c>
      <c r="N98" s="11">
        <v>-0.9075008278094564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14.396604002777003</v>
      </c>
      <c r="C99" s="11">
        <v>18.165359756322211</v>
      </c>
      <c r="D99" s="11">
        <f t="shared" si="72"/>
        <v>3.7687557535452072</v>
      </c>
      <c r="E99" s="11">
        <v>8.8279350580179443</v>
      </c>
      <c r="F99" s="11">
        <f t="shared" si="73"/>
        <v>12.596690811563152</v>
      </c>
      <c r="G99" s="200">
        <f t="shared" si="74"/>
        <v>3.2394787030289196E-2</v>
      </c>
      <c r="I99" s="11" t="str">
        <f>I88</f>
        <v>Administrative and secretarial occupations</v>
      </c>
      <c r="J99" s="11">
        <v>7.6454982904418882</v>
      </c>
      <c r="K99" s="11">
        <v>1.8927424914137994</v>
      </c>
      <c r="L99" s="11">
        <v>-5.7527557990280886</v>
      </c>
      <c r="M99" s="11">
        <v>1.5660189399843487</v>
      </c>
      <c r="N99" s="11">
        <v>-4.1867368590437408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2.8098687106445985</v>
      </c>
      <c r="C100" s="11">
        <v>2.972922923233738</v>
      </c>
      <c r="D100" s="11">
        <f t="shared" si="72"/>
        <v>0.16305421258913944</v>
      </c>
      <c r="E100" s="11">
        <v>1.2137947123879891</v>
      </c>
      <c r="F100" s="11">
        <f t="shared" si="73"/>
        <v>1.3768489249771285</v>
      </c>
      <c r="G100" s="200">
        <f t="shared" si="74"/>
        <v>2.4225791466489399E-2</v>
      </c>
      <c r="I100" s="11" t="str">
        <f t="shared" ref="I100:I104" si="77">I89</f>
        <v>Skilled trades occupations</v>
      </c>
      <c r="J100" s="11">
        <v>7.3512087752173851</v>
      </c>
      <c r="K100" s="11">
        <v>4.2795861795937222</v>
      </c>
      <c r="L100" s="11">
        <v>-3.0716225956236625</v>
      </c>
      <c r="M100" s="11">
        <v>2.2744207315299736</v>
      </c>
      <c r="N100" s="11">
        <v>-0.79720186409368876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2.6634619055058675</v>
      </c>
      <c r="C101" s="11">
        <v>3.9563506450020727</v>
      </c>
      <c r="D101" s="11">
        <f t="shared" si="72"/>
        <v>1.2928887394962052</v>
      </c>
      <c r="E101" s="11">
        <v>2.1419577413280217</v>
      </c>
      <c r="F101" s="11">
        <f t="shared" si="73"/>
        <v>3.4348464808242269</v>
      </c>
      <c r="G101" s="200">
        <f t="shared" si="74"/>
        <v>4.0125288158209482E-2</v>
      </c>
      <c r="I101" s="11" t="str">
        <f t="shared" si="77"/>
        <v>Caring, leisure and other service occupations</v>
      </c>
      <c r="J101" s="11">
        <v>4.2430938506094362</v>
      </c>
      <c r="K101" s="11">
        <v>2.8110325401031813</v>
      </c>
      <c r="L101" s="11">
        <v>-1.4320613105062545</v>
      </c>
      <c r="M101" s="11">
        <v>1.3379401890883658</v>
      </c>
      <c r="N101" s="11">
        <v>-9.4121121417888753E-2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1.648859943034767</v>
      </c>
      <c r="C102" s="11">
        <v>3.1427162785771321</v>
      </c>
      <c r="D102" s="11">
        <f t="shared" si="72"/>
        <v>1.4938563355423651</v>
      </c>
      <c r="E102" s="11">
        <v>0.97587150916746579</v>
      </c>
      <c r="F102" s="11">
        <f t="shared" si="73"/>
        <v>2.4697278447098308</v>
      </c>
      <c r="G102" s="200">
        <f t="shared" si="74"/>
        <v>3.1478247851733476E-2</v>
      </c>
      <c r="I102" s="11" t="str">
        <f t="shared" si="77"/>
        <v>Sales and customer service occupations</v>
      </c>
      <c r="J102" s="11">
        <v>7.3361646211739746</v>
      </c>
      <c r="K102" s="11">
        <v>2.6495222287793667</v>
      </c>
      <c r="L102" s="11">
        <v>-4.6866423923946074</v>
      </c>
      <c r="M102" s="11">
        <v>1.8211868380625729</v>
      </c>
      <c r="N102" s="11">
        <v>-2.8654555543320348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2.7869490834121358</v>
      </c>
      <c r="C103" s="11">
        <v>2.893379424736533</v>
      </c>
      <c r="D103" s="11">
        <f t="shared" ref="D103:D104" si="78">C103-B103</f>
        <v>0.10643034132439722</v>
      </c>
      <c r="E103" s="11">
        <v>1.347572466519384</v>
      </c>
      <c r="F103" s="11">
        <f t="shared" ref="F103:F104" si="79">SUM(D103:E103)</f>
        <v>1.4540028078437812</v>
      </c>
      <c r="G103" s="200">
        <f t="shared" si="74"/>
        <v>2.6643704538700685E-2</v>
      </c>
      <c r="I103" s="11" t="str">
        <f t="shared" si="77"/>
        <v>Process, plant and machine operatives</v>
      </c>
      <c r="J103" s="11">
        <v>11.225545748369051</v>
      </c>
      <c r="K103" s="11">
        <v>6.4749797466578585</v>
      </c>
      <c r="L103" s="11">
        <v>-4.7505660017111921</v>
      </c>
      <c r="M103" s="11">
        <v>4.0280981159856655</v>
      </c>
      <c r="N103" s="11">
        <v>-0.722467885725526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8.8102013744233716</v>
      </c>
      <c r="C104" s="11">
        <v>9.8314280904252893</v>
      </c>
      <c r="D104" s="11">
        <f t="shared" si="78"/>
        <v>1.0212267160019177</v>
      </c>
      <c r="E104" s="11">
        <v>4.7079321597158437</v>
      </c>
      <c r="F104" s="11">
        <f t="shared" si="79"/>
        <v>5.7291588757177614</v>
      </c>
      <c r="G104" s="200">
        <f t="shared" si="74"/>
        <v>2.8952657411554839E-2</v>
      </c>
      <c r="I104" s="11" t="str">
        <f t="shared" si="77"/>
        <v>Elementary occupations</v>
      </c>
      <c r="J104" s="11">
        <v>16.010521573257943</v>
      </c>
      <c r="K104" s="11">
        <v>10.044864411656425</v>
      </c>
      <c r="L104" s="11">
        <v>-5.9656571616015173</v>
      </c>
      <c r="M104" s="11">
        <v>5.2793064194290196</v>
      </c>
      <c r="N104" s="11">
        <v>-0.6863507421724977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9.0734906914570583</v>
      </c>
      <c r="C105" s="11">
        <v>11.132006342227164</v>
      </c>
      <c r="D105" s="11">
        <f t="shared" si="72"/>
        <v>2.0585156507701061</v>
      </c>
      <c r="E105" s="11">
        <v>5.7863240264189804</v>
      </c>
      <c r="F105" s="11">
        <f t="shared" si="73"/>
        <v>7.8448396771890865</v>
      </c>
      <c r="G105" s="200">
        <f t="shared" si="74"/>
        <v>3.3433652619921483E-2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1.5831117973263553</v>
      </c>
      <c r="C106" s="11">
        <v>3.1872835418980907</v>
      </c>
      <c r="D106" s="11">
        <f t="shared" si="72"/>
        <v>1.6041717445717354</v>
      </c>
      <c r="E106" s="11">
        <v>1.5921960126561465</v>
      </c>
      <c r="F106" s="11">
        <f t="shared" si="73"/>
        <v>3.1963677572278817</v>
      </c>
      <c r="G106" s="200">
        <f t="shared" si="74"/>
        <v>4.7494174613678108E-2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1.0500609752837944</v>
      </c>
      <c r="C107" s="11">
        <v>1.5156256055151616</v>
      </c>
      <c r="D107" s="11">
        <f t="shared" si="72"/>
        <v>0.46556463023136718</v>
      </c>
      <c r="E107" s="11">
        <v>0.82015559538081162</v>
      </c>
      <c r="F107" s="11">
        <f t="shared" si="73"/>
        <v>1.2857202256121787</v>
      </c>
      <c r="G107" s="200">
        <f t="shared" si="74"/>
        <v>3.9230359462818942E-2</v>
      </c>
      <c r="I107" s="11" t="str">
        <f>I96</f>
        <v>Managers, directors and senior officials</v>
      </c>
      <c r="J107" s="11">
        <f t="array" ref="J107:J115">MMULT(aggregation!$B$13:$AA$21,B268:B293)</f>
        <v>1.3872758796125875</v>
      </c>
      <c r="K107" s="11">
        <f t="array" ref="K107:K115">MMULT(aggregation!$B$13:$AA$21,C268:C293)</f>
        <v>1.6784953819441131</v>
      </c>
      <c r="L107" s="11">
        <f t="array" ref="L107:L115">MMULT(aggregation!$B$13:$AA$21,D268:D293)</f>
        <v>0.29121950233152571</v>
      </c>
      <c r="M107" s="11">
        <f t="array" ref="M107:M115">MMULT(aggregation!$B$13:$AA$21,E268:E293)</f>
        <v>0.60258106528984667</v>
      </c>
      <c r="N107" s="11">
        <f t="array" ref="N107:N115">MMULT(aggregation!$B$13:$AA$21,F268:F293)</f>
        <v>0.89380056762137228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1.0400697893122661</v>
      </c>
      <c r="C108" s="11">
        <v>1.5908672419731231</v>
      </c>
      <c r="D108" s="11">
        <f t="shared" si="72"/>
        <v>0.550797452660857</v>
      </c>
      <c r="E108" s="11">
        <v>0.65049383171675601</v>
      </c>
      <c r="F108" s="11">
        <f t="shared" si="73"/>
        <v>1.2012912843776129</v>
      </c>
      <c r="G108" s="200">
        <f t="shared" si="74"/>
        <v>3.2915043295165036E-2</v>
      </c>
      <c r="I108" s="11" t="str">
        <f>I97</f>
        <v>Professional occupations</v>
      </c>
      <c r="J108" s="11">
        <v>1.1010299090328117</v>
      </c>
      <c r="K108" s="11">
        <v>1.3224087966712013</v>
      </c>
      <c r="L108" s="11">
        <v>0.22137888763838956</v>
      </c>
      <c r="M108" s="11">
        <v>0.49118085702183117</v>
      </c>
      <c r="N108" s="11">
        <v>0.71255974466022076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0.42410018271980759</v>
      </c>
      <c r="C109" s="11">
        <v>0.65233030201150366</v>
      </c>
      <c r="D109" s="11">
        <f t="shared" ref="D109" si="80">C109-B109</f>
        <v>0.22823011929169607</v>
      </c>
      <c r="E109" s="11">
        <v>0.28034590743398113</v>
      </c>
      <c r="F109" s="11">
        <f t="shared" ref="F109" si="81">SUM(D109:E109)</f>
        <v>0.50857602672567714</v>
      </c>
      <c r="G109" s="200">
        <f t="shared" si="74"/>
        <v>3.4408197433074106E-2</v>
      </c>
      <c r="I109" s="11" t="str">
        <f>I98</f>
        <v>Associate professional occupations</v>
      </c>
      <c r="J109" s="11">
        <v>1.1220770933264483</v>
      </c>
      <c r="K109" s="11">
        <v>0.99816122838200405</v>
      </c>
      <c r="L109" s="11">
        <v>-0.12391586494444425</v>
      </c>
      <c r="M109" s="11">
        <v>0.39348553613886306</v>
      </c>
      <c r="N109" s="11">
        <v>0.26956967119441888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0.70884021740495484</v>
      </c>
      <c r="C110" s="11">
        <v>1.0252173420044099</v>
      </c>
      <c r="D110" s="11">
        <f t="shared" si="72"/>
        <v>0.31637712459945511</v>
      </c>
      <c r="E110" s="11">
        <v>0.48221513183235409</v>
      </c>
      <c r="F110" s="11">
        <f t="shared" si="73"/>
        <v>0.7985922564318092</v>
      </c>
      <c r="G110" s="200">
        <f t="shared" si="74"/>
        <v>3.5203121609373778E-2</v>
      </c>
      <c r="I110" s="11" t="str">
        <f>I99</f>
        <v>Administrative and secretarial occupations</v>
      </c>
      <c r="J110" s="11">
        <v>1.5431587963353688</v>
      </c>
      <c r="K110" s="11">
        <v>1.138324414842367</v>
      </c>
      <c r="L110" s="11">
        <v>-0.40483438149300188</v>
      </c>
      <c r="M110" s="11">
        <v>0.56737317224029171</v>
      </c>
      <c r="N110" s="11">
        <v>0.16253879074728977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5.5948583413108919</v>
      </c>
      <c r="C111" s="11">
        <v>9.3699878538791204</v>
      </c>
      <c r="D111" s="11">
        <f>C111-B111</f>
        <v>3.7751295125682285</v>
      </c>
      <c r="E111" s="11">
        <v>5.0616088321716264</v>
      </c>
      <c r="F111" s="11">
        <f>SUM(D111:E111)</f>
        <v>8.8367383447398549</v>
      </c>
      <c r="G111" s="200">
        <f t="shared" si="74"/>
        <v>4.3890496382380961E-2</v>
      </c>
      <c r="I111" s="11" t="str">
        <f t="shared" ref="I111:I115" si="82">I100</f>
        <v>Skilled trades occupations</v>
      </c>
      <c r="J111" s="11">
        <v>2.8453946659832932</v>
      </c>
      <c r="K111" s="11">
        <v>1.6858518172171257</v>
      </c>
      <c r="L111" s="11">
        <v>-1.1595428487661679</v>
      </c>
      <c r="M111" s="11">
        <v>0.7640354198928494</v>
      </c>
      <c r="N111" s="11">
        <v>-0.3955074288733183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1.3000098690425079</v>
      </c>
      <c r="C112" s="11">
        <v>2.3045243068322319</v>
      </c>
      <c r="D112" s="11">
        <f t="shared" ref="D112:D113" si="83">C112-B112</f>
        <v>1.0045144377897239</v>
      </c>
      <c r="E112" s="11">
        <v>1.1341552061607516</v>
      </c>
      <c r="F112" s="11">
        <f t="shared" ref="F112:F113" si="84">SUM(D112:E112)</f>
        <v>2.1386696439504753</v>
      </c>
      <c r="G112" s="200">
        <f t="shared" si="74"/>
        <v>4.2702044708780695E-2</v>
      </c>
      <c r="I112" s="11" t="str">
        <f t="shared" si="82"/>
        <v>Caring, leisure and other service occupations</v>
      </c>
      <c r="J112" s="11">
        <v>0.87087201815907134</v>
      </c>
      <c r="K112" s="11">
        <v>0.79847788004771791</v>
      </c>
      <c r="L112" s="11">
        <v>-7.2394138111353465E-2</v>
      </c>
      <c r="M112" s="11">
        <v>0.2721117942242583</v>
      </c>
      <c r="N112" s="11">
        <v>0.19971765611290487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9.7724095739925701E-2</v>
      </c>
      <c r="C113" s="11">
        <v>0.14349685551522903</v>
      </c>
      <c r="D113" s="11">
        <f t="shared" si="83"/>
        <v>4.5772759775303332E-2</v>
      </c>
      <c r="E113" s="11">
        <v>7.1024647419821521E-2</v>
      </c>
      <c r="F113" s="11">
        <f t="shared" si="84"/>
        <v>0.11679740719512485</v>
      </c>
      <c r="G113" s="200">
        <f t="shared" si="74"/>
        <v>3.7088756102917841E-2</v>
      </c>
      <c r="I113" s="11" t="str">
        <f t="shared" si="82"/>
        <v>Sales and customer service occupations</v>
      </c>
      <c r="J113" s="11">
        <v>2.155260418508556</v>
      </c>
      <c r="K113" s="11">
        <v>1.5431553801748641</v>
      </c>
      <c r="L113" s="11">
        <v>-0.61210503833369212</v>
      </c>
      <c r="M113" s="11">
        <v>0.54672525216861478</v>
      </c>
      <c r="N113" s="11">
        <v>-6.537978616507728E-2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4.3649385919269612</v>
      </c>
      <c r="C114" s="11">
        <v>6.4923482121795777</v>
      </c>
      <c r="D114" s="11">
        <f t="shared" si="72"/>
        <v>2.1274096202526165</v>
      </c>
      <c r="E114" s="11">
        <v>2.9427892861051497</v>
      </c>
      <c r="F114" s="11">
        <f t="shared" si="73"/>
        <v>5.0701989063577662</v>
      </c>
      <c r="G114" s="200">
        <f t="shared" si="74"/>
        <v>3.4952175823683485E-2</v>
      </c>
      <c r="I114" s="11" t="str">
        <f t="shared" si="82"/>
        <v>Process, plant and machine operatives</v>
      </c>
      <c r="J114" s="11">
        <v>3.7287054554435368</v>
      </c>
      <c r="K114" s="11">
        <v>1.5962751798856556</v>
      </c>
      <c r="L114" s="11">
        <v>-2.1324302755578808</v>
      </c>
      <c r="M114" s="11">
        <v>0.94821631796855033</v>
      </c>
      <c r="N114" s="11">
        <v>-1.1842139575893307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1.4121239620227102</v>
      </c>
      <c r="C115" s="11">
        <v>2.7657372977216337</v>
      </c>
      <c r="D115" s="11">
        <f t="shared" si="72"/>
        <v>1.3536133356989235</v>
      </c>
      <c r="E115" s="11">
        <v>1.1724728924905832</v>
      </c>
      <c r="F115" s="11">
        <f t="shared" si="73"/>
        <v>2.5260862281895067</v>
      </c>
      <c r="G115" s="200">
        <f t="shared" si="74"/>
        <v>4.1121302206694521E-2</v>
      </c>
      <c r="I115" s="11" t="str">
        <f t="shared" si="82"/>
        <v>Elementary occupations</v>
      </c>
      <c r="J115" s="11">
        <v>4.6991608331059371</v>
      </c>
      <c r="K115" s="11">
        <v>2.3138746195273221</v>
      </c>
      <c r="L115" s="11">
        <v>-2.385286213578615</v>
      </c>
      <c r="M115" s="11">
        <v>0.97388797080208755</v>
      </c>
      <c r="N115" s="11">
        <v>-1.4113982427765275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0.68898185569078985</v>
      </c>
      <c r="C116" s="11">
        <v>1.987609755965853</v>
      </c>
      <c r="D116" s="11">
        <f t="shared" ref="D116:D117" si="85">C116-B116</f>
        <v>1.2986279002750631</v>
      </c>
      <c r="E116" s="11">
        <v>0.7068772034829387</v>
      </c>
      <c r="F116" s="11">
        <f t="shared" ref="F116:F117" si="86">SUM(D116:E116)</f>
        <v>2.0055051037580016</v>
      </c>
      <c r="G116" s="200">
        <f t="shared" si="74"/>
        <v>4.8195406836675003E-2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1.0905446982835809</v>
      </c>
      <c r="C117" s="11">
        <v>1.6676251484800866</v>
      </c>
      <c r="D117" s="11">
        <f t="shared" si="85"/>
        <v>0.57708045019650567</v>
      </c>
      <c r="E117" s="11">
        <v>0.91336561741302646</v>
      </c>
      <c r="F117" s="11">
        <f t="shared" si="86"/>
        <v>1.4904460676095321</v>
      </c>
      <c r="G117" s="200">
        <f t="shared" si="74"/>
        <v>4.1395397630202835E-2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0.45217887066021456</v>
      </c>
      <c r="C118" s="11">
        <v>0.54495376045279564</v>
      </c>
      <c r="D118" s="11">
        <f t="shared" si="72"/>
        <v>9.2774889792581083E-2</v>
      </c>
      <c r="E118" s="11">
        <v>0.29381311153181777</v>
      </c>
      <c r="F118" s="11">
        <f t="shared" si="73"/>
        <v>0.38658800132439886</v>
      </c>
      <c r="G118" s="200">
        <f t="shared" si="74"/>
        <v>3.3939021856302709E-2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3.2183206870488723</v>
      </c>
      <c r="C119" s="11">
        <v>5.2321705583621956</v>
      </c>
      <c r="D119" s="11">
        <f t="shared" ref="D119" si="87">C119-B119</f>
        <v>2.0138498713133233</v>
      </c>
      <c r="E119" s="11">
        <v>2.6163176306089584</v>
      </c>
      <c r="F119" s="11">
        <f t="shared" ref="F119" si="88">SUM(D119:E119)</f>
        <v>4.6301675019222817</v>
      </c>
      <c r="G119" s="200">
        <f t="shared" si="74"/>
        <v>4.0460605911451397E-2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106.89244297556247</v>
      </c>
      <c r="C120" s="11">
        <f t="shared" ref="C120:F120" si="89">SUM(C94:C119)</f>
        <v>139.61817071419111</v>
      </c>
      <c r="D120" s="11">
        <f t="shared" si="89"/>
        <v>32.725727738628635</v>
      </c>
      <c r="E120" s="11">
        <f t="shared" si="89"/>
        <v>67.551623845219567</v>
      </c>
      <c r="F120" s="11">
        <f t="shared" si="89"/>
        <v>100.27735158384819</v>
      </c>
      <c r="G120" s="200">
        <f t="shared" si="74"/>
        <v>3.3190997397122946E-2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2.0900385462944802</v>
      </c>
      <c r="C123" s="11">
        <v>2.2153255949962172</v>
      </c>
      <c r="D123" s="11">
        <f>C123-B123</f>
        <v>0.12528704870173701</v>
      </c>
      <c r="E123" s="11">
        <v>1.0961367922034355</v>
      </c>
      <c r="F123" s="11">
        <f>SUM(D123:E123)</f>
        <v>1.2214238409051725</v>
      </c>
      <c r="G123" s="200">
        <f>IF(B123&gt;0,(1+(E123/B123))^(1/($C$6-$B$6))-1,0)</f>
        <v>2.8508041760164193E-2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1.0503623525451309</v>
      </c>
      <c r="C124" s="11">
        <v>1.5852670020081527</v>
      </c>
      <c r="D124" s="11">
        <f t="shared" ref="D124:D139" si="92">C124-B124</f>
        <v>0.53490464946302185</v>
      </c>
      <c r="E124" s="11">
        <v>0.83496074806695475</v>
      </c>
      <c r="F124" s="11">
        <f t="shared" ref="F124:F131" si="93">SUM(D124:E124)</f>
        <v>1.3698653975299766</v>
      </c>
      <c r="G124" s="200">
        <f t="shared" ref="G124:G147" si="94">IF(B124&gt;0,(1+(E124/B124))^(1/($C$6-$B$6))-1,0)</f>
        <v>3.976798890222466E-2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1.1617954159011885</v>
      </c>
      <c r="C125" s="11">
        <v>1.4178384721592223</v>
      </c>
      <c r="D125" s="11">
        <f t="shared" si="92"/>
        <v>0.25604305625803381</v>
      </c>
      <c r="E125" s="11">
        <v>0.49402681078512767</v>
      </c>
      <c r="F125" s="11">
        <f t="shared" si="93"/>
        <v>0.75006986704316148</v>
      </c>
      <c r="G125" s="200">
        <f t="shared" si="94"/>
        <v>2.3903285652888906E-2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2.392980665214806</v>
      </c>
      <c r="C126" s="11">
        <v>0.68667328322638288</v>
      </c>
      <c r="D126" s="11">
        <f t="shared" si="92"/>
        <v>-1.7063073819884231</v>
      </c>
      <c r="E126" s="11">
        <v>0.52221551829034263</v>
      </c>
      <c r="F126" s="11">
        <f t="shared" si="93"/>
        <v>-1.1840918636980806</v>
      </c>
      <c r="G126" s="200">
        <f t="shared" si="94"/>
        <v>1.3246797584552272E-2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0.51990107794882923</v>
      </c>
      <c r="C127" s="11">
        <v>0.29472818962539732</v>
      </c>
      <c r="D127" s="11">
        <f t="shared" si="92"/>
        <v>-0.22517288832343191</v>
      </c>
      <c r="E127" s="11">
        <v>9.2939870257810531E-2</v>
      </c>
      <c r="F127" s="11">
        <f t="shared" si="93"/>
        <v>-0.13223301806562138</v>
      </c>
      <c r="G127" s="200">
        <f>IF(B127&gt;0,(1+(E127/B127))^(1/($C$6-$B$6))-1,0)</f>
        <v>1.1024788564016452E-2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1.1817081241743308</v>
      </c>
      <c r="C128" s="11">
        <v>1.3605211332828251</v>
      </c>
      <c r="D128" s="11">
        <f t="shared" si="92"/>
        <v>0.17881300910849429</v>
      </c>
      <c r="E128" s="11">
        <v>0.49342903016611045</v>
      </c>
      <c r="F128" s="11">
        <f t="shared" si="93"/>
        <v>0.67224203927460469</v>
      </c>
      <c r="G128" s="200">
        <f t="shared" si="94"/>
        <v>2.3534949621123014E-2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0.50787696498849266</v>
      </c>
      <c r="C129" s="11">
        <v>0.69902728461990182</v>
      </c>
      <c r="D129" s="11">
        <f t="shared" si="92"/>
        <v>0.19115031963140916</v>
      </c>
      <c r="E129" s="11">
        <v>0.26584496756458487</v>
      </c>
      <c r="F129" s="11">
        <f t="shared" si="93"/>
        <v>0.45699528719599403</v>
      </c>
      <c r="G129" s="200">
        <f t="shared" si="94"/>
        <v>2.8462417498152925E-2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1.2696553944381932</v>
      </c>
      <c r="C130" s="11">
        <v>0.62097540728499867</v>
      </c>
      <c r="D130" s="11">
        <f t="shared" si="92"/>
        <v>-0.64867998715319453</v>
      </c>
      <c r="E130" s="11">
        <v>0.39351945662556087</v>
      </c>
      <c r="F130" s="11">
        <f t="shared" si="93"/>
        <v>-0.25516053052763366</v>
      </c>
      <c r="G130" s="200">
        <f t="shared" si="94"/>
        <v>1.8161809979292176E-2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0.45234397066578574</v>
      </c>
      <c r="C131" s="11">
        <v>0.77983347867217601</v>
      </c>
      <c r="D131" s="11">
        <f t="shared" si="92"/>
        <v>0.32748950800639026</v>
      </c>
      <c r="E131" s="11">
        <v>0.22630079894787736</v>
      </c>
      <c r="F131" s="11">
        <f t="shared" si="93"/>
        <v>0.55379030695426756</v>
      </c>
      <c r="G131" s="200">
        <f t="shared" si="94"/>
        <v>2.7412661100437719E-2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0.3767955176759108</v>
      </c>
      <c r="C132" s="11">
        <v>0.4446062883719793</v>
      </c>
      <c r="D132" s="11">
        <f t="shared" si="92"/>
        <v>6.7810770696068501E-2</v>
      </c>
      <c r="E132" s="11">
        <v>0.18309457382988809</v>
      </c>
      <c r="F132" s="11">
        <f t="shared" ref="F132:F133" si="95">SUM(D132:E132)</f>
        <v>0.25090534452595659</v>
      </c>
      <c r="G132" s="200">
        <f t="shared" si="94"/>
        <v>2.6754157977220139E-2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2.3518348521272281</v>
      </c>
      <c r="C133" s="11">
        <v>2.8023378230160869</v>
      </c>
      <c r="D133" s="11">
        <f t="shared" si="92"/>
        <v>0.45050297088885882</v>
      </c>
      <c r="E133" s="11">
        <v>1.2337163605519514</v>
      </c>
      <c r="F133" s="11">
        <f t="shared" si="95"/>
        <v>1.6842193314408103</v>
      </c>
      <c r="G133" s="200">
        <f t="shared" si="94"/>
        <v>2.8513367447241977E-2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3.4753346463205239</v>
      </c>
      <c r="C134" s="11">
        <v>4.2697988745532323</v>
      </c>
      <c r="D134" s="11">
        <f t="shared" si="92"/>
        <v>0.79446422823270835</v>
      </c>
      <c r="E134" s="11">
        <v>2.3134907356661012</v>
      </c>
      <c r="F134" s="11">
        <f t="shared" ref="F134:F137" si="96">SUM(D134:E134)</f>
        <v>3.1079549638988095</v>
      </c>
      <c r="G134" s="200">
        <f t="shared" si="94"/>
        <v>3.4601065403492282E-2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0.72171225773247571</v>
      </c>
      <c r="C135" s="11">
        <v>1.1662123968980291</v>
      </c>
      <c r="D135" s="11">
        <f t="shared" si="92"/>
        <v>0.44450013916555342</v>
      </c>
      <c r="E135" s="11">
        <v>0.61307366165307786</v>
      </c>
      <c r="F135" s="11">
        <f t="shared" si="96"/>
        <v>1.0575738008186313</v>
      </c>
      <c r="G135" s="200">
        <f t="shared" si="94"/>
        <v>4.1845137210738459E-2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0.37136523047820513</v>
      </c>
      <c r="C136" s="11">
        <v>0.50821320667428949</v>
      </c>
      <c r="D136" s="11">
        <f t="shared" si="92"/>
        <v>0.13684797619608435</v>
      </c>
      <c r="E136" s="11">
        <v>0.31140517234311399</v>
      </c>
      <c r="F136" s="11">
        <f t="shared" si="96"/>
        <v>0.44825314853919834</v>
      </c>
      <c r="G136" s="200">
        <f t="shared" si="94"/>
        <v>4.1433546805890176E-2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0.40499860586062925</v>
      </c>
      <c r="C137" s="11">
        <v>0.52272371264678907</v>
      </c>
      <c r="D137" s="11">
        <f t="shared" si="92"/>
        <v>0.11772510678615983</v>
      </c>
      <c r="E137" s="11">
        <v>0.20472053688455455</v>
      </c>
      <c r="F137" s="11">
        <f t="shared" si="96"/>
        <v>0.32244564367071438</v>
      </c>
      <c r="G137" s="200">
        <f t="shared" si="94"/>
        <v>2.7649669275367605E-2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0.27237012496466967</v>
      </c>
      <c r="C138" s="11">
        <v>0.3823654504100033</v>
      </c>
      <c r="D138" s="11">
        <f t="shared" si="92"/>
        <v>0.10999532544533364</v>
      </c>
      <c r="E138" s="11">
        <v>0.17435175005890247</v>
      </c>
      <c r="F138" s="11">
        <f t="shared" ref="F138" si="97">SUM(D138:E138)</f>
        <v>0.2843470755042361</v>
      </c>
      <c r="G138" s="200">
        <f t="shared" si="94"/>
        <v>3.3534988045724523E-2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0.30293000309251122</v>
      </c>
      <c r="C139" s="11">
        <v>0.39168023740585073</v>
      </c>
      <c r="D139" s="11">
        <f t="shared" si="92"/>
        <v>8.8750234313339504E-2</v>
      </c>
      <c r="E139" s="11">
        <v>0.187191689748122</v>
      </c>
      <c r="F139" s="11">
        <f t="shared" ref="F139" si="98">SUM(D139:E139)</f>
        <v>0.27594192406146151</v>
      </c>
      <c r="G139" s="200">
        <f t="shared" si="94"/>
        <v>3.2596802051650942E-2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4.1516472792964789</v>
      </c>
      <c r="C140" s="11">
        <v>5.1448644180566525</v>
      </c>
      <c r="D140" s="11">
        <f>C140-B140</f>
        <v>0.99321713876017359</v>
      </c>
      <c r="E140" s="11">
        <v>2.8089885512071664</v>
      </c>
      <c r="F140" s="11">
        <f>SUM(D140:E140)</f>
        <v>3.80220568996734</v>
      </c>
      <c r="G140" s="200">
        <f t="shared" si="94"/>
        <v>3.5051353427964393E-2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0.82717796103660013</v>
      </c>
      <c r="C141" s="11">
        <v>1.3450449702507756</v>
      </c>
      <c r="D141" s="11">
        <f t="shared" ref="D141:D147" si="99">C141-B141</f>
        <v>0.5178670092141755</v>
      </c>
      <c r="E141" s="11">
        <v>0.65461646760556802</v>
      </c>
      <c r="F141" s="11">
        <f t="shared" ref="F141:F142" si="100">SUM(D141:E141)</f>
        <v>1.1724834768197434</v>
      </c>
      <c r="G141" s="200">
        <f t="shared" si="94"/>
        <v>3.9631109926293817E-2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2.9048853896180737E-2</v>
      </c>
      <c r="C142" s="11">
        <v>3.6240880912705636E-2</v>
      </c>
      <c r="D142" s="11">
        <f t="shared" si="99"/>
        <v>7.1920270165248996E-3</v>
      </c>
      <c r="E142" s="11">
        <v>1.6583006346515418E-2</v>
      </c>
      <c r="F142" s="11">
        <f t="shared" si="100"/>
        <v>2.3775033363040318E-2</v>
      </c>
      <c r="G142" s="200">
        <f t="shared" si="94"/>
        <v>3.0566319077759863E-2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1.5259275731918611</v>
      </c>
      <c r="C143" s="11">
        <v>2.1957503014277044</v>
      </c>
      <c r="D143" s="11">
        <f t="shared" si="99"/>
        <v>0.66982272823584332</v>
      </c>
      <c r="E143" s="11">
        <v>1.035136161312169</v>
      </c>
      <c r="F143" s="11">
        <f t="shared" ref="F143:F144" si="101">SUM(D143:E143)</f>
        <v>1.7049588895480123</v>
      </c>
      <c r="G143" s="200">
        <f t="shared" si="94"/>
        <v>3.5124126219034935E-2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0.51115414602944087</v>
      </c>
      <c r="C144" s="11">
        <v>1.0422946273888645</v>
      </c>
      <c r="D144" s="11">
        <f t="shared" si="99"/>
        <v>0.5311404813594236</v>
      </c>
      <c r="E144" s="11">
        <v>0.44522756057933144</v>
      </c>
      <c r="F144" s="11">
        <f t="shared" si="101"/>
        <v>0.97636804193875504</v>
      </c>
      <c r="G144" s="200">
        <f t="shared" si="94"/>
        <v>4.2650185537576712E-2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0.31875058446193183</v>
      </c>
      <c r="C145" s="11">
        <v>0.64689151524897959</v>
      </c>
      <c r="D145" s="11">
        <f t="shared" si="99"/>
        <v>0.32814093078704776</v>
      </c>
      <c r="E145" s="11">
        <v>0.24596057403520927</v>
      </c>
      <c r="F145" s="11">
        <f t="shared" ref="F145:F146" si="102">SUM(D145:E145)</f>
        <v>0.57410150482225708</v>
      </c>
      <c r="G145" s="200">
        <f t="shared" si="94"/>
        <v>3.8863191042381118E-2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0.56608783708466026</v>
      </c>
      <c r="C146" s="11">
        <v>0.88214535596551591</v>
      </c>
      <c r="D146" s="11">
        <f t="shared" si="99"/>
        <v>0.31605751888085565</v>
      </c>
      <c r="E146" s="11">
        <v>0.4635285001667937</v>
      </c>
      <c r="F146" s="11">
        <f t="shared" si="102"/>
        <v>0.77958601904764935</v>
      </c>
      <c r="G146" s="200">
        <f t="shared" si="94"/>
        <v>4.0685347979897202E-2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0.33707593745043746</v>
      </c>
      <c r="C147" s="11">
        <v>0.40552870975438249</v>
      </c>
      <c r="D147" s="11">
        <f t="shared" si="99"/>
        <v>6.8452772303945031E-2</v>
      </c>
      <c r="E147" s="11">
        <v>0.21278681561051199</v>
      </c>
      <c r="F147" s="11">
        <f t="shared" ref="F147" si="103">SUM(D147:E147)</f>
        <v>0.28123958791445702</v>
      </c>
      <c r="G147" s="200">
        <f t="shared" si="94"/>
        <v>3.3162029561395023E-2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1.5625353834051956</v>
      </c>
      <c r="C148" s="11">
        <v>2.5731384292909452</v>
      </c>
      <c r="D148" s="11">
        <f t="shared" ref="D148" si="104">C148-B148</f>
        <v>1.0106030458857496</v>
      </c>
      <c r="E148" s="11">
        <v>1.2109070561178386</v>
      </c>
      <c r="F148" s="11">
        <f t="shared" ref="F148" si="105">SUM(D148:E148)</f>
        <v>2.2215101020035881</v>
      </c>
      <c r="G148" s="200">
        <f t="shared" ref="G148:G149" si="106">IF(B148&gt;0,(1+(E148/B148))^(1/($C$6-$B$6))-1,0)</f>
        <v>3.8992995574469447E-2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28.733409306276176</v>
      </c>
      <c r="C149" s="11">
        <f t="shared" ref="C149:F149" si="107">SUM(C123:C148)</f>
        <v>34.420027044148057</v>
      </c>
      <c r="D149" s="11">
        <f t="shared" si="107"/>
        <v>5.686617737871881</v>
      </c>
      <c r="E149" s="11">
        <f t="shared" si="107"/>
        <v>16.734153166624615</v>
      </c>
      <c r="F149" s="11">
        <f t="shared" si="107"/>
        <v>22.4207709044965</v>
      </c>
      <c r="G149" s="200">
        <f t="shared" si="106"/>
        <v>3.106877346059389E-2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3.4009256644203005</v>
      </c>
      <c r="C152" s="11">
        <v>3.5233039897834231</v>
      </c>
      <c r="D152" s="11">
        <f>C152-B152</f>
        <v>0.12237832536312254</v>
      </c>
      <c r="E152" s="11">
        <v>1.718561167620378</v>
      </c>
      <c r="F152" s="11">
        <f>SUM(D152:E152)</f>
        <v>1.8409394929835006</v>
      </c>
      <c r="G152" s="200">
        <f>IF(B152&gt;0,(1+(E152/B152))^(1/($C$6-$B$6))-1,0)</f>
        <v>2.7642253266364936E-2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1.3095203190939588</v>
      </c>
      <c r="C153" s="11">
        <v>2.0539831789408582</v>
      </c>
      <c r="D153" s="11">
        <f t="shared" ref="D153:D168" si="110">C153-B153</f>
        <v>0.74446285984689942</v>
      </c>
      <c r="E153" s="11">
        <v>1.0223920717324244</v>
      </c>
      <c r="F153" s="11">
        <f t="shared" ref="F153:F160" si="111">SUM(D153:E153)</f>
        <v>1.7668549315793238</v>
      </c>
      <c r="G153" s="200">
        <f t="shared" ref="G153:G155" si="112">IF(B153&gt;0,(1+(E153/B153))^(1/($C$6-$B$6))-1,0)</f>
        <v>3.9218013121423034E-2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3.2477121796221993</v>
      </c>
      <c r="C154" s="11">
        <v>3.2422368714538523</v>
      </c>
      <c r="D154" s="11">
        <f t="shared" si="110"/>
        <v>-5.4753081683469595E-3</v>
      </c>
      <c r="E154" s="11">
        <v>1.119718636407528</v>
      </c>
      <c r="F154" s="11">
        <f t="shared" si="111"/>
        <v>1.114243328239181</v>
      </c>
      <c r="G154" s="200">
        <f t="shared" si="112"/>
        <v>1.9944561725358856E-2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0.60781544572855162</v>
      </c>
      <c r="C155" s="11">
        <v>0.7540760767869924</v>
      </c>
      <c r="D155" s="11">
        <f t="shared" si="110"/>
        <v>0.14626063105844078</v>
      </c>
      <c r="E155" s="11">
        <v>0.35707950704293878</v>
      </c>
      <c r="F155" s="11">
        <f t="shared" si="111"/>
        <v>0.50334013810137956</v>
      </c>
      <c r="G155" s="200">
        <f t="shared" si="112"/>
        <v>3.1289399005913099E-2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0.27941352213499954</v>
      </c>
      <c r="C156" s="11">
        <v>0.20740682742590758</v>
      </c>
      <c r="D156" s="11">
        <f t="shared" si="110"/>
        <v>-7.2006694709091962E-2</v>
      </c>
      <c r="E156" s="11">
        <v>0.10986062111723779</v>
      </c>
      <c r="F156" s="11">
        <f t="shared" si="111"/>
        <v>3.7853926408145833E-2</v>
      </c>
      <c r="G156" s="200">
        <f>IF(B156&gt;0,(1+(E156/B156))^(1/($C$6-$B$6))-1,0)</f>
        <v>2.2352215608081316E-2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2.3428574843410548</v>
      </c>
      <c r="C157" s="11">
        <v>3.0354207904756865</v>
      </c>
      <c r="D157" s="11">
        <f t="shared" si="110"/>
        <v>0.69256330613463168</v>
      </c>
      <c r="E157" s="11">
        <v>1.3294181903365403</v>
      </c>
      <c r="F157" s="11">
        <f t="shared" si="111"/>
        <v>2.021981496471172</v>
      </c>
      <c r="G157" s="200">
        <f t="shared" ref="G157:G178" si="113">IF(B157&gt;0,(1+(E157/B157))^(1/($C$6-$B$6))-1,0)</f>
        <v>3.0416079015585629E-2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1.2328704623860307</v>
      </c>
      <c r="C158" s="11">
        <v>1.0112062233773262</v>
      </c>
      <c r="D158" s="11">
        <f t="shared" si="110"/>
        <v>-0.22166423900870447</v>
      </c>
      <c r="E158" s="11">
        <v>0.38733308594403759</v>
      </c>
      <c r="F158" s="11">
        <f t="shared" si="111"/>
        <v>0.16566884693533313</v>
      </c>
      <c r="G158" s="200">
        <f t="shared" si="113"/>
        <v>1.8380657697667724E-2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0.47031048402818482</v>
      </c>
      <c r="C159" s="11">
        <v>0.53042753237018914</v>
      </c>
      <c r="D159" s="11">
        <f t="shared" si="110"/>
        <v>6.011704834200432E-2</v>
      </c>
      <c r="E159" s="11">
        <v>0.28647325200858176</v>
      </c>
      <c r="F159" s="11">
        <f t="shared" si="111"/>
        <v>0.34659030035058608</v>
      </c>
      <c r="G159" s="200">
        <f t="shared" si="113"/>
        <v>3.2220489040658995E-2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0.32886025130512947</v>
      </c>
      <c r="C160" s="11">
        <v>0.39634380032163585</v>
      </c>
      <c r="D160" s="11">
        <f t="shared" si="110"/>
        <v>6.7483549016506383E-2</v>
      </c>
      <c r="E160" s="11">
        <v>0.12375339629175042</v>
      </c>
      <c r="F160" s="11">
        <f t="shared" si="111"/>
        <v>0.1912369453082568</v>
      </c>
      <c r="G160" s="200">
        <f t="shared" si="113"/>
        <v>2.1522062249750951E-2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0.47682812852681694</v>
      </c>
      <c r="C161" s="11">
        <v>0.44281243262219122</v>
      </c>
      <c r="D161" s="11">
        <f t="shared" si="110"/>
        <v>-3.401569590462572E-2</v>
      </c>
      <c r="E161" s="11">
        <v>0.20927474256532061</v>
      </c>
      <c r="F161" s="11">
        <f t="shared" ref="F161:F162" si="114">SUM(D161:E161)</f>
        <v>0.17525904666069489</v>
      </c>
      <c r="G161" s="200">
        <f t="shared" si="113"/>
        <v>2.4554719014979964E-2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2.1699128526970375</v>
      </c>
      <c r="C162" s="11">
        <v>2.407792237197055</v>
      </c>
      <c r="D162" s="11">
        <f t="shared" si="110"/>
        <v>0.23787938450001755</v>
      </c>
      <c r="E162" s="11">
        <v>1.0515794504140064</v>
      </c>
      <c r="F162" s="11">
        <f t="shared" si="114"/>
        <v>1.2894588349140239</v>
      </c>
      <c r="G162" s="200">
        <f t="shared" si="113"/>
        <v>2.6693912633547257E-2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3.3461166449556119</v>
      </c>
      <c r="C163" s="11">
        <v>4.0295168333334406</v>
      </c>
      <c r="D163" s="11">
        <f t="shared" si="110"/>
        <v>0.68340018837782868</v>
      </c>
      <c r="E163" s="11">
        <v>2.0965976210865342</v>
      </c>
      <c r="F163" s="11">
        <f t="shared" ref="F163:F166" si="115">SUM(D163:E163)</f>
        <v>2.7799978094643629</v>
      </c>
      <c r="G163" s="200">
        <f t="shared" si="113"/>
        <v>3.2963471518402176E-2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0.56749216326578944</v>
      </c>
      <c r="C164" s="11">
        <v>0.69153586211454365</v>
      </c>
      <c r="D164" s="11">
        <f t="shared" si="110"/>
        <v>0.12404369884875421</v>
      </c>
      <c r="E164" s="11">
        <v>0.41403070052453395</v>
      </c>
      <c r="F164" s="11">
        <f t="shared" si="115"/>
        <v>0.53807439937328816</v>
      </c>
      <c r="G164" s="200">
        <f t="shared" si="113"/>
        <v>3.7200466595986192E-2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0.52958363834212485</v>
      </c>
      <c r="C165" s="11">
        <v>0.72894966001706429</v>
      </c>
      <c r="D165" s="11">
        <f t="shared" si="110"/>
        <v>0.19936602167493944</v>
      </c>
      <c r="E165" s="11">
        <v>0.37719080417603557</v>
      </c>
      <c r="F165" s="11">
        <f t="shared" si="115"/>
        <v>0.57655682585097501</v>
      </c>
      <c r="G165" s="200">
        <f t="shared" si="113"/>
        <v>3.6503996115978321E-2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1.5001171980011567</v>
      </c>
      <c r="C166" s="11">
        <v>1.6713037169221159</v>
      </c>
      <c r="D166" s="11">
        <f t="shared" si="110"/>
        <v>0.17118651892095915</v>
      </c>
      <c r="E166" s="11">
        <v>0.6776454226517461</v>
      </c>
      <c r="F166" s="11">
        <f t="shared" si="115"/>
        <v>0.84883194157270525</v>
      </c>
      <c r="G166" s="200">
        <f t="shared" si="113"/>
        <v>2.5161662289683528E-2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0.36974475621409236</v>
      </c>
      <c r="C167" s="11">
        <v>0.52862512822642471</v>
      </c>
      <c r="D167" s="11">
        <f t="shared" si="110"/>
        <v>0.15888037201233235</v>
      </c>
      <c r="E167" s="11">
        <v>0.24048903945390954</v>
      </c>
      <c r="F167" s="11">
        <f t="shared" ref="F167" si="116">SUM(D167:E167)</f>
        <v>0.39936941146624189</v>
      </c>
      <c r="G167" s="200">
        <f t="shared" si="113"/>
        <v>3.3966057405846906E-2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0.31888254613240974</v>
      </c>
      <c r="C168" s="11">
        <v>0.46209628182995405</v>
      </c>
      <c r="D168" s="11">
        <f t="shared" si="110"/>
        <v>0.14321373569754431</v>
      </c>
      <c r="E168" s="11">
        <v>0.21433260977216695</v>
      </c>
      <c r="F168" s="11">
        <f t="shared" ref="F168" si="117">SUM(D168:E168)</f>
        <v>0.35754634546971126</v>
      </c>
      <c r="G168" s="200">
        <f t="shared" si="113"/>
        <v>3.4867581637798128E-2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2.3617939032440933</v>
      </c>
      <c r="C169" s="11">
        <v>3.0395281816698851</v>
      </c>
      <c r="D169" s="11">
        <f>C169-B169</f>
        <v>0.67773427842579181</v>
      </c>
      <c r="E169" s="11">
        <v>1.6301027371179266</v>
      </c>
      <c r="F169" s="11">
        <f>SUM(D169:E169)</f>
        <v>2.3078370155437185</v>
      </c>
      <c r="G169" s="200">
        <f t="shared" si="113"/>
        <v>3.5609007978844254E-2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1.0847982495165134</v>
      </c>
      <c r="C170" s="11">
        <v>1.908417592784051</v>
      </c>
      <c r="D170" s="11">
        <f t="shared" ref="D170:D176" si="118">C170-B170</f>
        <v>0.82361934326753761</v>
      </c>
      <c r="E170" s="11">
        <v>0.90609438034883816</v>
      </c>
      <c r="F170" s="11">
        <f t="shared" ref="F170:F171" si="119">SUM(D170:E170)</f>
        <v>1.7297137236163758</v>
      </c>
      <c r="G170" s="200">
        <f t="shared" si="113"/>
        <v>4.1309724608908915E-2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2.398480335073332E-2</v>
      </c>
      <c r="C171" s="11">
        <v>2.2466472145355205E-2</v>
      </c>
      <c r="D171" s="11">
        <f t="shared" si="118"/>
        <v>-1.5183312053781151E-3</v>
      </c>
      <c r="E171" s="11">
        <v>1.1878429824311696E-2</v>
      </c>
      <c r="F171" s="11">
        <f t="shared" si="119"/>
        <v>1.0360098618933581E-2</v>
      </c>
      <c r="G171" s="200">
        <f t="shared" si="113"/>
        <v>2.7182358318613264E-2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1.287993704183662</v>
      </c>
      <c r="C172" s="11">
        <v>1.5558017796023393</v>
      </c>
      <c r="D172" s="11">
        <f t="shared" si="118"/>
        <v>0.26780807541867735</v>
      </c>
      <c r="E172" s="11">
        <v>0.64558834671574561</v>
      </c>
      <c r="F172" s="11">
        <f t="shared" ref="F172:F173" si="120">SUM(D172:E172)</f>
        <v>0.91339642213442296</v>
      </c>
      <c r="G172" s="200">
        <f t="shared" si="113"/>
        <v>2.7456059367027885E-2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0.59975464673472612</v>
      </c>
      <c r="C173" s="11">
        <v>1.0281484701110069</v>
      </c>
      <c r="D173" s="11">
        <f t="shared" si="118"/>
        <v>0.42839382337628074</v>
      </c>
      <c r="E173" s="11">
        <v>0.42617573735003966</v>
      </c>
      <c r="F173" s="11">
        <f t="shared" si="120"/>
        <v>0.8545695607263204</v>
      </c>
      <c r="G173" s="200">
        <f t="shared" si="113"/>
        <v>3.6437102167053981E-2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0.72455601944376247</v>
      </c>
      <c r="C174" s="11">
        <v>1.4508503723787802</v>
      </c>
      <c r="D174" s="11">
        <f t="shared" si="118"/>
        <v>0.72629435293501776</v>
      </c>
      <c r="E174" s="11">
        <v>0.55396627730211456</v>
      </c>
      <c r="F174" s="11">
        <f t="shared" ref="F174:F175" si="121">SUM(D174:E174)</f>
        <v>1.2802606302371324</v>
      </c>
      <c r="G174" s="200">
        <f t="shared" si="113"/>
        <v>3.858590059060063E-2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0.82467011544099855</v>
      </c>
      <c r="C175" s="11">
        <v>1.2738506822654716</v>
      </c>
      <c r="D175" s="11">
        <f t="shared" si="118"/>
        <v>0.44918056682447305</v>
      </c>
      <c r="E175" s="11">
        <v>0.69360849192394924</v>
      </c>
      <c r="F175" s="11">
        <f t="shared" si="121"/>
        <v>1.1427890587484222</v>
      </c>
      <c r="G175" s="200">
        <f t="shared" si="113"/>
        <v>4.15291141401537E-2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0.356525856863734</v>
      </c>
      <c r="C176" s="11">
        <v>0.41385556440721821</v>
      </c>
      <c r="D176" s="11">
        <f t="shared" si="118"/>
        <v>5.732970754348421E-2</v>
      </c>
      <c r="E176" s="11">
        <v>0.20127167013206565</v>
      </c>
      <c r="F176" s="11">
        <f t="shared" ref="F176" si="122">SUM(D176:E176)</f>
        <v>0.25860137767554986</v>
      </c>
      <c r="G176" s="200">
        <f t="shared" si="113"/>
        <v>3.0288937739127109E-2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1.3779256888783322</v>
      </c>
      <c r="C177" s="11">
        <v>2.0923097035105185</v>
      </c>
      <c r="D177" s="11">
        <f t="shared" ref="D177" si="123">C177-B177</f>
        <v>0.71438401463218626</v>
      </c>
      <c r="E177" s="11">
        <v>1.0105637429246366</v>
      </c>
      <c r="F177" s="11">
        <f t="shared" ref="F177" si="124">SUM(D177:E177)</f>
        <v>1.7249477575568228</v>
      </c>
      <c r="G177" s="200">
        <f t="shared" si="113"/>
        <v>3.7352843693008619E-2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31.140966728852007</v>
      </c>
      <c r="C178" s="11">
        <f t="shared" ref="C178:F178" si="125">SUM(C152:C177)</f>
        <v>38.502266262073277</v>
      </c>
      <c r="D178" s="11">
        <f t="shared" si="125"/>
        <v>7.3612995332212829</v>
      </c>
      <c r="E178" s="11">
        <f t="shared" si="125"/>
        <v>17.814980132785298</v>
      </c>
      <c r="F178" s="11">
        <f t="shared" si="125"/>
        <v>25.176279666006582</v>
      </c>
      <c r="G178" s="200">
        <f t="shared" si="113"/>
        <v>3.0619188980804735E-2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8.6683189597517618</v>
      </c>
      <c r="C181" s="11">
        <v>8.3195591630217471</v>
      </c>
      <c r="D181" s="11">
        <f>C181-B181</f>
        <v>-0.34875979673001467</v>
      </c>
      <c r="E181" s="11">
        <v>3.576660321082648</v>
      </c>
      <c r="F181" s="11">
        <f>SUM(D181:E181)</f>
        <v>3.2279005243526333</v>
      </c>
      <c r="G181" s="200">
        <f>IF(B181&gt;0,(1+(E181/B181))^(1/($C$6-$B$6))-1,0)</f>
        <v>2.3296632073426693E-2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3.5347502883030293</v>
      </c>
      <c r="C182" s="11">
        <v>4.7591715669004646</v>
      </c>
      <c r="D182" s="11">
        <f t="shared" ref="D182:D197" si="128">C182-B182</f>
        <v>1.2244212785974353</v>
      </c>
      <c r="E182" s="11">
        <v>1.9523353452717374</v>
      </c>
      <c r="F182" s="11">
        <f t="shared" ref="F182:F189" si="129">SUM(D182:E182)</f>
        <v>3.1767566238691725</v>
      </c>
      <c r="G182" s="200">
        <f t="shared" ref="G182:G184" si="130">IF(B182&gt;0,(1+(E182/B182))^(1/($C$6-$B$6))-1,0)</f>
        <v>2.9750946857016958E-2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5.6672395426125526</v>
      </c>
      <c r="C183" s="11">
        <v>5.8118086547289112</v>
      </c>
      <c r="D183" s="11">
        <f t="shared" si="128"/>
        <v>0.14456911211635859</v>
      </c>
      <c r="E183" s="11">
        <v>1.7682140491993574</v>
      </c>
      <c r="F183" s="11">
        <f t="shared" si="129"/>
        <v>1.912783161315716</v>
      </c>
      <c r="G183" s="200">
        <f t="shared" si="130"/>
        <v>1.8268697038062776E-2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2.2910338677172017</v>
      </c>
      <c r="C184" s="11">
        <v>2.5847331533493478</v>
      </c>
      <c r="D184" s="11">
        <f t="shared" si="128"/>
        <v>0.29369928563214609</v>
      </c>
      <c r="E184" s="11">
        <v>1.3237242182736519</v>
      </c>
      <c r="F184" s="11">
        <f t="shared" si="129"/>
        <v>1.617423503905798</v>
      </c>
      <c r="G184" s="200">
        <f t="shared" si="130"/>
        <v>3.0868292804988373E-2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1.2206691307278361</v>
      </c>
      <c r="C185" s="11">
        <v>1.4255349242729931</v>
      </c>
      <c r="D185" s="11">
        <f t="shared" si="128"/>
        <v>0.20486579354515699</v>
      </c>
      <c r="E185" s="11">
        <v>0.55941128573466881</v>
      </c>
      <c r="F185" s="11">
        <f t="shared" si="129"/>
        <v>0.7642770792798258</v>
      </c>
      <c r="G185" s="200">
        <f>IF(B185&gt;0,(1+(E185/B185))^(1/($C$6-$B$6))-1,0)</f>
        <v>2.5469569553630889E-2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5.4934415836535457</v>
      </c>
      <c r="C186" s="11">
        <v>6.501479303186871</v>
      </c>
      <c r="D186" s="11">
        <f t="shared" si="128"/>
        <v>1.0080377195333252</v>
      </c>
      <c r="E186" s="11">
        <v>2.5691651503893778</v>
      </c>
      <c r="F186" s="11">
        <f t="shared" si="129"/>
        <v>3.577202869922703</v>
      </c>
      <c r="G186" s="200">
        <f t="shared" ref="G186:G205" si="131">IF(B186&gt;0,(1+(E186/B186))^(1/($C$6-$B$6))-1,0)</f>
        <v>2.5908743257079703E-2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2.6363457794428578</v>
      </c>
      <c r="C187" s="11">
        <v>1.9562950339423322</v>
      </c>
      <c r="D187" s="11">
        <f t="shared" si="128"/>
        <v>-0.68005074550052558</v>
      </c>
      <c r="E187" s="11">
        <v>0.7564477132668056</v>
      </c>
      <c r="F187" s="11">
        <f t="shared" si="129"/>
        <v>7.6396967766280022E-2</v>
      </c>
      <c r="G187" s="200">
        <f t="shared" si="131"/>
        <v>1.6959529721405797E-2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2.0430079969716228</v>
      </c>
      <c r="C188" s="11">
        <v>2.2732687117086749</v>
      </c>
      <c r="D188" s="11">
        <f t="shared" si="128"/>
        <v>0.23026071473705212</v>
      </c>
      <c r="E188" s="11">
        <v>1.2003198333980116</v>
      </c>
      <c r="F188" s="11">
        <f t="shared" si="129"/>
        <v>1.4305805481350637</v>
      </c>
      <c r="G188" s="200">
        <f t="shared" si="131"/>
        <v>3.1291374626133406E-2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1.6113210941468814</v>
      </c>
      <c r="C189" s="11">
        <v>2.052358210562589</v>
      </c>
      <c r="D189" s="11">
        <f t="shared" si="128"/>
        <v>0.44103711641570764</v>
      </c>
      <c r="E189" s="11">
        <v>0.49838112969104581</v>
      </c>
      <c r="F189" s="11">
        <f t="shared" si="129"/>
        <v>0.93941824610675351</v>
      </c>
      <c r="G189" s="200">
        <f t="shared" si="131"/>
        <v>1.8128523253274409E-2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1.1997675779884498</v>
      </c>
      <c r="C190" s="11">
        <v>1.0634588648227778</v>
      </c>
      <c r="D190" s="11">
        <f t="shared" si="128"/>
        <v>-0.13630871316567195</v>
      </c>
      <c r="E190" s="11">
        <v>0.40451855372913981</v>
      </c>
      <c r="F190" s="11">
        <f t="shared" ref="F190:F191" si="132">SUM(D190:E190)</f>
        <v>0.26820984056346786</v>
      </c>
      <c r="G190" s="200">
        <f t="shared" si="131"/>
        <v>1.95588853958093E-2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6.8758387723526413</v>
      </c>
      <c r="C191" s="11">
        <v>5.9602889666897809</v>
      </c>
      <c r="D191" s="11">
        <f t="shared" si="128"/>
        <v>-0.91554980566286037</v>
      </c>
      <c r="E191" s="11">
        <v>2.6205892280644929</v>
      </c>
      <c r="F191" s="11">
        <f t="shared" si="132"/>
        <v>1.7050394224016325</v>
      </c>
      <c r="G191" s="200">
        <f t="shared" si="131"/>
        <v>2.1760179177099825E-2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11.085410463034686</v>
      </c>
      <c r="C192" s="11">
        <v>8.7391235783509718</v>
      </c>
      <c r="D192" s="11">
        <f t="shared" si="128"/>
        <v>-2.3462868846837139</v>
      </c>
      <c r="E192" s="11">
        <v>4.57085549759669</v>
      </c>
      <c r="F192" s="11">
        <f t="shared" ref="F192:F195" si="133">SUM(D192:E192)</f>
        <v>2.224568612912976</v>
      </c>
      <c r="G192" s="200">
        <f t="shared" si="131"/>
        <v>2.3283003809957847E-2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2.0422248270117755</v>
      </c>
      <c r="C193" s="11">
        <v>0.93608278766984909</v>
      </c>
      <c r="D193" s="11">
        <f t="shared" si="128"/>
        <v>-1.1061420393419263</v>
      </c>
      <c r="E193" s="11">
        <v>0.81140247026188062</v>
      </c>
      <c r="F193" s="11">
        <f t="shared" si="133"/>
        <v>-0.29473956908004573</v>
      </c>
      <c r="G193" s="200">
        <f t="shared" si="131"/>
        <v>2.2553987505856243E-2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1.0695923526526061</v>
      </c>
      <c r="C194" s="11">
        <v>1.0261014790613487</v>
      </c>
      <c r="D194" s="11">
        <f t="shared" si="128"/>
        <v>-4.3490873591257362E-2</v>
      </c>
      <c r="E194" s="11">
        <v>0.53627260598484017</v>
      </c>
      <c r="F194" s="11">
        <f t="shared" si="133"/>
        <v>0.49278173239358281</v>
      </c>
      <c r="G194" s="200">
        <f t="shared" si="131"/>
        <v>2.7462662601195564E-2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8.814250540625947</v>
      </c>
      <c r="C195" s="11">
        <v>8.4194964094785956</v>
      </c>
      <c r="D195" s="11">
        <f t="shared" si="128"/>
        <v>-0.39475413114735147</v>
      </c>
      <c r="E195" s="11">
        <v>3.122683943843592</v>
      </c>
      <c r="F195" s="11">
        <f t="shared" si="133"/>
        <v>2.7279298126962406</v>
      </c>
      <c r="G195" s="200">
        <f t="shared" si="131"/>
        <v>2.0423600836079858E-2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3.8038913562974765</v>
      </c>
      <c r="C196" s="11">
        <v>3.3229181809108166</v>
      </c>
      <c r="D196" s="11">
        <f t="shared" si="128"/>
        <v>-0.48097317538665996</v>
      </c>
      <c r="E196" s="11">
        <v>1.3754444478666072</v>
      </c>
      <c r="F196" s="11">
        <f t="shared" ref="F196" si="134">SUM(D196:E196)</f>
        <v>0.89447127247994729</v>
      </c>
      <c r="G196" s="200">
        <f t="shared" si="131"/>
        <v>2.0789978304301737E-2</v>
      </c>
    </row>
    <row r="197" spans="1:14" x14ac:dyDescent="0.2">
      <c r="A197" t="str">
        <f t="shared" si="127"/>
        <v>54 Textiles, printing and other skilled trades</v>
      </c>
      <c r="B197" s="11">
        <v>1.9584182994971513</v>
      </c>
      <c r="C197" s="11">
        <v>1.7911994119530064</v>
      </c>
      <c r="D197" s="11">
        <f t="shared" si="128"/>
        <v>-0.16721888754414493</v>
      </c>
      <c r="E197" s="11">
        <v>0.77366912551821176</v>
      </c>
      <c r="F197" s="11">
        <f t="shared" ref="F197" si="135">SUM(D197:E197)</f>
        <v>0.60645023797406683</v>
      </c>
      <c r="G197" s="200">
        <f t="shared" si="131"/>
        <v>2.2443399385027041E-2</v>
      </c>
    </row>
    <row r="198" spans="1:14" x14ac:dyDescent="0.2">
      <c r="A198" t="str">
        <f t="shared" si="127"/>
        <v>61 Caring personal service occupations</v>
      </c>
      <c r="B198" s="11">
        <v>16.232116543063704</v>
      </c>
      <c r="C198" s="11">
        <v>20.170407106444049</v>
      </c>
      <c r="D198" s="11">
        <f>C198-B198</f>
        <v>3.9382905633803453</v>
      </c>
      <c r="E198" s="11">
        <v>10.105812361891511</v>
      </c>
      <c r="F198" s="11">
        <f>SUM(D198:E198)</f>
        <v>14.044102925271856</v>
      </c>
      <c r="G198" s="200">
        <f t="shared" si="131"/>
        <v>3.2794138764046465E-2</v>
      </c>
    </row>
    <row r="199" spans="1:14" x14ac:dyDescent="0.2">
      <c r="A199" t="str">
        <f t="shared" si="127"/>
        <v>62 Leisure, travel and related personal service occupations</v>
      </c>
      <c r="B199" s="11">
        <v>3.5038570617910398</v>
      </c>
      <c r="C199" s="11">
        <v>3.0809322318283203</v>
      </c>
      <c r="D199" s="11">
        <f t="shared" ref="D199:D205" si="136">C199-B199</f>
        <v>-0.42292482996271952</v>
      </c>
      <c r="E199" s="11">
        <v>1.4427318687836519</v>
      </c>
      <c r="F199" s="11">
        <f t="shared" ref="F199:F200" si="137">SUM(D199:E199)</f>
        <v>1.0198070388209324</v>
      </c>
      <c r="G199" s="200">
        <f t="shared" si="131"/>
        <v>2.3255205550288593E-2</v>
      </c>
    </row>
    <row r="200" spans="1:14" x14ac:dyDescent="0.2">
      <c r="A200" t="str">
        <f t="shared" si="127"/>
        <v>63 Community and civil enforcement occupations</v>
      </c>
      <c r="B200" s="11">
        <v>0.11654114950219217</v>
      </c>
      <c r="C200" s="11">
        <v>9.9951626413585737E-2</v>
      </c>
      <c r="D200" s="11">
        <f t="shared" si="136"/>
        <v>-1.6589523088606437E-2</v>
      </c>
      <c r="E200" s="11">
        <v>3.2868093185222581E-2</v>
      </c>
      <c r="F200" s="11">
        <f t="shared" si="137"/>
        <v>1.6278570096616145E-2</v>
      </c>
      <c r="G200" s="200">
        <f t="shared" si="131"/>
        <v>1.6700907332414472E-2</v>
      </c>
    </row>
    <row r="201" spans="1:14" x14ac:dyDescent="0.2">
      <c r="A201" t="str">
        <f t="shared" si="127"/>
        <v>71 Sales occupations</v>
      </c>
      <c r="B201" s="11">
        <v>9.7591607608502962</v>
      </c>
      <c r="C201" s="11">
        <v>9.9473535882660098</v>
      </c>
      <c r="D201" s="11">
        <f t="shared" si="136"/>
        <v>0.18819282741571364</v>
      </c>
      <c r="E201" s="11">
        <v>4.3847125339913671</v>
      </c>
      <c r="F201" s="11">
        <f t="shared" ref="F201:F202" si="138">SUM(D201:E201)</f>
        <v>4.5729053614070807</v>
      </c>
      <c r="G201" s="200">
        <f t="shared" si="131"/>
        <v>2.5046874298732869E-2</v>
      </c>
    </row>
    <row r="202" spans="1:14" x14ac:dyDescent="0.2">
      <c r="A202" t="str">
        <f t="shared" si="127"/>
        <v>72 Customer service occupations</v>
      </c>
      <c r="B202" s="11">
        <v>2.5456323251339508</v>
      </c>
      <c r="C202" s="11">
        <v>3.6357508544664094</v>
      </c>
      <c r="D202" s="11">
        <f t="shared" si="136"/>
        <v>1.0901185293324587</v>
      </c>
      <c r="E202" s="11">
        <v>1.4488706391309327</v>
      </c>
      <c r="F202" s="11">
        <f t="shared" si="138"/>
        <v>2.5389891684633916</v>
      </c>
      <c r="G202" s="200">
        <f t="shared" si="131"/>
        <v>3.0491636485340257E-2</v>
      </c>
    </row>
    <row r="203" spans="1:14" x14ac:dyDescent="0.2">
      <c r="A203" t="str">
        <f t="shared" si="127"/>
        <v>81 Process, plant and machine operatives</v>
      </c>
      <c r="B203" s="11">
        <v>4.7444309145607297</v>
      </c>
      <c r="C203" s="11">
        <v>7.4759005077871805</v>
      </c>
      <c r="D203" s="11">
        <f t="shared" si="136"/>
        <v>2.7314695932264508</v>
      </c>
      <c r="E203" s="11">
        <v>2.486581043018012</v>
      </c>
      <c r="F203" s="11">
        <f t="shared" ref="F203:F204" si="139">SUM(D203:E203)</f>
        <v>5.2180506362444632</v>
      </c>
      <c r="G203" s="200">
        <f t="shared" si="131"/>
        <v>2.8492186859442326E-2</v>
      </c>
    </row>
    <row r="204" spans="1:14" x14ac:dyDescent="0.2">
      <c r="A204" t="str">
        <f t="shared" si="127"/>
        <v>82 Transport and mobile machine drivers and operatives</v>
      </c>
      <c r="B204" s="11">
        <v>4.8977509801944423</v>
      </c>
      <c r="C204" s="11">
        <v>6.8805336385974494</v>
      </c>
      <c r="D204" s="11">
        <f t="shared" si="136"/>
        <v>1.982782658403007</v>
      </c>
      <c r="E204" s="11">
        <v>3.1587467639928883</v>
      </c>
      <c r="F204" s="11">
        <f t="shared" si="139"/>
        <v>5.1415294223958954</v>
      </c>
      <c r="G204" s="200">
        <f t="shared" si="131"/>
        <v>3.3736789626265695E-2</v>
      </c>
    </row>
    <row r="205" spans="1:14" x14ac:dyDescent="0.2">
      <c r="A205" t="str">
        <f t="shared" si="127"/>
        <v>91 Elementary trades and related occupations</v>
      </c>
      <c r="B205" s="11">
        <v>1.4768735721369974</v>
      </c>
      <c r="C205" s="11">
        <v>1.5414801251578991</v>
      </c>
      <c r="D205" s="11">
        <f t="shared" si="136"/>
        <v>6.460655302090168E-2</v>
      </c>
      <c r="E205" s="11">
        <v>0.5162633897268879</v>
      </c>
      <c r="F205" s="11">
        <f t="shared" ref="F205" si="140">SUM(D205:E205)</f>
        <v>0.58086994274778958</v>
      </c>
      <c r="G205" s="200">
        <f t="shared" si="131"/>
        <v>2.0186537569161001E-2</v>
      </c>
    </row>
    <row r="206" spans="1:14" x14ac:dyDescent="0.2">
      <c r="A206" t="str">
        <f t="shared" si="127"/>
        <v>92 Elementary administration and service occupations</v>
      </c>
      <c r="B206" s="11">
        <v>8.3617829070738985</v>
      </c>
      <c r="C206" s="11">
        <v>8.6953697530542797</v>
      </c>
      <c r="D206" s="11">
        <f t="shared" ref="D206" si="141">C206-B206</f>
        <v>0.33358684598038124</v>
      </c>
      <c r="E206" s="11">
        <v>3.9190481217219442</v>
      </c>
      <c r="F206" s="11">
        <f t="shared" ref="F206" si="142">SUM(D206:E206)</f>
        <v>4.2526349677023259</v>
      </c>
      <c r="G206" s="200">
        <f t="shared" ref="G206:G207" si="143">IF(B206&gt;0,(1+(E206/B206))^(1/($C$6-$B$6))-1,0)</f>
        <v>2.5955658729332587E-2</v>
      </c>
    </row>
    <row r="207" spans="1:14" x14ac:dyDescent="0.2">
      <c r="A207" t="str">
        <f t="shared" si="127"/>
        <v>All occupations</v>
      </c>
      <c r="B207" s="11">
        <f>SUM(B181:B206)</f>
        <v>121.65366864709529</v>
      </c>
      <c r="C207" s="11">
        <f t="shared" ref="C207:F207" si="144">SUM(C181:C206)</f>
        <v>128.47055783262624</v>
      </c>
      <c r="D207" s="11">
        <f t="shared" si="144"/>
        <v>6.8168891855309877</v>
      </c>
      <c r="E207" s="11">
        <f t="shared" si="144"/>
        <v>55.915729734615176</v>
      </c>
      <c r="F207" s="11">
        <f t="shared" si="144"/>
        <v>62.732618920146166</v>
      </c>
      <c r="G207" s="200">
        <f t="shared" si="143"/>
        <v>2.5532734836460236E-2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6.0966867995256901</v>
      </c>
      <c r="C210" s="11">
        <v>3.6654274763821859</v>
      </c>
      <c r="D210" s="11">
        <f>C210-B210</f>
        <v>-2.4312593231435042</v>
      </c>
      <c r="E210" s="11">
        <v>2.0759841390793161</v>
      </c>
      <c r="F210" s="11">
        <f>SUM(D210:E210)</f>
        <v>-0.35527518406418812</v>
      </c>
      <c r="G210" s="200">
        <f>IF(B210&gt;0,(1+(E210/B210))^(1/($C$6-$B$6))-1,0)</f>
        <v>1.972877660461414E-2</v>
      </c>
    </row>
    <row r="211" spans="1:7" x14ac:dyDescent="0.2">
      <c r="A211" t="str">
        <f t="shared" si="146"/>
        <v>12 Other managers and proprietors</v>
      </c>
      <c r="B211" s="11">
        <v>3.2949102150556357</v>
      </c>
      <c r="C211" s="11">
        <v>3.3279058423030952</v>
      </c>
      <c r="D211" s="11">
        <f t="shared" ref="D211:D226" si="147">C211-B211</f>
        <v>3.2995627247459414E-2</v>
      </c>
      <c r="E211" s="11">
        <v>1.8692096266231126</v>
      </c>
      <c r="F211" s="11">
        <f t="shared" ref="F211:F218" si="148">SUM(D211:E211)</f>
        <v>1.902205253870572</v>
      </c>
      <c r="G211" s="200">
        <f t="shared" ref="G211:G213" si="149">IF(B211&gt;0,(1+(E211/B211))^(1/($C$6-$B$6))-1,0)</f>
        <v>3.0410277645481099E-2</v>
      </c>
    </row>
    <row r="212" spans="1:7" x14ac:dyDescent="0.2">
      <c r="A212" t="str">
        <f t="shared" si="146"/>
        <v>21 Science, research, engineering and technology professionals</v>
      </c>
      <c r="B212" s="11">
        <v>3.6198074388203012</v>
      </c>
      <c r="C212" s="11">
        <v>2.8903196269135418</v>
      </c>
      <c r="D212" s="11">
        <f t="shared" si="147"/>
        <v>-0.72948781190675938</v>
      </c>
      <c r="E212" s="11">
        <v>1.0794287890359904</v>
      </c>
      <c r="F212" s="11">
        <f t="shared" si="148"/>
        <v>0.349940977129231</v>
      </c>
      <c r="G212" s="200">
        <f t="shared" si="149"/>
        <v>1.7550848123269569E-2</v>
      </c>
    </row>
    <row r="213" spans="1:7" x14ac:dyDescent="0.2">
      <c r="A213" t="str">
        <f t="shared" si="146"/>
        <v>22 Health professionals</v>
      </c>
      <c r="B213" s="11">
        <v>1.7051776306745774</v>
      </c>
      <c r="C213" s="11">
        <v>1.293513380001867</v>
      </c>
      <c r="D213" s="11">
        <f t="shared" si="147"/>
        <v>-0.4116642506727104</v>
      </c>
      <c r="E213" s="11">
        <v>0.758048414090296</v>
      </c>
      <c r="F213" s="11">
        <f t="shared" si="148"/>
        <v>0.3463841634175856</v>
      </c>
      <c r="G213" s="200">
        <f t="shared" si="149"/>
        <v>2.4823265245828896E-2</v>
      </c>
    </row>
    <row r="214" spans="1:7" x14ac:dyDescent="0.2">
      <c r="A214" t="str">
        <f t="shared" si="146"/>
        <v>23 Teaching and other educational professionals</v>
      </c>
      <c r="B214" s="11">
        <v>0.83304204176180696</v>
      </c>
      <c r="C214" s="11">
        <v>0.56345836281318173</v>
      </c>
      <c r="D214" s="11">
        <f t="shared" si="147"/>
        <v>-0.26958367894862523</v>
      </c>
      <c r="E214" s="11">
        <v>0.3296219927559268</v>
      </c>
      <c r="F214" s="11">
        <f t="shared" si="148"/>
        <v>6.0038313807301569E-2</v>
      </c>
      <c r="G214" s="200">
        <f>IF(B214&gt;0,(1+(E214/B214))^(1/($C$6-$B$6))-1,0)</f>
        <v>2.2474505115443799E-2</v>
      </c>
    </row>
    <row r="215" spans="1:7" x14ac:dyDescent="0.2">
      <c r="A215" t="str">
        <f t="shared" si="146"/>
        <v>24 Business, media and public service professionals</v>
      </c>
      <c r="B215" s="11">
        <v>3.6568245879604686</v>
      </c>
      <c r="C215" s="11">
        <v>2.8070148663777235</v>
      </c>
      <c r="D215" s="11">
        <f t="shared" si="147"/>
        <v>-0.84980972158274515</v>
      </c>
      <c r="E215" s="11">
        <v>1.3668729277603029</v>
      </c>
      <c r="F215" s="11">
        <f t="shared" si="148"/>
        <v>0.51706320617755774</v>
      </c>
      <c r="G215" s="200">
        <f t="shared" ref="G215:G234" si="150">IF(B215&gt;0,(1+(E215/B215))^(1/($C$6-$B$6))-1,0)</f>
        <v>2.1397107338727794E-2</v>
      </c>
    </row>
    <row r="216" spans="1:7" x14ac:dyDescent="0.2">
      <c r="A216" t="str">
        <f t="shared" si="146"/>
        <v>31 Science, engineering and technology associate professionals</v>
      </c>
      <c r="B216" s="11">
        <v>1.6915515705680109</v>
      </c>
      <c r="C216" s="11">
        <v>1.1826470316913815</v>
      </c>
      <c r="D216" s="11">
        <f t="shared" si="147"/>
        <v>-0.50890453887662934</v>
      </c>
      <c r="E216" s="11">
        <v>0.49784750743083661</v>
      </c>
      <c r="F216" s="11">
        <f t="shared" si="148"/>
        <v>-1.1057031445792731E-2</v>
      </c>
      <c r="G216" s="200">
        <f t="shared" si="150"/>
        <v>1.7347477377230414E-2</v>
      </c>
    </row>
    <row r="217" spans="1:7" x14ac:dyDescent="0.2">
      <c r="A217" t="str">
        <f t="shared" si="146"/>
        <v>32 Health and social care associate professionals</v>
      </c>
      <c r="B217" s="11">
        <v>1.4565843766018276</v>
      </c>
      <c r="C217" s="11">
        <v>0.96303658846453577</v>
      </c>
      <c r="D217" s="11">
        <f t="shared" si="147"/>
        <v>-0.49354778813729183</v>
      </c>
      <c r="E217" s="11">
        <v>0.65183111224773882</v>
      </c>
      <c r="F217" s="11">
        <f t="shared" si="148"/>
        <v>0.15828332411044699</v>
      </c>
      <c r="G217" s="200">
        <f t="shared" si="150"/>
        <v>2.4962642612772923E-2</v>
      </c>
    </row>
    <row r="218" spans="1:7" x14ac:dyDescent="0.2">
      <c r="A218" t="str">
        <f t="shared" si="146"/>
        <v>33 Protective service occupations</v>
      </c>
      <c r="B218" s="11">
        <v>1.59133590830927</v>
      </c>
      <c r="C218" s="11">
        <v>1.4086970998959802</v>
      </c>
      <c r="D218" s="11">
        <f t="shared" si="147"/>
        <v>-0.18263880841328972</v>
      </c>
      <c r="E218" s="11">
        <v>0.44897927480113886</v>
      </c>
      <c r="F218" s="11">
        <f t="shared" si="148"/>
        <v>0.26634046638784914</v>
      </c>
      <c r="G218" s="200">
        <f t="shared" si="150"/>
        <v>1.6706718076886284E-2</v>
      </c>
    </row>
    <row r="219" spans="1:7" x14ac:dyDescent="0.2">
      <c r="A219" t="str">
        <f t="shared" si="146"/>
        <v>34 Culture, media and sports occupations</v>
      </c>
      <c r="B219" s="11">
        <v>0.57136322616769808</v>
      </c>
      <c r="C219" s="11">
        <v>0.26664425350773058</v>
      </c>
      <c r="D219" s="11">
        <f t="shared" si="147"/>
        <v>-0.3047189726599675</v>
      </c>
      <c r="E219" s="11">
        <v>0.14588559894569653</v>
      </c>
      <c r="F219" s="11">
        <f t="shared" ref="F219:F220" si="151">SUM(D219:E219)</f>
        <v>-0.15883337371427098</v>
      </c>
      <c r="G219" s="200">
        <f t="shared" si="150"/>
        <v>1.5275339111936237E-2</v>
      </c>
    </row>
    <row r="220" spans="1:7" x14ac:dyDescent="0.2">
      <c r="A220" t="str">
        <f t="shared" si="146"/>
        <v>35 Business and public service associate professionals</v>
      </c>
      <c r="B220" s="11">
        <v>5.2086960470437251</v>
      </c>
      <c r="C220" s="11">
        <v>3.3179565113336209</v>
      </c>
      <c r="D220" s="11">
        <f t="shared" si="147"/>
        <v>-1.8907395357101042</v>
      </c>
      <c r="E220" s="11">
        <v>1.6353404876773359</v>
      </c>
      <c r="F220" s="11">
        <f t="shared" si="151"/>
        <v>-0.25539904803276836</v>
      </c>
      <c r="G220" s="200">
        <f t="shared" si="150"/>
        <v>1.836989822121482E-2</v>
      </c>
    </row>
    <row r="221" spans="1:7" x14ac:dyDescent="0.2">
      <c r="A221" t="str">
        <f t="shared" si="146"/>
        <v>41 Administrative occupations</v>
      </c>
      <c r="B221" s="11">
        <v>12.159534018300752</v>
      </c>
      <c r="C221" s="11">
        <v>6.4251342327207803</v>
      </c>
      <c r="D221" s="11">
        <f t="shared" si="147"/>
        <v>-5.7343997855799715</v>
      </c>
      <c r="E221" s="11">
        <v>4.0820042381163608</v>
      </c>
      <c r="F221" s="11">
        <f t="shared" ref="F221:F224" si="152">SUM(D221:E221)</f>
        <v>-1.6523955474636107</v>
      </c>
      <c r="G221" s="200">
        <f t="shared" si="150"/>
        <v>1.9484628097924395E-2</v>
      </c>
    </row>
    <row r="222" spans="1:7" x14ac:dyDescent="0.2">
      <c r="A222" t="str">
        <f t="shared" si="146"/>
        <v>42 Secretarial and related occupations</v>
      </c>
      <c r="B222" s="11">
        <v>2.5651291870916704</v>
      </c>
      <c r="C222" s="11">
        <v>0.85211526600906118</v>
      </c>
      <c r="D222" s="11">
        <f t="shared" si="147"/>
        <v>-1.7130139210826092</v>
      </c>
      <c r="E222" s="11">
        <v>0.85809088354510021</v>
      </c>
      <c r="F222" s="11">
        <f t="shared" si="152"/>
        <v>-0.85492303753750898</v>
      </c>
      <c r="G222" s="200">
        <f t="shared" si="150"/>
        <v>1.9424433453816281E-2</v>
      </c>
    </row>
    <row r="223" spans="1:7" x14ac:dyDescent="0.2">
      <c r="A223" t="str">
        <f t="shared" si="146"/>
        <v>51 Skilled agricultural and related trades</v>
      </c>
      <c r="B223" s="11">
        <v>1.5659748947925647</v>
      </c>
      <c r="C223" s="11">
        <v>1.3296454593614453</v>
      </c>
      <c r="D223" s="11">
        <f t="shared" si="147"/>
        <v>-0.23632943543111939</v>
      </c>
      <c r="E223" s="11">
        <v>0.74764059505312952</v>
      </c>
      <c r="F223" s="11">
        <f t="shared" si="152"/>
        <v>0.51131115962201013</v>
      </c>
      <c r="G223" s="200">
        <f t="shared" si="150"/>
        <v>2.6361672700679906E-2</v>
      </c>
    </row>
    <row r="224" spans="1:7" x14ac:dyDescent="0.2">
      <c r="A224" t="str">
        <f t="shared" si="146"/>
        <v>52 Skilled metal, electrical and electronic trades</v>
      </c>
      <c r="B224" s="11">
        <v>4.8267570366363186</v>
      </c>
      <c r="C224" s="11">
        <v>3.3541214850752779</v>
      </c>
      <c r="D224" s="11">
        <f t="shared" si="147"/>
        <v>-1.4726355515610408</v>
      </c>
      <c r="E224" s="11">
        <v>1.4278186353508038</v>
      </c>
      <c r="F224" s="11">
        <f t="shared" si="152"/>
        <v>-4.4816916210236979E-2</v>
      </c>
      <c r="G224" s="200">
        <f t="shared" si="150"/>
        <v>1.7425990231023425E-2</v>
      </c>
    </row>
    <row r="225" spans="1:7" x14ac:dyDescent="0.2">
      <c r="A225" t="str">
        <f t="shared" si="146"/>
        <v>53 Skilled construction and building trades</v>
      </c>
      <c r="B225" s="11">
        <v>3.5667497762689906</v>
      </c>
      <c r="C225" s="11">
        <v>3.3804035063123905</v>
      </c>
      <c r="D225" s="11">
        <f t="shared" si="147"/>
        <v>-0.18634626995660009</v>
      </c>
      <c r="E225" s="11">
        <v>1.5043558687740708</v>
      </c>
      <c r="F225" s="11">
        <f t="shared" ref="F225" si="153">SUM(D225:E225)</f>
        <v>1.3180095988174707</v>
      </c>
      <c r="G225" s="200">
        <f t="shared" si="150"/>
        <v>2.3737631312196639E-2</v>
      </c>
    </row>
    <row r="226" spans="1:7" x14ac:dyDescent="0.2">
      <c r="A226" t="str">
        <f t="shared" si="146"/>
        <v>54 Textiles, printing and other skilled trades</v>
      </c>
      <c r="B226" s="11">
        <v>2.2698539511294689</v>
      </c>
      <c r="C226" s="11">
        <v>1.4700908792281731</v>
      </c>
      <c r="D226" s="11">
        <f t="shared" si="147"/>
        <v>-0.79976307190129581</v>
      </c>
      <c r="E226" s="11">
        <v>0.71979091774687576</v>
      </c>
      <c r="F226" s="11">
        <f t="shared" ref="F226" si="154">SUM(D226:E226)</f>
        <v>-7.997215415442005E-2</v>
      </c>
      <c r="G226" s="200">
        <f t="shared" si="150"/>
        <v>1.8532237149584629E-2</v>
      </c>
    </row>
    <row r="227" spans="1:7" x14ac:dyDescent="0.2">
      <c r="A227" t="str">
        <f t="shared" si="146"/>
        <v>61 Caring personal service occupations</v>
      </c>
      <c r="B227" s="11">
        <v>10.564112667210985</v>
      </c>
      <c r="C227" s="11">
        <v>7.5442675948444835</v>
      </c>
      <c r="D227" s="11">
        <f>C227-B227</f>
        <v>-3.0198450723665013</v>
      </c>
      <c r="E227" s="11">
        <v>4.7291016860339843</v>
      </c>
      <c r="F227" s="11">
        <f>SUM(D227:E227)</f>
        <v>1.7092566136674829</v>
      </c>
      <c r="G227" s="200">
        <f t="shared" si="150"/>
        <v>2.4969754422303314E-2</v>
      </c>
    </row>
    <row r="228" spans="1:7" x14ac:dyDescent="0.2">
      <c r="A228" t="str">
        <f t="shared" si="146"/>
        <v>62 Leisure, travel and related personal service occupations</v>
      </c>
      <c r="B228" s="11">
        <v>3.425725817035977</v>
      </c>
      <c r="C228" s="11">
        <v>2.2238399278022603</v>
      </c>
      <c r="D228" s="11">
        <f t="shared" ref="D228:D234" si="155">C228-B228</f>
        <v>-1.2018858892337168</v>
      </c>
      <c r="E228" s="11">
        <v>1.3196786306716826</v>
      </c>
      <c r="F228" s="11">
        <f t="shared" ref="F228:F229" si="156">SUM(D228:E228)</f>
        <v>0.11779274143796581</v>
      </c>
      <c r="G228" s="200">
        <f t="shared" si="150"/>
        <v>2.1961908839631228E-2</v>
      </c>
    </row>
    <row r="229" spans="1:7" x14ac:dyDescent="0.2">
      <c r="A229" t="str">
        <f t="shared" si="146"/>
        <v>63 Community and civil enforcement occupations</v>
      </c>
      <c r="B229" s="11">
        <v>0.15718858160687663</v>
      </c>
      <c r="C229" s="11">
        <v>0.11805418625633977</v>
      </c>
      <c r="D229" s="11">
        <f t="shared" si="155"/>
        <v>-3.9134395350536852E-2</v>
      </c>
      <c r="E229" s="11">
        <v>4.9810098088044708E-2</v>
      </c>
      <c r="F229" s="11">
        <f t="shared" si="156"/>
        <v>1.0675702737507856E-2</v>
      </c>
      <c r="G229" s="200">
        <f t="shared" si="150"/>
        <v>1.8520494016427858E-2</v>
      </c>
    </row>
    <row r="230" spans="1:7" x14ac:dyDescent="0.2">
      <c r="A230" t="str">
        <f t="shared" si="146"/>
        <v>71 Sales occupations</v>
      </c>
      <c r="B230" s="11">
        <v>9.2480589060839495</v>
      </c>
      <c r="C230" s="11">
        <v>6.0997690355505494</v>
      </c>
      <c r="D230" s="11">
        <f t="shared" si="155"/>
        <v>-3.1482898705334001</v>
      </c>
      <c r="E230" s="11">
        <v>3.706692853309018</v>
      </c>
      <c r="F230" s="11">
        <f t="shared" ref="F230:F231" si="157">SUM(D230:E230)</f>
        <v>0.55840298277561784</v>
      </c>
      <c r="G230" s="200">
        <f t="shared" si="150"/>
        <v>2.2724281784615608E-2</v>
      </c>
    </row>
    <row r="231" spans="1:7" x14ac:dyDescent="0.2">
      <c r="A231" t="str">
        <f t="shared" si="146"/>
        <v>72 Customer service occupations</v>
      </c>
      <c r="B231" s="11">
        <v>2.4298452435888462</v>
      </c>
      <c r="C231" s="11">
        <v>2.5266691787054572</v>
      </c>
      <c r="D231" s="11">
        <f t="shared" si="155"/>
        <v>9.6823935116610915E-2</v>
      </c>
      <c r="E231" s="11">
        <v>1.3590599972082904</v>
      </c>
      <c r="F231" s="11">
        <f t="shared" si="157"/>
        <v>1.4558839323249013</v>
      </c>
      <c r="G231" s="200">
        <f t="shared" si="150"/>
        <v>3.0059571396002571E-2</v>
      </c>
    </row>
    <row r="232" spans="1:7" x14ac:dyDescent="0.2">
      <c r="A232" t="str">
        <f t="shared" si="146"/>
        <v>81 Process, plant and machine operatives</v>
      </c>
      <c r="B232" s="11">
        <v>5.9451552681087412</v>
      </c>
      <c r="C232" s="11">
        <v>6.9021241839517415</v>
      </c>
      <c r="D232" s="11">
        <f t="shared" si="155"/>
        <v>0.95696891584300037</v>
      </c>
      <c r="E232" s="11">
        <v>2.8233668749386553</v>
      </c>
      <c r="F232" s="11">
        <f t="shared" ref="F232:F233" si="158">SUM(D232:E232)</f>
        <v>3.7803357907816557</v>
      </c>
      <c r="G232" s="200">
        <f t="shared" si="150"/>
        <v>2.6244588626870513E-2</v>
      </c>
    </row>
    <row r="233" spans="1:7" x14ac:dyDescent="0.2">
      <c r="A233" t="str">
        <f t="shared" si="146"/>
        <v>82 Transport and mobile machine drivers and operatives</v>
      </c>
      <c r="B233" s="11">
        <v>7.2805435799078566</v>
      </c>
      <c r="C233" s="11">
        <v>7.8227930198719058</v>
      </c>
      <c r="D233" s="11">
        <f t="shared" si="155"/>
        <v>0.54224943996404917</v>
      </c>
      <c r="E233" s="11">
        <v>4.1566772186512146</v>
      </c>
      <c r="F233" s="11">
        <f t="shared" si="158"/>
        <v>4.6989266586152638</v>
      </c>
      <c r="G233" s="200">
        <f t="shared" si="150"/>
        <v>3.0569091984716801E-2</v>
      </c>
    </row>
    <row r="234" spans="1:7" x14ac:dyDescent="0.2">
      <c r="A234" t="str">
        <f t="shared" si="146"/>
        <v>91 Elementary trades and related occupations</v>
      </c>
      <c r="B234" s="11">
        <v>2.4234973433508573</v>
      </c>
      <c r="C234" s="11">
        <v>1.6915358569559364</v>
      </c>
      <c r="D234" s="11">
        <f t="shared" si="155"/>
        <v>-0.73196148639492087</v>
      </c>
      <c r="E234" s="11">
        <v>0.71389368311385104</v>
      </c>
      <c r="F234" s="11">
        <f t="shared" ref="F234" si="159">SUM(D234:E234)</f>
        <v>-1.8067803281069827E-2</v>
      </c>
      <c r="G234" s="200">
        <f t="shared" si="150"/>
        <v>1.7360972610142023E-2</v>
      </c>
    </row>
    <row r="235" spans="1:7" x14ac:dyDescent="0.2">
      <c r="A235" t="str">
        <f t="shared" si="146"/>
        <v>92 Elementary administration and service occupations</v>
      </c>
      <c r="B235" s="11">
        <v>13.627747210122727</v>
      </c>
      <c r="C235" s="11">
        <v>11.972997829556901</v>
      </c>
      <c r="D235" s="11">
        <f t="shared" ref="D235" si="160">C235-B235</f>
        <v>-1.6547493805658267</v>
      </c>
      <c r="E235" s="11">
        <v>6.1750573144391057</v>
      </c>
      <c r="F235" s="11">
        <f t="shared" ref="F235" si="161">SUM(D235:E235)</f>
        <v>4.520307933873279</v>
      </c>
      <c r="G235" s="200">
        <f t="shared" ref="G235:G236" si="162">IF(B235&gt;0,(1+(E235/B235))^(1/($C$6-$B$6))-1,0)</f>
        <v>2.5227331333958158E-2</v>
      </c>
    </row>
    <row r="236" spans="1:7" x14ac:dyDescent="0.2">
      <c r="A236" t="str">
        <f t="shared" si="146"/>
        <v>All occupations</v>
      </c>
      <c r="B236" s="11">
        <f>SUM(B210:B235)</f>
        <v>111.78185332372558</v>
      </c>
      <c r="C236" s="11">
        <f t="shared" ref="C236:F236" si="163">SUM(C210:C235)</f>
        <v>85.400182681887543</v>
      </c>
      <c r="D236" s="11">
        <f t="shared" si="163"/>
        <v>-26.381670641838049</v>
      </c>
      <c r="E236" s="11">
        <f t="shared" si="163"/>
        <v>45.232089365487887</v>
      </c>
      <c r="F236" s="11">
        <f t="shared" si="163"/>
        <v>18.850418723649831</v>
      </c>
      <c r="G236" s="200">
        <f t="shared" si="162"/>
        <v>2.2910871256556886E-2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4.4347323225835815</v>
      </c>
      <c r="C239" s="11">
        <v>2.8263406672458089</v>
      </c>
      <c r="D239" s="11">
        <f>C239-B239</f>
        <v>-1.6083916553377726</v>
      </c>
      <c r="E239" s="11">
        <v>1.5973755768578779</v>
      </c>
      <c r="F239" s="11">
        <f>SUM(D239:E239)</f>
        <v>-1.101607847989472E-2</v>
      </c>
      <c r="G239" s="200">
        <f>IF(B239&gt;0,(1+(E239/B239))^(1/($C$6-$B$6))-1,0)</f>
        <v>2.0720364100979216E-2</v>
      </c>
    </row>
    <row r="240" spans="1:7" x14ac:dyDescent="0.2">
      <c r="A240" t="str">
        <f t="shared" si="165"/>
        <v>12 Other managers and proprietors</v>
      </c>
      <c r="B240" s="11">
        <v>2.2044428197243593</v>
      </c>
      <c r="C240" s="11">
        <v>1.6690546792333145</v>
      </c>
      <c r="D240" s="11">
        <f t="shared" ref="D240:D255" si="166">C240-B240</f>
        <v>-0.53538814049104477</v>
      </c>
      <c r="E240" s="11">
        <v>0.96899821716529022</v>
      </c>
      <c r="F240" s="11">
        <f t="shared" ref="F240:F247" si="167">SUM(D240:E240)</f>
        <v>0.43361007667424545</v>
      </c>
      <c r="G240" s="200">
        <f t="shared" ref="G240:G242" si="168">IF(B240&gt;0,(1+(E240/B240))^(1/($C$6-$B$6))-1,0)</f>
        <v>2.4586839057295196E-2</v>
      </c>
    </row>
    <row r="241" spans="1:7" x14ac:dyDescent="0.2">
      <c r="A241" t="str">
        <f t="shared" si="165"/>
        <v>21 Science, research, engineering and technology professionals</v>
      </c>
      <c r="B241" s="11">
        <v>2.2034838847869067</v>
      </c>
      <c r="C241" s="11">
        <v>1.3748946562437279</v>
      </c>
      <c r="D241" s="11">
        <f t="shared" si="166"/>
        <v>-0.82858922854317885</v>
      </c>
      <c r="E241" s="11">
        <v>0.57746747717020297</v>
      </c>
      <c r="F241" s="11">
        <f t="shared" si="167"/>
        <v>-0.25112175137297588</v>
      </c>
      <c r="G241" s="200">
        <f t="shared" si="168"/>
        <v>1.5637905008676567E-2</v>
      </c>
    </row>
    <row r="242" spans="1:7" x14ac:dyDescent="0.2">
      <c r="A242" t="str">
        <f t="shared" si="165"/>
        <v>22 Health professionals</v>
      </c>
      <c r="B242" s="11">
        <v>0.92715588315459485</v>
      </c>
      <c r="C242" s="11">
        <v>0.7144613855731976</v>
      </c>
      <c r="D242" s="11">
        <f t="shared" si="166"/>
        <v>-0.21269449758139725</v>
      </c>
      <c r="E242" s="11">
        <v>0.38622725349594783</v>
      </c>
      <c r="F242" s="11">
        <f t="shared" si="167"/>
        <v>0.17353275591455058</v>
      </c>
      <c r="G242" s="200">
        <f t="shared" si="168"/>
        <v>2.3487583809354895E-2</v>
      </c>
    </row>
    <row r="243" spans="1:7" x14ac:dyDescent="0.2">
      <c r="A243" t="str">
        <f t="shared" si="165"/>
        <v>23 Teaching and other educational professionals</v>
      </c>
      <c r="B243" s="11">
        <v>0.64278408002741971</v>
      </c>
      <c r="C243" s="11">
        <v>0.47183273021416861</v>
      </c>
      <c r="D243" s="11">
        <f t="shared" si="166"/>
        <v>-0.17095134981325111</v>
      </c>
      <c r="E243" s="11">
        <v>0.25893363140804637</v>
      </c>
      <c r="F243" s="11">
        <f t="shared" si="167"/>
        <v>8.7982281594795264E-2</v>
      </c>
      <c r="G243" s="200">
        <f>IF(B243&gt;0,(1+(E243/B243))^(1/($C$6-$B$6))-1,0)</f>
        <v>2.2822718625008287E-2</v>
      </c>
    </row>
    <row r="244" spans="1:7" x14ac:dyDescent="0.2">
      <c r="A244" t="str">
        <f t="shared" si="165"/>
        <v>24 Business, media and public service professionals</v>
      </c>
      <c r="B244" s="11">
        <v>2.2769133375815076</v>
      </c>
      <c r="C244" s="11">
        <v>1.5036194922258617</v>
      </c>
      <c r="D244" s="11">
        <f t="shared" si="166"/>
        <v>-0.77329384535564594</v>
      </c>
      <c r="E244" s="11">
        <v>0.81358101850927389</v>
      </c>
      <c r="F244" s="11">
        <f t="shared" si="167"/>
        <v>4.0287173153627953E-2</v>
      </c>
      <c r="G244" s="200">
        <f t="shared" ref="G244:G263" si="169">IF(B244&gt;0,(1+(E244/B244))^(1/($C$6-$B$6))-1,0)</f>
        <v>2.0576185783962586E-2</v>
      </c>
    </row>
    <row r="245" spans="1:7" x14ac:dyDescent="0.2">
      <c r="A245" t="str">
        <f t="shared" si="165"/>
        <v>31 Science, engineering and technology associate professionals</v>
      </c>
      <c r="B245" s="11">
        <v>1.4722094416504776</v>
      </c>
      <c r="C245" s="11">
        <v>0.88010763586229179</v>
      </c>
      <c r="D245" s="11">
        <f t="shared" si="166"/>
        <v>-0.59210180578818583</v>
      </c>
      <c r="E245" s="11">
        <v>0.40024643356853029</v>
      </c>
      <c r="F245" s="11">
        <f t="shared" si="167"/>
        <v>-0.19185537221965554</v>
      </c>
      <c r="G245" s="200">
        <f>IF(B245&gt;0,(1+(E245/B245))^(1/($C$6-$B$6))-1,0)</f>
        <v>1.6161647636514953E-2</v>
      </c>
    </row>
    <row r="246" spans="1:7" x14ac:dyDescent="0.2">
      <c r="A246" t="str">
        <f t="shared" si="165"/>
        <v>32 Health and social care associate professionals</v>
      </c>
      <c r="B246" s="11">
        <v>0.44378955613441617</v>
      </c>
      <c r="C246" s="11">
        <v>0.27118279597237804</v>
      </c>
      <c r="D246" s="11">
        <f t="shared" si="166"/>
        <v>-0.17260676016203813</v>
      </c>
      <c r="E246" s="11">
        <v>0.15896480709170249</v>
      </c>
      <c r="F246" s="11">
        <f t="shared" si="167"/>
        <v>-1.3641953070335638E-2</v>
      </c>
      <c r="G246" s="200">
        <f t="shared" si="169"/>
        <v>2.062033965727017E-2</v>
      </c>
    </row>
    <row r="247" spans="1:7" x14ac:dyDescent="0.2">
      <c r="A247" t="str">
        <f t="shared" si="165"/>
        <v>33 Protective service occupations</v>
      </c>
      <c r="B247" s="11">
        <v>0.83416412309936883</v>
      </c>
      <c r="C247" s="11">
        <v>0.59523535592877808</v>
      </c>
      <c r="D247" s="11">
        <f t="shared" si="166"/>
        <v>-0.23892876717059075</v>
      </c>
      <c r="E247" s="11">
        <v>0.25844578441492666</v>
      </c>
      <c r="F247" s="11">
        <f t="shared" si="167"/>
        <v>1.951701724433591E-2</v>
      </c>
      <c r="G247" s="200">
        <f t="shared" si="169"/>
        <v>1.8155805185610108E-2</v>
      </c>
    </row>
    <row r="248" spans="1:7" x14ac:dyDescent="0.2">
      <c r="A248" t="str">
        <f t="shared" si="165"/>
        <v>34 Culture, media and sports occupations</v>
      </c>
      <c r="B248" s="11">
        <v>0.50507671264049281</v>
      </c>
      <c r="C248" s="11">
        <v>0.29649223107819644</v>
      </c>
      <c r="D248" s="11">
        <f t="shared" si="166"/>
        <v>-0.20858448156229636</v>
      </c>
      <c r="E248" s="11">
        <v>0.14623211350032964</v>
      </c>
      <c r="F248" s="11">
        <f t="shared" ref="F248:F249" si="170">SUM(D248:E248)</f>
        <v>-6.2352368061966729E-2</v>
      </c>
      <c r="G248" s="200">
        <f t="shared" si="169"/>
        <v>1.7096066091064621E-2</v>
      </c>
    </row>
    <row r="249" spans="1:7" x14ac:dyDescent="0.2">
      <c r="A249" t="str">
        <f t="shared" si="165"/>
        <v>35 Business and public service associate professionals</v>
      </c>
      <c r="B249" s="11">
        <v>3.1194492835342817</v>
      </c>
      <c r="C249" s="11">
        <v>1.6145773347593237</v>
      </c>
      <c r="D249" s="11">
        <f t="shared" si="166"/>
        <v>-1.504871948774958</v>
      </c>
      <c r="E249" s="11">
        <v>0.8457037970731236</v>
      </c>
      <c r="F249" s="11">
        <f t="shared" si="170"/>
        <v>-0.6591681517018344</v>
      </c>
      <c r="G249" s="200">
        <f t="shared" si="169"/>
        <v>1.6121097511047289E-2</v>
      </c>
    </row>
    <row r="250" spans="1:7" x14ac:dyDescent="0.2">
      <c r="A250" t="str">
        <f t="shared" si="165"/>
        <v>41 Administrative occupations</v>
      </c>
      <c r="B250" s="11">
        <v>5.5354861480427617</v>
      </c>
      <c r="C250" s="11">
        <v>1.4720253565074197</v>
      </c>
      <c r="D250" s="11">
        <f t="shared" si="166"/>
        <v>-4.0634607915353422</v>
      </c>
      <c r="E250" s="11">
        <v>1.1404558812796808</v>
      </c>
      <c r="F250" s="11">
        <f t="shared" ref="F250:F253" si="171">SUM(D250:E250)</f>
        <v>-2.9230049102556617</v>
      </c>
      <c r="G250" s="200">
        <f t="shared" si="169"/>
        <v>1.2567038386933849E-2</v>
      </c>
    </row>
    <row r="251" spans="1:7" x14ac:dyDescent="0.2">
      <c r="A251" t="str">
        <f t="shared" si="165"/>
        <v>42 Secretarial and related occupations</v>
      </c>
      <c r="B251" s="11">
        <v>2.1100121423991265</v>
      </c>
      <c r="C251" s="11">
        <v>0.42071713490637969</v>
      </c>
      <c r="D251" s="11">
        <f t="shared" si="166"/>
        <v>-1.6892950074927469</v>
      </c>
      <c r="E251" s="11">
        <v>0.42556305870466804</v>
      </c>
      <c r="F251" s="11">
        <f t="shared" si="171"/>
        <v>-1.2637319487880787</v>
      </c>
      <c r="G251" s="200">
        <f t="shared" si="169"/>
        <v>1.2323773712159758E-2</v>
      </c>
    </row>
    <row r="252" spans="1:7" x14ac:dyDescent="0.2">
      <c r="A252" t="str">
        <f t="shared" si="165"/>
        <v>51 Skilled agricultural and related trades</v>
      </c>
      <c r="B252" s="11">
        <v>1.1621818674962976</v>
      </c>
      <c r="C252" s="11">
        <v>0.70179635878031699</v>
      </c>
      <c r="D252" s="11">
        <f t="shared" si="166"/>
        <v>-0.46038550871598061</v>
      </c>
      <c r="E252" s="11">
        <v>0.41217319886010134</v>
      </c>
      <c r="F252" s="11">
        <f t="shared" si="171"/>
        <v>-4.8212309855879265E-2</v>
      </c>
      <c r="G252" s="200">
        <f t="shared" si="169"/>
        <v>2.0442581418376848E-2</v>
      </c>
    </row>
    <row r="253" spans="1:7" x14ac:dyDescent="0.2">
      <c r="A253" t="str">
        <f t="shared" si="165"/>
        <v>52 Skilled metal, electrical and electronic trades</v>
      </c>
      <c r="B253" s="11">
        <v>2.4900685708329457</v>
      </c>
      <c r="C253" s="11">
        <v>1.1603670919917111</v>
      </c>
      <c r="D253" s="11">
        <f t="shared" si="166"/>
        <v>-1.3297014788412347</v>
      </c>
      <c r="E253" s="11">
        <v>0.67189053893442241</v>
      </c>
      <c r="F253" s="11">
        <f t="shared" si="171"/>
        <v>-0.65781093990681228</v>
      </c>
      <c r="G253" s="200">
        <f t="shared" si="169"/>
        <v>1.60529228548838E-2</v>
      </c>
    </row>
    <row r="254" spans="1:7" x14ac:dyDescent="0.2">
      <c r="A254" t="str">
        <f t="shared" si="165"/>
        <v>53 Skilled construction and building trades</v>
      </c>
      <c r="B254" s="11">
        <v>1.8250770196360722</v>
      </c>
      <c r="C254" s="11">
        <v>1.1269351136114309</v>
      </c>
      <c r="D254" s="11">
        <f t="shared" si="166"/>
        <v>-0.69814190602464121</v>
      </c>
      <c r="E254" s="11">
        <v>0.61914465665211516</v>
      </c>
      <c r="F254" s="11">
        <f t="shared" ref="F254" si="172">SUM(D254:E254)</f>
        <v>-7.8997249372526057E-2</v>
      </c>
      <c r="G254" s="200">
        <f t="shared" si="169"/>
        <v>1.9664484803099569E-2</v>
      </c>
    </row>
    <row r="255" spans="1:7" x14ac:dyDescent="0.2">
      <c r="A255" t="str">
        <f t="shared" si="165"/>
        <v>54 Textiles, printing and other skilled trades</v>
      </c>
      <c r="B255" s="11">
        <v>1.8738813172520692</v>
      </c>
      <c r="C255" s="11">
        <v>1.2904876152102631</v>
      </c>
      <c r="D255" s="11">
        <f t="shared" si="166"/>
        <v>-0.58339370204180607</v>
      </c>
      <c r="E255" s="11">
        <v>0.57121233708333485</v>
      </c>
      <c r="F255" s="11">
        <f t="shared" ref="F255" si="173">SUM(D255:E255)</f>
        <v>-1.2181364958471219E-2</v>
      </c>
      <c r="G255" s="200">
        <f t="shared" si="169"/>
        <v>1.789635958311675E-2</v>
      </c>
    </row>
    <row r="256" spans="1:7" x14ac:dyDescent="0.2">
      <c r="A256" t="str">
        <f t="shared" si="165"/>
        <v>61 Caring personal service occupations</v>
      </c>
      <c r="B256" s="11">
        <v>1.8411659736731931</v>
      </c>
      <c r="C256" s="11">
        <v>0.85022352793952805</v>
      </c>
      <c r="D256" s="11">
        <f>C256-B256</f>
        <v>-0.99094244573366508</v>
      </c>
      <c r="E256" s="11">
        <v>0.38296743850591813</v>
      </c>
      <c r="F256" s="11">
        <f>SUM(D256:E256)</f>
        <v>-0.607975007227747</v>
      </c>
      <c r="G256" s="200">
        <f t="shared" si="169"/>
        <v>1.2677574983334772E-2</v>
      </c>
    </row>
    <row r="257" spans="1:7" x14ac:dyDescent="0.2">
      <c r="A257" t="str">
        <f t="shared" si="165"/>
        <v>62 Leisure, travel and related personal service occupations</v>
      </c>
      <c r="B257" s="11">
        <v>2.2658625189215096</v>
      </c>
      <c r="C257" s="11">
        <v>1.8756816868556416</v>
      </c>
      <c r="D257" s="11">
        <f t="shared" ref="D257:D263" si="174">C257-B257</f>
        <v>-0.39018083206586796</v>
      </c>
      <c r="E257" s="11">
        <v>0.9140025916751644</v>
      </c>
      <c r="F257" s="11">
        <f t="shared" ref="F257:F258" si="175">SUM(D257:E257)</f>
        <v>0.52382175960929644</v>
      </c>
      <c r="G257" s="200">
        <f t="shared" si="169"/>
        <v>2.2849356187574887E-2</v>
      </c>
    </row>
    <row r="258" spans="1:7" x14ac:dyDescent="0.2">
      <c r="A258" t="str">
        <f t="shared" si="165"/>
        <v>63 Community and civil enforcement occupations</v>
      </c>
      <c r="B258" s="11">
        <v>0.13606535801473332</v>
      </c>
      <c r="C258" s="11">
        <v>8.5127325308011773E-2</v>
      </c>
      <c r="D258" s="11">
        <f t="shared" si="174"/>
        <v>-5.093803270672155E-2</v>
      </c>
      <c r="E258" s="11">
        <v>4.0970158907283352E-2</v>
      </c>
      <c r="F258" s="11">
        <f t="shared" si="175"/>
        <v>-9.9678737994381983E-3</v>
      </c>
      <c r="G258" s="200">
        <f t="shared" si="169"/>
        <v>1.7702533455292047E-2</v>
      </c>
    </row>
    <row r="259" spans="1:7" x14ac:dyDescent="0.2">
      <c r="A259" t="str">
        <f t="shared" si="165"/>
        <v>71 Sales occupations</v>
      </c>
      <c r="B259" s="11">
        <v>6.2047158922299657</v>
      </c>
      <c r="C259" s="11">
        <v>1.8077443008579381</v>
      </c>
      <c r="D259" s="11">
        <f t="shared" si="174"/>
        <v>-4.3969715913720275</v>
      </c>
      <c r="E259" s="11">
        <v>1.4644566365949494</v>
      </c>
      <c r="F259" s="11">
        <f t="shared" ref="F259:F260" si="176">SUM(D259:E259)</f>
        <v>-2.9325149547770781</v>
      </c>
      <c r="G259" s="200">
        <f t="shared" si="169"/>
        <v>1.4226858336571224E-2</v>
      </c>
    </row>
    <row r="260" spans="1:7" x14ac:dyDescent="0.2">
      <c r="A260" t="str">
        <f t="shared" si="165"/>
        <v>72 Customer service occupations</v>
      </c>
      <c r="B260" s="11">
        <v>1.1314487289440087</v>
      </c>
      <c r="C260" s="11">
        <v>0.84177792792142869</v>
      </c>
      <c r="D260" s="11">
        <f t="shared" si="174"/>
        <v>-0.28967080102258003</v>
      </c>
      <c r="E260" s="11">
        <v>0.35673020146762341</v>
      </c>
      <c r="F260" s="11">
        <f t="shared" si="176"/>
        <v>6.7059400445043382E-2</v>
      </c>
      <c r="G260" s="200">
        <f t="shared" si="169"/>
        <v>1.843820983555422E-2</v>
      </c>
    </row>
    <row r="261" spans="1:7" x14ac:dyDescent="0.2">
      <c r="A261" t="str">
        <f t="shared" si="165"/>
        <v>81 Process, plant and machine operatives</v>
      </c>
      <c r="B261" s="11">
        <v>4.8773627644961763</v>
      </c>
      <c r="C261" s="11">
        <v>2.5200112635868819</v>
      </c>
      <c r="D261" s="11">
        <f t="shared" si="174"/>
        <v>-2.3573515009092945</v>
      </c>
      <c r="E261" s="11">
        <v>1.5242214373223668</v>
      </c>
      <c r="F261" s="11">
        <f t="shared" ref="F261:F262" si="177">SUM(D261:E261)</f>
        <v>-0.83313006358692765</v>
      </c>
      <c r="G261" s="200">
        <f t="shared" si="169"/>
        <v>1.8294723974694449E-2</v>
      </c>
    </row>
    <row r="262" spans="1:7" x14ac:dyDescent="0.2">
      <c r="A262" t="str">
        <f t="shared" si="165"/>
        <v>82 Transport and mobile machine drivers and operatives</v>
      </c>
      <c r="B262" s="11">
        <v>6.3481829838728743</v>
      </c>
      <c r="C262" s="11">
        <v>3.954968483070977</v>
      </c>
      <c r="D262" s="11">
        <f t="shared" si="174"/>
        <v>-2.3932145008018972</v>
      </c>
      <c r="E262" s="11">
        <v>2.5038766786632989</v>
      </c>
      <c r="F262" s="11">
        <f t="shared" si="177"/>
        <v>0.11066217786140164</v>
      </c>
      <c r="G262" s="200">
        <f t="shared" si="169"/>
        <v>2.2412914007091E-2</v>
      </c>
    </row>
    <row r="263" spans="1:7" x14ac:dyDescent="0.2">
      <c r="A263" t="str">
        <f t="shared" si="165"/>
        <v>91 Elementary trades and related occupations</v>
      </c>
      <c r="B263" s="11">
        <v>3.4175251833134443</v>
      </c>
      <c r="C263" s="11">
        <v>2.0114684370164819</v>
      </c>
      <c r="D263" s="11">
        <f t="shared" si="174"/>
        <v>-1.4060567462969624</v>
      </c>
      <c r="E263" s="11">
        <v>1.0074225123683371</v>
      </c>
      <c r="F263" s="11">
        <f t="shared" ref="F263" si="178">SUM(D263:E263)</f>
        <v>-0.39863423392862529</v>
      </c>
      <c r="G263" s="200">
        <f t="shared" si="169"/>
        <v>1.7371953964255615E-2</v>
      </c>
    </row>
    <row r="264" spans="1:7" x14ac:dyDescent="0.2">
      <c r="A264" t="str">
        <f t="shared" si="165"/>
        <v>92 Elementary administration and service occupations</v>
      </c>
      <c r="B264" s="11">
        <v>12.592996389944497</v>
      </c>
      <c r="C264" s="11">
        <v>8.0333959746399426</v>
      </c>
      <c r="D264" s="11">
        <f t="shared" ref="D264" si="179">C264-B264</f>
        <v>-4.5596004153045548</v>
      </c>
      <c r="E264" s="11">
        <v>4.2718839070606824</v>
      </c>
      <c r="F264" s="11">
        <f>SUM(D264:E264)</f>
        <v>-0.2877165082438724</v>
      </c>
      <c r="G264" s="200">
        <f t="shared" ref="G264:G265" si="180">IF(B264&gt;0,(1+(E264/B264))^(1/($C$6-$B$6))-1,0)</f>
        <v>1.9663669252797167E-2</v>
      </c>
    </row>
    <row r="265" spans="1:7" x14ac:dyDescent="0.2">
      <c r="A265" t="str">
        <f t="shared" si="165"/>
        <v>All occupations</v>
      </c>
      <c r="B265" s="11">
        <f>SUM(B239:B264)</f>
        <v>72.876234303987076</v>
      </c>
      <c r="C265" s="11">
        <f t="shared" ref="C265:F265" si="181">SUM(C239:C264)</f>
        <v>40.370526562541393</v>
      </c>
      <c r="D265" s="11">
        <f t="shared" si="181"/>
        <v>-32.50570774144569</v>
      </c>
      <c r="E265" s="11">
        <f t="shared" si="181"/>
        <v>22.719147344335198</v>
      </c>
      <c r="F265" s="11">
        <f t="shared" si="181"/>
        <v>-9.7865603971104846</v>
      </c>
      <c r="G265" s="200">
        <f t="shared" si="180"/>
        <v>1.8255424895657901E-2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0.71168442190404535</v>
      </c>
      <c r="C268" s="11">
        <v>0.59066073994055734</v>
      </c>
      <c r="D268" s="11">
        <f>C268-B268</f>
        <v>-0.12102368196348801</v>
      </c>
      <c r="E268" s="11">
        <v>0.22396697881139208</v>
      </c>
      <c r="F268" s="11">
        <f>SUM(D268:E268)</f>
        <v>0.10294329684790407</v>
      </c>
      <c r="G268" s="200">
        <f>IF(B268&gt;0,(1+(E268/B268))^(1/($C$6-$B$6))-1,0)</f>
        <v>1.8407934219832223E-2</v>
      </c>
    </row>
    <row r="269" spans="1:7" x14ac:dyDescent="0.2">
      <c r="A269" t="str">
        <f t="shared" si="183"/>
        <v>12 Other managers and proprietors</v>
      </c>
      <c r="B269" s="11">
        <v>0.67559145770854212</v>
      </c>
      <c r="C269" s="11">
        <v>1.0878346420035558</v>
      </c>
      <c r="D269" s="11">
        <f t="shared" ref="D269:D284" si="184">C269-B269</f>
        <v>0.41224318429501372</v>
      </c>
      <c r="E269" s="11">
        <v>0.37861408647845457</v>
      </c>
      <c r="F269" s="11">
        <f t="shared" ref="F269:F276" si="185">SUM(D269:E269)</f>
        <v>0.79085727077346823</v>
      </c>
      <c r="G269" s="200">
        <f t="shared" ref="G269:G271" si="186">IF(B269&gt;0,(1+(E269/B269))^(1/($C$6-$B$6))-1,0)</f>
        <v>3.0107959894322578E-2</v>
      </c>
    </row>
    <row r="270" spans="1:7" x14ac:dyDescent="0.2">
      <c r="A270" t="str">
        <f t="shared" si="183"/>
        <v>21 Science, research, engineering and technology professionals</v>
      </c>
      <c r="B270" s="11">
        <v>0.38082510687041338</v>
      </c>
      <c r="C270" s="11">
        <v>0.47380330307031293</v>
      </c>
      <c r="D270" s="11">
        <f t="shared" si="184"/>
        <v>9.2978196199899554E-2</v>
      </c>
      <c r="E270" s="11">
        <v>0.13951095387678863</v>
      </c>
      <c r="F270" s="11">
        <f t="shared" si="185"/>
        <v>0.23248915007668819</v>
      </c>
      <c r="G270" s="200">
        <f t="shared" si="186"/>
        <v>2.1026992405210443E-2</v>
      </c>
    </row>
    <row r="271" spans="1:7" x14ac:dyDescent="0.2">
      <c r="A271" t="str">
        <f t="shared" si="183"/>
        <v>22 Health professionals</v>
      </c>
      <c r="B271" s="11">
        <v>0.12184747757413032</v>
      </c>
      <c r="C271" s="11">
        <v>0.17529991679050957</v>
      </c>
      <c r="D271" s="11">
        <f t="shared" si="184"/>
        <v>5.3452439216379252E-2</v>
      </c>
      <c r="E271" s="11">
        <v>6.7205743638693818E-2</v>
      </c>
      <c r="F271" s="11">
        <f t="shared" si="185"/>
        <v>0.12065818285507307</v>
      </c>
      <c r="G271" s="200">
        <f t="shared" si="186"/>
        <v>2.9716888944745445E-2</v>
      </c>
    </row>
    <row r="272" spans="1:7" x14ac:dyDescent="0.2">
      <c r="A272" t="str">
        <f t="shared" si="183"/>
        <v>23 Teaching and other educational professionals</v>
      </c>
      <c r="B272" s="11">
        <v>0.14759958897499648</v>
      </c>
      <c r="C272" s="11">
        <v>0.18240441900343593</v>
      </c>
      <c r="D272" s="11">
        <f t="shared" si="184"/>
        <v>3.4804830028439454E-2</v>
      </c>
      <c r="E272" s="11">
        <v>8.4454365131206424E-2</v>
      </c>
      <c r="F272" s="11">
        <f t="shared" si="185"/>
        <v>0.11925919515964588</v>
      </c>
      <c r="G272" s="200">
        <f>IF(B272&gt;0,(1+(E272/B272))^(1/($C$6-$B$6))-1,0)</f>
        <v>3.0624008059278562E-2</v>
      </c>
    </row>
    <row r="273" spans="1:7" x14ac:dyDescent="0.2">
      <c r="A273" t="str">
        <f t="shared" si="183"/>
        <v>24 Business, media and public service professionals</v>
      </c>
      <c r="B273" s="11">
        <v>0.45075773561327148</v>
      </c>
      <c r="C273" s="11">
        <v>0.49090115780694277</v>
      </c>
      <c r="D273" s="11">
        <f t="shared" si="184"/>
        <v>4.0143422193671285E-2</v>
      </c>
      <c r="E273" s="11">
        <v>0.20000979437514232</v>
      </c>
      <c r="F273" s="11">
        <f t="shared" si="185"/>
        <v>0.24015321656881361</v>
      </c>
      <c r="G273" s="200">
        <f t="shared" ref="G273" si="187">IF(B273&gt;0,(1+(E273/B273))^(1/($C$6-$B$6))-1,0)</f>
        <v>2.478362956914526E-2</v>
      </c>
    </row>
    <row r="274" spans="1:7" x14ac:dyDescent="0.2">
      <c r="A274" t="str">
        <f t="shared" si="183"/>
        <v>31 Science, engineering and technology associate professionals</v>
      </c>
      <c r="B274" s="11">
        <v>0.25255688262891007</v>
      </c>
      <c r="C274" s="11">
        <v>0.29098812124940499</v>
      </c>
      <c r="D274" s="11">
        <f t="shared" si="184"/>
        <v>3.8431238620494912E-2</v>
      </c>
      <c r="E274" s="11">
        <v>0.11352108043023409</v>
      </c>
      <c r="F274" s="11">
        <f t="shared" si="185"/>
        <v>0.15195231905072901</v>
      </c>
      <c r="G274" s="200">
        <f>IF(B274&gt;0,(1+(E274/B274))^(1/($C$6-$B$6))-1,0)</f>
        <v>2.5056078231774803E-2</v>
      </c>
    </row>
    <row r="275" spans="1:7" x14ac:dyDescent="0.2">
      <c r="A275" t="str">
        <f t="shared" si="183"/>
        <v>32 Health and social care associate professionals</v>
      </c>
      <c r="B275" s="11">
        <v>6.6559038825342587E-2</v>
      </c>
      <c r="C275" s="11">
        <v>9.2607595982420535E-2</v>
      </c>
      <c r="D275" s="11">
        <f t="shared" si="184"/>
        <v>2.6048557157077948E-2</v>
      </c>
      <c r="E275" s="11">
        <v>3.8332833937948209E-2</v>
      </c>
      <c r="F275" s="11">
        <f t="shared" si="185"/>
        <v>6.4381391095026164E-2</v>
      </c>
      <c r="G275" s="200">
        <f t="shared" ref="G275:G292" si="188">IF(B275&gt;0,(1+(E275/B275))^(1/($C$6-$B$6))-1,0)</f>
        <v>3.0787127706641826E-2</v>
      </c>
    </row>
    <row r="276" spans="1:7" x14ac:dyDescent="0.2">
      <c r="A276" t="str">
        <f t="shared" si="183"/>
        <v>33 Protective service occupations</v>
      </c>
      <c r="B276" s="11">
        <v>0.10844521612203921</v>
      </c>
      <c r="C276" s="11">
        <v>3.9123455913431006E-2</v>
      </c>
      <c r="D276" s="11">
        <f t="shared" si="184"/>
        <v>-6.9321760208608196E-2</v>
      </c>
      <c r="E276" s="11">
        <v>1.8289792808359913E-2</v>
      </c>
      <c r="F276" s="11">
        <f t="shared" si="185"/>
        <v>-5.1031967400248283E-2</v>
      </c>
      <c r="G276" s="200">
        <f t="shared" si="188"/>
        <v>1.0444381581871331E-2</v>
      </c>
    </row>
    <row r="277" spans="1:7" x14ac:dyDescent="0.2">
      <c r="A277" t="str">
        <f t="shared" si="183"/>
        <v>34 Culture, media and sports occupations</v>
      </c>
      <c r="B277" s="11">
        <v>0.16148704245288381</v>
      </c>
      <c r="C277" s="11">
        <v>0.14398045534531143</v>
      </c>
      <c r="D277" s="11">
        <f t="shared" si="184"/>
        <v>-1.7506587107572386E-2</v>
      </c>
      <c r="E277" s="11">
        <v>5.8586320781629758E-2</v>
      </c>
      <c r="F277" s="11">
        <f t="shared" ref="F277:F278" si="189">SUM(D277:E277)</f>
        <v>4.1079733674057373E-2</v>
      </c>
      <c r="G277" s="200">
        <f t="shared" si="188"/>
        <v>2.085012584063195E-2</v>
      </c>
    </row>
    <row r="278" spans="1:7" x14ac:dyDescent="0.2">
      <c r="A278" t="str">
        <f t="shared" si="183"/>
        <v>35 Business and public service associate professionals</v>
      </c>
      <c r="B278" s="11">
        <v>0.53302891329727264</v>
      </c>
      <c r="C278" s="11">
        <v>0.43146159989143612</v>
      </c>
      <c r="D278" s="11">
        <f t="shared" si="184"/>
        <v>-0.10156731340583652</v>
      </c>
      <c r="E278" s="11">
        <v>0.16475550818069112</v>
      </c>
      <c r="F278" s="11">
        <f t="shared" si="189"/>
        <v>6.31881947748546E-2</v>
      </c>
      <c r="G278" s="200">
        <f t="shared" si="188"/>
        <v>1.8117807220948245E-2</v>
      </c>
    </row>
    <row r="279" spans="1:7" x14ac:dyDescent="0.2">
      <c r="A279" t="str">
        <f t="shared" si="183"/>
        <v>41 Administrative occupations</v>
      </c>
      <c r="B279" s="11">
        <v>1.0394132123112565</v>
      </c>
      <c r="C279" s="11">
        <v>0.56587765112431843</v>
      </c>
      <c r="D279" s="11">
        <f t="shared" si="184"/>
        <v>-0.47353556118693807</v>
      </c>
      <c r="E279" s="11">
        <v>0.2810894956563571</v>
      </c>
      <c r="F279" s="11">
        <f t="shared" ref="F279:F282" si="190">SUM(D279:E279)</f>
        <v>-0.19244606553058097</v>
      </c>
      <c r="G279" s="200">
        <f t="shared" si="188"/>
        <v>1.6085071963443776E-2</v>
      </c>
    </row>
    <row r="280" spans="1:7" x14ac:dyDescent="0.2">
      <c r="A280" t="str">
        <f t="shared" si="183"/>
        <v>42 Secretarial and related occupations</v>
      </c>
      <c r="B280" s="11">
        <v>0.50374558402411229</v>
      </c>
      <c r="C280" s="11">
        <v>0.57244676371804848</v>
      </c>
      <c r="D280" s="11">
        <f t="shared" si="184"/>
        <v>6.8701179693936187E-2</v>
      </c>
      <c r="E280" s="11">
        <v>0.28628367658393455</v>
      </c>
      <c r="F280" s="11">
        <f t="shared" si="190"/>
        <v>0.35498485627787074</v>
      </c>
      <c r="G280" s="200">
        <f t="shared" si="188"/>
        <v>3.0454440285360596E-2</v>
      </c>
    </row>
    <row r="281" spans="1:7" x14ac:dyDescent="0.2">
      <c r="A281" t="str">
        <f t="shared" si="183"/>
        <v>51 Skilled agricultural and related trades</v>
      </c>
      <c r="B281" s="11">
        <v>0.64045695398112845</v>
      </c>
      <c r="C281" s="11">
        <v>0.50884385362479079</v>
      </c>
      <c r="D281" s="11">
        <f t="shared" si="184"/>
        <v>-0.13161310035633766</v>
      </c>
      <c r="E281" s="11">
        <v>0.21917367918553521</v>
      </c>
      <c r="F281" s="11">
        <f t="shared" si="190"/>
        <v>8.7560578829197544E-2</v>
      </c>
      <c r="G281" s="200">
        <f t="shared" si="188"/>
        <v>1.981515732571637E-2</v>
      </c>
    </row>
    <row r="282" spans="1:7" x14ac:dyDescent="0.2">
      <c r="A282" t="str">
        <f t="shared" si="183"/>
        <v>52 Skilled metal, electrical and electronic trades</v>
      </c>
      <c r="B282" s="11">
        <v>0.8142284410590368</v>
      </c>
      <c r="C282" s="11">
        <v>0.59418334993466282</v>
      </c>
      <c r="D282" s="11">
        <f t="shared" si="184"/>
        <v>-0.22004509112437398</v>
      </c>
      <c r="E282" s="11">
        <v>0.24608989163591855</v>
      </c>
      <c r="F282" s="11">
        <f t="shared" si="190"/>
        <v>2.6044800511544564E-2</v>
      </c>
      <c r="G282" s="200">
        <f t="shared" si="188"/>
        <v>1.7761457427026617E-2</v>
      </c>
    </row>
    <row r="283" spans="1:7" x14ac:dyDescent="0.2">
      <c r="A283" t="str">
        <f t="shared" si="183"/>
        <v>53 Skilled construction and building trades</v>
      </c>
      <c r="B283" s="11">
        <v>0.73458076123866378</v>
      </c>
      <c r="C283" s="11">
        <v>0.24622567907999265</v>
      </c>
      <c r="D283" s="11">
        <f t="shared" si="184"/>
        <v>-0.48835508215867113</v>
      </c>
      <c r="E283" s="11">
        <v>0.15133612752671702</v>
      </c>
      <c r="F283" s="11">
        <f t="shared" ref="F283" si="191">SUM(D283:E283)</f>
        <v>-0.33701895463195408</v>
      </c>
      <c r="G283" s="200">
        <f t="shared" si="188"/>
        <v>1.2566516523976112E-2</v>
      </c>
    </row>
    <row r="284" spans="1:7" x14ac:dyDescent="0.2">
      <c r="A284" t="str">
        <f t="shared" si="183"/>
        <v>54 Textiles, printing and other skilled trades</v>
      </c>
      <c r="B284" s="11">
        <v>0.65612850970446435</v>
      </c>
      <c r="C284" s="11">
        <v>0.33659893457767937</v>
      </c>
      <c r="D284" s="11">
        <f t="shared" si="184"/>
        <v>-0.31952957512678498</v>
      </c>
      <c r="E284" s="11">
        <v>0.14743572154467866</v>
      </c>
      <c r="F284" s="11">
        <f t="shared" ref="F284" si="192">SUM(D284:E284)</f>
        <v>-0.17209385358210633</v>
      </c>
      <c r="G284" s="200">
        <f t="shared" si="188"/>
        <v>1.3605081678732311E-2</v>
      </c>
    </row>
    <row r="285" spans="1:7" x14ac:dyDescent="0.2">
      <c r="A285" t="str">
        <f t="shared" si="183"/>
        <v>61 Caring personal service occupations</v>
      </c>
      <c r="B285" s="11">
        <v>0.33992479975640288</v>
      </c>
      <c r="C285" s="11">
        <v>0.52070221356739965</v>
      </c>
      <c r="D285" s="11">
        <f>C285-B285</f>
        <v>0.18077741381099677</v>
      </c>
      <c r="E285" s="11">
        <v>0.13862668206366341</v>
      </c>
      <c r="F285" s="11">
        <f>SUM(D285:E285)</f>
        <v>0.31940409587466018</v>
      </c>
      <c r="G285" s="200">
        <f t="shared" si="188"/>
        <v>2.3064592527784145E-2</v>
      </c>
    </row>
    <row r="286" spans="1:7" x14ac:dyDescent="0.2">
      <c r="A286" t="str">
        <f t="shared" si="183"/>
        <v>62 Leisure, travel and related personal service occupations</v>
      </c>
      <c r="B286" s="11">
        <v>0.50282364247030897</v>
      </c>
      <c r="C286" s="11">
        <v>0.26567068489685691</v>
      </c>
      <c r="D286" s="11">
        <f t="shared" ref="D286:D292" si="193">C286-B286</f>
        <v>-0.23715295757345206</v>
      </c>
      <c r="E286" s="11">
        <v>0.12939024335118643</v>
      </c>
      <c r="F286" s="11">
        <f t="shared" ref="F286:F287" si="194">SUM(D286:E286)</f>
        <v>-0.10776271422226563</v>
      </c>
      <c r="G286" s="200">
        <f t="shared" si="188"/>
        <v>1.5383003268821582E-2</v>
      </c>
    </row>
    <row r="287" spans="1:7" x14ac:dyDescent="0.2">
      <c r="A287" t="str">
        <f t="shared" si="183"/>
        <v>63 Community and civil enforcement occupations</v>
      </c>
      <c r="B287" s="11">
        <v>2.8123575932359476E-2</v>
      </c>
      <c r="C287" s="11">
        <v>1.2104981583461308E-2</v>
      </c>
      <c r="D287" s="11">
        <f t="shared" si="193"/>
        <v>-1.6018594348898168E-2</v>
      </c>
      <c r="E287" s="11">
        <v>4.0948688094084827E-3</v>
      </c>
      <c r="F287" s="11">
        <f t="shared" si="194"/>
        <v>-1.1923725539489685E-2</v>
      </c>
      <c r="G287" s="200">
        <f t="shared" si="188"/>
        <v>9.1032434926638928E-3</v>
      </c>
    </row>
    <row r="288" spans="1:7" x14ac:dyDescent="0.2">
      <c r="A288" t="str">
        <f t="shared" si="183"/>
        <v>71 Sales occupations</v>
      </c>
      <c r="B288" s="11">
        <v>1.8468571445066893</v>
      </c>
      <c r="C288" s="11">
        <v>0.98226723073815503</v>
      </c>
      <c r="D288" s="11">
        <f t="shared" si="193"/>
        <v>-0.86458991376853422</v>
      </c>
      <c r="E288" s="11">
        <v>0.371234651435562</v>
      </c>
      <c r="F288" s="11">
        <f t="shared" ref="F288:F289" si="195">SUM(D288:E288)</f>
        <v>-0.49335526233297222</v>
      </c>
      <c r="G288" s="200">
        <f t="shared" si="188"/>
        <v>1.2285650879150456E-2</v>
      </c>
    </row>
    <row r="289" spans="1:7" x14ac:dyDescent="0.2">
      <c r="A289" t="str">
        <f t="shared" si="183"/>
        <v>72 Customer service occupations</v>
      </c>
      <c r="B289" s="11">
        <v>0.30840327400186685</v>
      </c>
      <c r="C289" s="11">
        <v>0.56088814943670895</v>
      </c>
      <c r="D289" s="11">
        <f t="shared" si="193"/>
        <v>0.2524848754348421</v>
      </c>
      <c r="E289" s="11">
        <v>0.17549060073305284</v>
      </c>
      <c r="F289" s="11">
        <f t="shared" si="195"/>
        <v>0.42797547616789494</v>
      </c>
      <c r="G289" s="200">
        <f t="shared" si="188"/>
        <v>3.0485953532283672E-2</v>
      </c>
    </row>
    <row r="290" spans="1:7" x14ac:dyDescent="0.2">
      <c r="A290" t="str">
        <f t="shared" si="183"/>
        <v>81 Process, plant and machine operatives</v>
      </c>
      <c r="B290" s="11">
        <v>1.4745265295566592</v>
      </c>
      <c r="C290" s="11">
        <v>0.38334672925687119</v>
      </c>
      <c r="D290" s="11">
        <f t="shared" si="193"/>
        <v>-1.0911798002997881</v>
      </c>
      <c r="E290" s="11">
        <v>0.20141133181995557</v>
      </c>
      <c r="F290" s="11">
        <f t="shared" ref="F290:F291" si="196">SUM(D290:E290)</f>
        <v>-0.8897684684798326</v>
      </c>
      <c r="G290" s="200">
        <f t="shared" si="188"/>
        <v>8.57226553299828E-3</v>
      </c>
    </row>
    <row r="291" spans="1:7" x14ac:dyDescent="0.2">
      <c r="A291" t="str">
        <f t="shared" si="183"/>
        <v>82 Transport and mobile machine drivers and operatives</v>
      </c>
      <c r="B291" s="11">
        <v>2.2541789258868774</v>
      </c>
      <c r="C291" s="11">
        <v>1.2129284506287845</v>
      </c>
      <c r="D291" s="11">
        <f t="shared" si="193"/>
        <v>-1.0412504752580929</v>
      </c>
      <c r="E291" s="11">
        <v>0.7468049861485947</v>
      </c>
      <c r="F291" s="11">
        <f t="shared" si="196"/>
        <v>-0.29444548910949819</v>
      </c>
      <c r="G291" s="200">
        <f t="shared" si="188"/>
        <v>1.9260088644649453E-2</v>
      </c>
    </row>
    <row r="292" spans="1:7" x14ac:dyDescent="0.2">
      <c r="A292" t="str">
        <f t="shared" si="183"/>
        <v>91 Elementary trades and related occupations</v>
      </c>
      <c r="B292" s="11">
        <v>1.2493413414335819</v>
      </c>
      <c r="C292" s="11">
        <v>0.80062007383620282</v>
      </c>
      <c r="D292" s="11">
        <f t="shared" si="193"/>
        <v>-0.44872126759737907</v>
      </c>
      <c r="E292" s="11">
        <v>0.31533679116682023</v>
      </c>
      <c r="F292" s="11">
        <f t="shared" ref="F292" si="197">SUM(D292:E292)</f>
        <v>-0.13338447643055884</v>
      </c>
      <c r="G292" s="200">
        <f t="shared" si="188"/>
        <v>1.5117372168060639E-2</v>
      </c>
    </row>
    <row r="293" spans="1:7" x14ac:dyDescent="0.2">
      <c r="A293" t="str">
        <f t="shared" si="183"/>
        <v>92 Elementary administration and service occupations</v>
      </c>
      <c r="B293" s="11">
        <v>3.449819491672355</v>
      </c>
      <c r="C293" s="11">
        <v>1.5132545456911191</v>
      </c>
      <c r="D293" s="11">
        <f t="shared" ref="D293" si="198">C293-B293</f>
        <v>-1.936564945981236</v>
      </c>
      <c r="E293" s="11">
        <v>0.65855117963526733</v>
      </c>
      <c r="F293" s="11">
        <f t="shared" ref="F293" si="199">SUM(D293:E293)</f>
        <v>-1.2780137663459685</v>
      </c>
      <c r="G293" s="200">
        <f t="shared" ref="G293:G294" si="200">IF(B293&gt;0,(1+(E293/B293))^(1/($C$6-$B$6))-1,0)</f>
        <v>1.1715064170320533E-2</v>
      </c>
    </row>
    <row r="294" spans="1:7" x14ac:dyDescent="0.2">
      <c r="A294" s="24" t="str">
        <f t="shared" si="183"/>
        <v>All occupations</v>
      </c>
      <c r="B294" s="34">
        <f>SUM(B268:B293)</f>
        <v>19.452935069507607</v>
      </c>
      <c r="C294" s="34">
        <f t="shared" ref="C294:F294" si="201">SUM(C268:C293)</f>
        <v>13.075024698692369</v>
      </c>
      <c r="D294" s="34">
        <f t="shared" si="201"/>
        <v>-6.3779103708152407</v>
      </c>
      <c r="E294" s="34">
        <f t="shared" si="201"/>
        <v>5.5595973857471934</v>
      </c>
      <c r="F294" s="34">
        <f t="shared" si="201"/>
        <v>-0.81831298506804706</v>
      </c>
      <c r="G294" s="234">
        <f t="shared" si="200"/>
        <v>1.6899815483499392E-2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Leicester and Leicestershire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-5.4302888759719181</v>
      </c>
      <c r="Q7" s="11">
        <f>'Occ T1'!J16</f>
        <v>18.402782764122339</v>
      </c>
    </row>
    <row r="8" spans="1:17" x14ac:dyDescent="0.2">
      <c r="O8" t="str">
        <f>name!E11</f>
        <v>Process, plant and machine operatives</v>
      </c>
      <c r="P8" s="11">
        <f>'Occ T1'!H15</f>
        <v>4.0102375255455627</v>
      </c>
      <c r="Q8" s="11">
        <f>'Occ T1'!J15</f>
        <v>25.770149851830585</v>
      </c>
    </row>
    <row r="9" spans="1:17" x14ac:dyDescent="0.2">
      <c r="O9" t="str">
        <f>name!E10</f>
        <v>Sales and customer service occupations</v>
      </c>
      <c r="P9" s="11">
        <f>'Occ T1'!H14</f>
        <v>-0.33317299922089205</v>
      </c>
      <c r="Q9" s="11">
        <f>'Occ T1'!J14</f>
        <v>20.550284826839626</v>
      </c>
    </row>
    <row r="10" spans="1:17" x14ac:dyDescent="0.2">
      <c r="O10" t="str">
        <f>name!E9</f>
        <v>Caring, leisure and other service occupations</v>
      </c>
      <c r="P10" s="11">
        <f>'Occ T1'!H13</f>
        <v>7.4711494132041878</v>
      </c>
      <c r="Q10" s="11">
        <f>'Occ T1'!J13</f>
        <v>40.631348385935219</v>
      </c>
    </row>
    <row r="11" spans="1:17" x14ac:dyDescent="0.2">
      <c r="O11" t="str">
        <f>name!E8</f>
        <v>Skilled trades occupations</v>
      </c>
      <c r="P11" s="11">
        <f>'Occ T1'!H12</f>
        <v>-4.5297138515782578</v>
      </c>
      <c r="Q11" s="11">
        <f>'Occ T1'!J12</f>
        <v>13.967703790451253</v>
      </c>
    </row>
    <row r="12" spans="1:17" x14ac:dyDescent="0.2">
      <c r="O12" t="str">
        <f>name!E7</f>
        <v>Administrative and secretarial occupations</v>
      </c>
      <c r="P12" s="11">
        <f>'Occ T1'!H11</f>
        <v>-8.8844944563278929</v>
      </c>
      <c r="Q12" s="11">
        <f>'Occ T1'!J11</f>
        <v>18.774341130135692</v>
      </c>
    </row>
    <row r="13" spans="1:17" x14ac:dyDescent="0.2">
      <c r="O13" t="str">
        <f>name!E6</f>
        <v>Associate professional occupations</v>
      </c>
      <c r="P13" s="11">
        <f>'Occ T1'!H10</f>
        <v>1.9504641718356055</v>
      </c>
      <c r="Q13" s="11">
        <f>'Occ T1'!J10</f>
        <v>32.573360005008666</v>
      </c>
    </row>
    <row r="14" spans="1:17" x14ac:dyDescent="0.2">
      <c r="O14" t="str">
        <f>name!E5</f>
        <v>Professional occupations</v>
      </c>
      <c r="P14" s="11">
        <f>'Occ T1'!H9</f>
        <v>19.823902189925036</v>
      </c>
      <c r="Q14" s="11">
        <f>'Occ T1'!J9</f>
        <v>78.163648142704346</v>
      </c>
    </row>
    <row r="15" spans="1:17" x14ac:dyDescent="0.2">
      <c r="O15" t="str">
        <f>name!E4</f>
        <v>Managers, directors and senior officials</v>
      </c>
      <c r="P15" s="11">
        <f>'Occ T1'!H8</f>
        <v>7.3969168825887976</v>
      </c>
      <c r="Q15" s="11">
        <f>'Occ T1'!J8</f>
        <v>40.011074092170972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Leicester and Leicestershire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0.13655141233746804</v>
      </c>
      <c r="Q37" s="11">
        <f>'Occ T2'!J8</f>
        <v>20.644724020240243</v>
      </c>
    </row>
    <row r="38" spans="1:17" x14ac:dyDescent="0.2">
      <c r="O38" s="10" t="str">
        <f>name!D5</f>
        <v>12 Other managers and proprietors</v>
      </c>
      <c r="P38" s="11">
        <f>'Occ T2'!H9</f>
        <v>7.2603654702513332</v>
      </c>
      <c r="Q38" s="11">
        <f>'Occ T2'!J9</f>
        <v>19.366350071930732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5.865424008893342</v>
      </c>
      <c r="Q39" s="11">
        <f>'Occ T2'!J10</f>
        <v>19.799604560046063</v>
      </c>
    </row>
    <row r="40" spans="1:17" x14ac:dyDescent="0.2">
      <c r="O40" s="10" t="str">
        <f>name!D7</f>
        <v>22 Health professionals</v>
      </c>
      <c r="P40" s="11">
        <f>'Occ T2'!H11</f>
        <v>3.4006514331176945</v>
      </c>
      <c r="Q40" s="11">
        <f>'Occ T2'!J11</f>
        <v>15.168335297047395</v>
      </c>
    </row>
    <row r="41" spans="1:17" x14ac:dyDescent="0.2">
      <c r="O41" s="10" t="str">
        <f>name!D8</f>
        <v>23 Teaching and other educational professionals</v>
      </c>
      <c r="P41" s="11">
        <f>'Occ T2'!H12</f>
        <v>1.1667058175775473</v>
      </c>
      <c r="Q41" s="11">
        <f>'Occ T2'!J12</f>
        <v>12.825342346888466</v>
      </c>
    </row>
    <row r="42" spans="1:17" x14ac:dyDescent="0.2">
      <c r="O42" s="10" t="str">
        <f>name!D9</f>
        <v>24 Business, media and public service professionals</v>
      </c>
      <c r="P42" s="11">
        <f>'Occ T2'!H13</f>
        <v>9.3911209303364842</v>
      </c>
      <c r="Q42" s="11">
        <f>'Occ T2'!J13</f>
        <v>30.37036593872245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-0.97793813363615811</v>
      </c>
      <c r="Q43" s="11">
        <f>'Occ T2'!J14</f>
        <v>3.3212840220190767</v>
      </c>
    </row>
    <row r="44" spans="1:17" x14ac:dyDescent="0.2">
      <c r="O44" s="10" t="str">
        <f>name!D11</f>
        <v>32 Health and social care associate professionals</v>
      </c>
      <c r="P44" s="11">
        <f>'Occ T2'!H15</f>
        <v>0.95468796607642048</v>
      </c>
      <c r="Q44" s="11">
        <f>'Occ T2'!J15</f>
        <v>6.4927150822171891</v>
      </c>
    </row>
    <row r="45" spans="1:17" x14ac:dyDescent="0.2">
      <c r="O45" s="10" t="str">
        <f>name!D12</f>
        <v>33 Protective service occupations</v>
      </c>
      <c r="P45" s="11">
        <f>'Occ T2'!H16</f>
        <v>2.3262140348877578</v>
      </c>
      <c r="Q45" s="11">
        <f>'Occ T2'!J16</f>
        <v>5.0717144972605102</v>
      </c>
    </row>
    <row r="46" spans="1:17" x14ac:dyDescent="0.2">
      <c r="O46" s="10" t="str">
        <f>name!D13</f>
        <v>34 Culture, media and sports occupations</v>
      </c>
      <c r="P46" s="11">
        <f>'Occ T2'!H17</f>
        <v>-6.8151697247493814E-3</v>
      </c>
      <c r="Q46" s="11">
        <f>'Occ T2'!J17</f>
        <v>3.2281387426845116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-0.34568452576765907</v>
      </c>
      <c r="Q47" s="11">
        <f>'Occ T2'!J18</f>
        <v>14.459507660827386</v>
      </c>
    </row>
    <row r="48" spans="1:17" x14ac:dyDescent="0.2">
      <c r="O48" s="10" t="str">
        <f>name!D15</f>
        <v>41 Administrative occupations</v>
      </c>
      <c r="P48" s="11">
        <f>'Occ T2'!H19</f>
        <v>-7.0898411234724392</v>
      </c>
      <c r="Q48" s="11">
        <f>'Occ T2'!J19</f>
        <v>15.19358362750301</v>
      </c>
    </row>
    <row r="49" spans="15:17" x14ac:dyDescent="0.2">
      <c r="O49" s="10" t="str">
        <f>name!D16</f>
        <v>42 Secretarial and related occupations</v>
      </c>
      <c r="P49" s="11">
        <f>'Occ T2'!H20</f>
        <v>-1.7946533328554501</v>
      </c>
      <c r="Q49" s="11">
        <f>'Occ T2'!J20</f>
        <v>3.5807575026326859</v>
      </c>
    </row>
    <row r="50" spans="15:17" x14ac:dyDescent="0.2">
      <c r="O50" s="10" t="str">
        <f>name!D17</f>
        <v>51 Skilled agricultural and related trades</v>
      </c>
      <c r="P50" s="11">
        <f>'Occ T2'!H21</f>
        <v>-1.3443666535369658E-2</v>
      </c>
      <c r="Q50" s="11">
        <f>'Occ T2'!J21</f>
        <v>3.4738300798387343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-2.1612095838839558</v>
      </c>
      <c r="Q51" s="11">
        <f>'Occ T2'!J22</f>
        <v>5.0989153996526619</v>
      </c>
    </row>
    <row r="52" spans="15:17" x14ac:dyDescent="0.2">
      <c r="O52" s="10" t="str">
        <f>name!D19</f>
        <v>53 Skilled construction and building trades</v>
      </c>
      <c r="P52" s="11">
        <f>'Occ T2'!H23</f>
        <v>-1.272079465052288</v>
      </c>
      <c r="Q52" s="11">
        <f>'Occ T2'!J23</f>
        <v>3.1493169797980416</v>
      </c>
    </row>
    <row r="53" spans="15:17" x14ac:dyDescent="0.2">
      <c r="O53" s="10" t="str">
        <f>name!D20</f>
        <v>54 Textiles, printing and other skilled trades</v>
      </c>
      <c r="P53" s="11">
        <f>'Occ T2'!H24</f>
        <v>-1.082981136106647</v>
      </c>
      <c r="Q53" s="11">
        <f>'Occ T2'!J24</f>
        <v>2.2456413311618109</v>
      </c>
    </row>
    <row r="54" spans="15:17" x14ac:dyDescent="0.2">
      <c r="O54" s="10" t="str">
        <f>name!D21</f>
        <v>61 Caring personal service occupations</v>
      </c>
      <c r="P54" s="11">
        <f>'Occ T2'!H25</f>
        <v>7.2185661942922081</v>
      </c>
      <c r="Q54" s="11">
        <f>'Occ T2'!J25</f>
        <v>33.444085369797627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0.31018235798002891</v>
      </c>
      <c r="Q55" s="11">
        <f>'Occ T2'!J26</f>
        <v>7.0051560525387808</v>
      </c>
    </row>
    <row r="56" spans="15:17" x14ac:dyDescent="0.2">
      <c r="O56" s="10" t="str">
        <f>name!D23</f>
        <v>63 Community and civil enforcement occupations</v>
      </c>
      <c r="P56" s="11">
        <f>'Occ T2'!H27</f>
        <v>-5.7599139068058691E-2</v>
      </c>
      <c r="Q56" s="11">
        <f>'Occ T2'!J27</f>
        <v>0.18210696359880282</v>
      </c>
    </row>
    <row r="57" spans="15:17" x14ac:dyDescent="0.2">
      <c r="O57" s="10" t="str">
        <f>name!D24</f>
        <v>71 Sales occupations</v>
      </c>
      <c r="P57" s="11">
        <f>'Occ T2'!H28</f>
        <v>-4.3767787183762401</v>
      </c>
      <c r="Q57" s="11">
        <f>'Occ T2'!J28</f>
        <v>10.804800859434952</v>
      </c>
    </row>
    <row r="58" spans="15:17" x14ac:dyDescent="0.2">
      <c r="O58" s="10" t="str">
        <f>name!D25</f>
        <v>72 Customer service occupations</v>
      </c>
      <c r="P58" s="11">
        <f>'Occ T2'!H29</f>
        <v>4.0436057191553534</v>
      </c>
      <c r="Q58" s="11">
        <f>'Occ T2'!J29</f>
        <v>9.7454839674046791</v>
      </c>
    </row>
    <row r="59" spans="15:17" x14ac:dyDescent="0.2">
      <c r="O59" s="10" t="str">
        <f>name!D26</f>
        <v>81 Process, plant and machine operatives</v>
      </c>
      <c r="P59" s="11">
        <f>'Occ T2'!H30</f>
        <v>3.2492322397707127</v>
      </c>
      <c r="Q59" s="11">
        <f>'Occ T2'!J30</f>
        <v>12.074835987930163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0.76100528577485349</v>
      </c>
      <c r="Q60" s="11">
        <f>'Occ T2'!J31</f>
        <v>13.695313863900425</v>
      </c>
    </row>
    <row r="61" spans="15:17" x14ac:dyDescent="0.2">
      <c r="O61" s="10" t="str">
        <f>name!D28</f>
        <v>91 Elementary trades and related occupations</v>
      </c>
      <c r="P61" s="11">
        <f>'Occ T2'!H32</f>
        <v>-2.232685110633021</v>
      </c>
      <c r="Q61" s="11">
        <f>'Occ T2'!J32</f>
        <v>1.101582425246852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-3.1976037653388971</v>
      </c>
      <c r="Q62" s="11">
        <f>'Occ T2'!J33</f>
        <v>17.301200338875486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21.47500000000025</v>
      </c>
      <c r="Q64" s="11">
        <f>'Occ T2'!J35</f>
        <v>288.84469298919879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Leicester and Leicestershire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551.37599999999986</v>
      </c>
      <c r="C8" s="305">
        <f>SUM(C9:C17)</f>
        <v>558.67399999999998</v>
      </c>
      <c r="D8" s="305">
        <f>SUM(D9:D17)</f>
        <v>572.851</v>
      </c>
      <c r="E8" s="304"/>
      <c r="F8" s="305">
        <f>SUM(F9:F17)</f>
        <v>7.4678462024308416</v>
      </c>
      <c r="G8" s="305">
        <f>SUM(G9:G17)</f>
        <v>9.0299505306329539</v>
      </c>
      <c r="H8" s="305">
        <f>SUM(H9:H17)</f>
        <v>11.657168802098234</v>
      </c>
      <c r="I8" s="304"/>
      <c r="J8" s="305">
        <f>SUM(J9:J17)</f>
        <v>51.376643442562738</v>
      </c>
      <c r="K8" s="305">
        <f>SUM(K9:K17)</f>
        <v>62.19915353569808</v>
      </c>
      <c r="L8" s="305">
        <f>SUM(L9:L17)</f>
        <v>81.337075401741671</v>
      </c>
      <c r="M8" s="304"/>
      <c r="N8" s="305">
        <f>SUM(N9:N17)</f>
        <v>106.89244297556246</v>
      </c>
      <c r="O8" s="305">
        <f>SUM(O9:O17)</f>
        <v>116.32520908701275</v>
      </c>
      <c r="P8" s="305">
        <f>SUM(P9:P17)</f>
        <v>139.61817071419114</v>
      </c>
      <c r="Q8" s="306"/>
      <c r="R8" s="305">
        <f>SUM(R9:R17)</f>
        <v>28.73340930627618</v>
      </c>
      <c r="S8" s="305">
        <f>SUM(S9:S17)</f>
        <v>29.599451800952867</v>
      </c>
      <c r="T8" s="305">
        <f>SUM(T9:T17)</f>
        <v>34.420027044148057</v>
      </c>
      <c r="U8" s="306"/>
      <c r="V8" s="305">
        <f>SUM(V9:V17)</f>
        <v>31.140966728852003</v>
      </c>
      <c r="W8" s="305">
        <f>SUM(W9:W17)</f>
        <v>32.645443600370911</v>
      </c>
      <c r="X8" s="305">
        <f>SUM(X9:X17)</f>
        <v>38.502266262073285</v>
      </c>
      <c r="Y8" s="306"/>
      <c r="Z8" s="305">
        <f>SUM(Z9:Z17)</f>
        <v>121.65366864709529</v>
      </c>
      <c r="AA8" s="305">
        <f>SUM(AA9:AA17)</f>
        <v>123.30275097344013</v>
      </c>
      <c r="AB8" s="305">
        <f>SUM(AB9:AB17)</f>
        <v>128.47055783262627</v>
      </c>
      <c r="AC8" s="306"/>
      <c r="AD8" s="305">
        <f>SUM(AD9:AD17)</f>
        <v>111.78185332372558</v>
      </c>
      <c r="AE8" s="305">
        <f>SUM(AE9:AE17)</f>
        <v>103.09251536593584</v>
      </c>
      <c r="AF8" s="305">
        <f>SUM(AF9:AF17)</f>
        <v>85.400182681887557</v>
      </c>
      <c r="AG8" s="306"/>
      <c r="AH8" s="305">
        <f>SUM(AH9:AH17)</f>
        <v>72.876234303987076</v>
      </c>
      <c r="AI8" s="305">
        <f>SUM(AI9:AI17)</f>
        <v>64.157809179847376</v>
      </c>
      <c r="AJ8" s="305">
        <f>SUM(AJ9:AJ17)</f>
        <v>40.370526562541407</v>
      </c>
      <c r="AK8" s="306"/>
      <c r="AL8" s="305">
        <f>SUM(AL9:AL17)</f>
        <v>19.45293506950761</v>
      </c>
      <c r="AM8" s="305">
        <f>SUM(AM9:AM17)</f>
        <v>18.321715926109079</v>
      </c>
      <c r="AN8" s="305">
        <f>SUM(AN9:AN17)</f>
        <v>13.075024698692374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60.288124145885973</v>
      </c>
      <c r="C9" s="304">
        <f t="shared" ref="B9:D17" si="0">SUM(C21,C33,C51,C63,C75,C93)</f>
        <v>61.108009139288164</v>
      </c>
      <c r="D9" s="304">
        <f t="shared" si="0"/>
        <v>67.685041028474743</v>
      </c>
      <c r="E9" s="304"/>
      <c r="F9" s="304">
        <f t="shared" ref="F9:H17" si="1">SUM(F21,F33,F51,F63,F75,F93)</f>
        <v>0.73713914409535153</v>
      </c>
      <c r="G9" s="304">
        <f t="shared" si="1"/>
        <v>0.8975822988191412</v>
      </c>
      <c r="H9" s="304">
        <f t="shared" si="1"/>
        <v>1.2175440997207327</v>
      </c>
      <c r="I9" s="304"/>
      <c r="J9" s="304">
        <f t="shared" ref="J9:L17" si="2">SUM(J21,J33,J51,J63,J75,J93)</f>
        <v>6.1550115931710172</v>
      </c>
      <c r="K9" s="304">
        <f t="shared" si="2"/>
        <v>7.3353337155072458</v>
      </c>
      <c r="L9" s="304">
        <f t="shared" si="2"/>
        <v>9.9756980179547678</v>
      </c>
      <c r="M9" s="304"/>
      <c r="N9" s="304">
        <f t="shared" ref="N9:P17" si="3">SUM(N21,N33,N51,N63,N75,N93)</f>
        <v>15.924009241709102</v>
      </c>
      <c r="O9" s="304">
        <f t="shared" si="3"/>
        <v>16.902374367493771</v>
      </c>
      <c r="P9" s="304">
        <f t="shared" si="3"/>
        <v>20.867964368039868</v>
      </c>
      <c r="Q9" s="306"/>
      <c r="R9" s="304">
        <f t="shared" ref="R9:T9" si="4">SUM(R21,R33,R51,R63,R75,R93)</f>
        <v>3.1404008988396117</v>
      </c>
      <c r="S9" s="304">
        <f t="shared" si="4"/>
        <v>3.2121655993937379</v>
      </c>
      <c r="T9" s="304">
        <f t="shared" si="4"/>
        <v>3.8005925970043704</v>
      </c>
      <c r="U9" s="306"/>
      <c r="V9" s="304">
        <f t="shared" ref="V9:X9" si="5">SUM(V21,V33,V51,V63,V75,V93)</f>
        <v>4.7104459835142585</v>
      </c>
      <c r="W9" s="304">
        <f t="shared" si="5"/>
        <v>4.7468931651575774</v>
      </c>
      <c r="X9" s="304">
        <f t="shared" si="5"/>
        <v>5.5772871687242809</v>
      </c>
      <c r="Y9" s="306"/>
      <c r="Z9" s="304">
        <f t="shared" ref="Z9:AB9" si="6">SUM(Z21,Z33,Z51,Z63,Z75,Z93)</f>
        <v>12.203069248054788</v>
      </c>
      <c r="AA9" s="304">
        <f t="shared" si="6"/>
        <v>11.842366402531296</v>
      </c>
      <c r="AB9" s="304">
        <f t="shared" si="6"/>
        <v>13.078730729922215</v>
      </c>
      <c r="AC9" s="306"/>
      <c r="AD9" s="304">
        <f>SUM(AD21,AD33,AD51,AD63,AD75,AD93)</f>
        <v>9.3915970145813255</v>
      </c>
      <c r="AE9" s="304">
        <f t="shared" ref="AE9:AF9" si="7">SUM(AE21,AE33,AE51,AE63,AE75,AE93)</f>
        <v>8.4159189304222775</v>
      </c>
      <c r="AF9" s="304">
        <f t="shared" si="7"/>
        <v>6.9933333186852797</v>
      </c>
      <c r="AG9" s="306"/>
      <c r="AH9" s="304">
        <f t="shared" ref="AH9:AJ9" si="8">SUM(AH21,AH33,AH51,AH63,AH75,AH93)</f>
        <v>6.6391751423079359</v>
      </c>
      <c r="AI9" s="304">
        <f t="shared" si="8"/>
        <v>6.1052029520198827</v>
      </c>
      <c r="AJ9" s="304">
        <f t="shared" si="8"/>
        <v>4.495395346479123</v>
      </c>
      <c r="AK9" s="306"/>
      <c r="AL9" s="304">
        <f t="shared" ref="AL9:AN9" si="9">SUM(AL21,AL33,AL51,AL63,AL75,AL93)</f>
        <v>1.3872758796125875</v>
      </c>
      <c r="AM9" s="304">
        <f t="shared" si="9"/>
        <v>1.6501717079432312</v>
      </c>
      <c r="AN9" s="304">
        <f t="shared" si="9"/>
        <v>1.6784953819441135</v>
      </c>
    </row>
    <row r="10" spans="1:40" x14ac:dyDescent="0.2">
      <c r="A10" s="13" t="str">
        <f>name!E5</f>
        <v>Professional occupations</v>
      </c>
      <c r="B10" s="304">
        <f t="shared" si="0"/>
        <v>117.72368712799883</v>
      </c>
      <c r="C10" s="304">
        <f t="shared" si="0"/>
        <v>125.20413068526526</v>
      </c>
      <c r="D10" s="304">
        <f t="shared" si="0"/>
        <v>137.54758931792389</v>
      </c>
      <c r="E10" s="304"/>
      <c r="F10" s="304">
        <f t="shared" si="1"/>
        <v>5.4276677771128163</v>
      </c>
      <c r="G10" s="304">
        <f t="shared" si="1"/>
        <v>6.5217018337191757</v>
      </c>
      <c r="H10" s="304">
        <f t="shared" si="1"/>
        <v>8.1503728443375039</v>
      </c>
      <c r="I10" s="304"/>
      <c r="J10" s="304">
        <f t="shared" si="2"/>
        <v>28.773494425706588</v>
      </c>
      <c r="K10" s="304">
        <f t="shared" si="2"/>
        <v>34.313963950480108</v>
      </c>
      <c r="L10" s="304">
        <f t="shared" si="2"/>
        <v>42.791610637419211</v>
      </c>
      <c r="M10" s="304"/>
      <c r="N10" s="304">
        <f t="shared" si="3"/>
        <v>40.149738091601932</v>
      </c>
      <c r="O10" s="304">
        <f t="shared" si="3"/>
        <v>42.21203701321933</v>
      </c>
      <c r="P10" s="304">
        <f t="shared" si="3"/>
        <v>46.341624859158316</v>
      </c>
      <c r="Q10" s="306"/>
      <c r="R10" s="304">
        <f t="shared" ref="R10:T10" si="10">SUM(R22,R34,R52,R64,R76,R94)</f>
        <v>5.2563852832391547</v>
      </c>
      <c r="S10" s="304">
        <f t="shared" si="10"/>
        <v>4.2058903948373283</v>
      </c>
      <c r="T10" s="304">
        <f t="shared" si="10"/>
        <v>3.7597610782938271</v>
      </c>
      <c r="U10" s="306"/>
      <c r="V10" s="304">
        <f t="shared" ref="V10:X10" si="11">SUM(V22,V34,V52,V64,V76,V94)</f>
        <v>6.4777986318268024</v>
      </c>
      <c r="W10" s="304">
        <f t="shared" si="11"/>
        <v>6.526995481001733</v>
      </c>
      <c r="X10" s="304">
        <f t="shared" si="11"/>
        <v>7.2391405661424386</v>
      </c>
      <c r="Y10" s="306"/>
      <c r="Z10" s="304">
        <f t="shared" ref="Z10:AB10" si="12">SUM(Z22,Z34,Z52,Z64,Z76,Z94)</f>
        <v>14.672384124711133</v>
      </c>
      <c r="AA10" s="304">
        <f t="shared" si="12"/>
        <v>15.124217706500037</v>
      </c>
      <c r="AB10" s="304">
        <f t="shared" si="12"/>
        <v>16.323556035538122</v>
      </c>
      <c r="AC10" s="306"/>
      <c r="AD10" s="304">
        <f t="shared" ref="AD10:AF10" si="13">SUM(AD22,AD34,AD52,AD64,AD76,AD94)</f>
        <v>9.8148516992171544</v>
      </c>
      <c r="AE10" s="304">
        <f t="shared" si="13"/>
        <v>9.008279519938359</v>
      </c>
      <c r="AF10" s="304">
        <f t="shared" si="13"/>
        <v>7.5543062361063127</v>
      </c>
      <c r="AG10" s="306"/>
      <c r="AH10" s="304">
        <f t="shared" ref="AH10:AJ10" si="14">SUM(AH22,AH34,AH52,AH64,AH76,AH94)</f>
        <v>6.0503371855504309</v>
      </c>
      <c r="AI10" s="304">
        <f t="shared" si="14"/>
        <v>5.8602007219663301</v>
      </c>
      <c r="AJ10" s="304">
        <f t="shared" si="14"/>
        <v>4.0648082642569534</v>
      </c>
      <c r="AK10" s="306"/>
      <c r="AL10" s="304">
        <f t="shared" ref="AL10:AN10" si="15">SUM(AL22,AL34,AL52,AL64,AL76,AL94)</f>
        <v>1.1010299090328117</v>
      </c>
      <c r="AM10" s="304">
        <f t="shared" si="15"/>
        <v>1.4308440636028517</v>
      </c>
      <c r="AN10" s="304">
        <f t="shared" si="15"/>
        <v>1.3224087966712017</v>
      </c>
    </row>
    <row r="11" spans="1:40" x14ac:dyDescent="0.2">
      <c r="A11" s="13" t="str">
        <f>name!E6</f>
        <v>Associate professional occupations</v>
      </c>
      <c r="B11" s="304">
        <f>SUM(B23,B35,B53,B65,B77,B95)</f>
        <v>69.150823322691821</v>
      </c>
      <c r="C11" s="304">
        <f t="shared" si="0"/>
        <v>66.838785318339632</v>
      </c>
      <c r="D11" s="304">
        <f>SUM(D23,D35,D53,D65,D77,D95)</f>
        <v>71.10128749452744</v>
      </c>
      <c r="E11" s="304"/>
      <c r="F11" s="304">
        <f t="shared" si="1"/>
        <v>0.73971027065535844</v>
      </c>
      <c r="G11" s="304">
        <f t="shared" si="1"/>
        <v>0.86759614571192634</v>
      </c>
      <c r="H11" s="304">
        <f t="shared" si="1"/>
        <v>1.2045183876037635</v>
      </c>
      <c r="I11" s="304"/>
      <c r="J11" s="304">
        <f t="shared" si="2"/>
        <v>7.6719045961984307</v>
      </c>
      <c r="K11" s="304">
        <f t="shared" si="2"/>
        <v>8.9085005164941933</v>
      </c>
      <c r="L11" s="304">
        <f t="shared" si="2"/>
        <v>11.864201382492988</v>
      </c>
      <c r="M11" s="304"/>
      <c r="N11" s="304">
        <f t="shared" si="3"/>
        <v>18.719341017020746</v>
      </c>
      <c r="O11" s="304">
        <f t="shared" si="3"/>
        <v>19.29474432015644</v>
      </c>
      <c r="P11" s="304">
        <f t="shared" si="3"/>
        <v>22.796797361974768</v>
      </c>
      <c r="Q11" s="306"/>
      <c r="R11" s="304">
        <f t="shared" ref="R11:T11" si="16">SUM(R23,R35,R53,R65,R77,R95)</f>
        <v>4.9585066998956098</v>
      </c>
      <c r="S11" s="304">
        <f t="shared" si="16"/>
        <v>4.7814646776689873</v>
      </c>
      <c r="T11" s="304">
        <f t="shared" si="16"/>
        <v>5.3467802819651435</v>
      </c>
      <c r="U11" s="306"/>
      <c r="V11" s="304">
        <f t="shared" ref="V11:X11" si="17">SUM(V23,V35,V53,V65,V77,V95)</f>
        <v>4.678782178943198</v>
      </c>
      <c r="W11" s="304">
        <f t="shared" si="17"/>
        <v>4.3365635405341152</v>
      </c>
      <c r="X11" s="304">
        <f t="shared" si="17"/>
        <v>4.7885822258883977</v>
      </c>
      <c r="Y11" s="306"/>
      <c r="Z11" s="304">
        <f t="shared" ref="Z11:AB11" si="18">SUM(Z23,Z35,Z53,Z65,Z77,Z95)</f>
        <v>14.366281220902456</v>
      </c>
      <c r="AA11" s="304">
        <f t="shared" si="18"/>
        <v>13.258855884992101</v>
      </c>
      <c r="AB11" s="304">
        <f t="shared" si="18"/>
        <v>13.305669787726153</v>
      </c>
      <c r="AC11" s="306"/>
      <c r="AD11" s="304">
        <f t="shared" ref="AD11:AF11" si="19">SUM(AD23,AD35,AD53,AD65,AD77,AD95)</f>
        <v>10.519531128690531</v>
      </c>
      <c r="AE11" s="304">
        <f t="shared" si="19"/>
        <v>8.8833973208822652</v>
      </c>
      <c r="AF11" s="304">
        <f t="shared" si="19"/>
        <v>7.1389814848932529</v>
      </c>
      <c r="AG11" s="306"/>
      <c r="AH11" s="304">
        <f t="shared" ref="AH11:AJ11" si="20">SUM(AH23,AH35,AH53,AH65,AH77,AH95)</f>
        <v>6.3746891170590381</v>
      </c>
      <c r="AI11" s="304">
        <f t="shared" si="20"/>
        <v>5.3816361276395748</v>
      </c>
      <c r="AJ11" s="304">
        <f t="shared" si="20"/>
        <v>3.6575953536009678</v>
      </c>
      <c r="AK11" s="306"/>
      <c r="AL11" s="304">
        <f t="shared" ref="AL11:AN11" si="21">SUM(AL23,AL35,AL53,AL65,AL77,AL95)</f>
        <v>1.1220770933264481</v>
      </c>
      <c r="AM11" s="304">
        <f t="shared" si="21"/>
        <v>1.1260267842600218</v>
      </c>
      <c r="AN11" s="304">
        <f t="shared" si="21"/>
        <v>0.99816122838200405</v>
      </c>
    </row>
    <row r="12" spans="1:40" x14ac:dyDescent="0.2">
      <c r="A12" s="13" t="str">
        <f>name!E7</f>
        <v>Administrative and secretarial occupations</v>
      </c>
      <c r="B12" s="304">
        <f t="shared" si="0"/>
        <v>59.36542620740024</v>
      </c>
      <c r="C12" s="304">
        <f t="shared" si="0"/>
        <v>55.441618917532708</v>
      </c>
      <c r="D12" s="304">
        <f t="shared" si="0"/>
        <v>50.480931751072355</v>
      </c>
      <c r="E12" s="304"/>
      <c r="F12" s="304">
        <f t="shared" si="1"/>
        <v>0.2446566621063638</v>
      </c>
      <c r="G12" s="304">
        <f t="shared" si="1"/>
        <v>0.30154186752684309</v>
      </c>
      <c r="H12" s="304">
        <f t="shared" si="1"/>
        <v>0.42389826396255875</v>
      </c>
      <c r="I12" s="304"/>
      <c r="J12" s="304">
        <f t="shared" si="2"/>
        <v>3.31255576201993</v>
      </c>
      <c r="K12" s="304">
        <f t="shared" si="2"/>
        <v>4.1624296563447079</v>
      </c>
      <c r="L12" s="304">
        <f t="shared" si="2"/>
        <v>5.5971568650784747</v>
      </c>
      <c r="M12" s="304"/>
      <c r="N12" s="304">
        <f t="shared" si="3"/>
        <v>10.656602488783411</v>
      </c>
      <c r="O12" s="304">
        <f t="shared" si="3"/>
        <v>11.863865787099469</v>
      </c>
      <c r="P12" s="304">
        <f t="shared" si="3"/>
        <v>14.319289884125254</v>
      </c>
      <c r="Q12" s="306"/>
      <c r="R12" s="304">
        <f t="shared" ref="R12:T12" si="22">SUM(R24,R36,R54,R66,R78,R96)</f>
        <v>4.1970469040529981</v>
      </c>
      <c r="S12" s="304">
        <f t="shared" si="22"/>
        <v>4.6292542220954553</v>
      </c>
      <c r="T12" s="304">
        <f t="shared" si="22"/>
        <v>5.4360112714512603</v>
      </c>
      <c r="U12" s="306"/>
      <c r="V12" s="304">
        <f t="shared" ref="V12:X12" si="23">SUM(V24,V36,V54,V66,V78,V96)</f>
        <v>3.9136088082214031</v>
      </c>
      <c r="W12" s="304">
        <f t="shared" si="23"/>
        <v>4.1566733611388722</v>
      </c>
      <c r="X12" s="304">
        <f t="shared" si="23"/>
        <v>4.7210526954479839</v>
      </c>
      <c r="Y12" s="306"/>
      <c r="Z12" s="304">
        <f t="shared" ref="Z12:AA12" si="24">SUM(Z24,Z36,Z54,Z66,Z78,Z96)</f>
        <v>13.127635290046459</v>
      </c>
      <c r="AA12" s="304">
        <f t="shared" si="24"/>
        <v>11.900316930608758</v>
      </c>
      <c r="AB12" s="304">
        <f>SUM(AB24,AB36,AB54,AB66,AB78,AB96)</f>
        <v>9.6752063660208201</v>
      </c>
      <c r="AC12" s="306"/>
      <c r="AD12" s="304">
        <f t="shared" ref="AD12:AE12" si="25">SUM(AD24,AD36,AD54,AD66,AD78,AD96)</f>
        <v>14.724663205392424</v>
      </c>
      <c r="AE12" s="304">
        <f t="shared" si="25"/>
        <v>11.730564409587515</v>
      </c>
      <c r="AF12" s="304">
        <f>SUM(AF24,AF36,AF54,AF66,AF78,AF96)</f>
        <v>7.2772494987298391</v>
      </c>
      <c r="AG12" s="306"/>
      <c r="AH12" s="304">
        <f t="shared" ref="AH12:AI12" si="26">SUM(AH24,AH36,AH54,AH66,AH78,AH96)</f>
        <v>7.6454982904418864</v>
      </c>
      <c r="AI12" s="304">
        <f t="shared" si="26"/>
        <v>5.1900550048696594</v>
      </c>
      <c r="AJ12" s="304">
        <f>SUM(AJ24,AJ36,AJ54,AJ66,AJ78,AJ96)</f>
        <v>1.8927424914137996</v>
      </c>
      <c r="AK12" s="306"/>
      <c r="AL12" s="304">
        <f t="shared" ref="AL12:AM12" si="27">SUM(AL24,AL36,AL54,AL66,AL78,AL96)</f>
        <v>1.5431587963353688</v>
      </c>
      <c r="AM12" s="304">
        <f t="shared" si="27"/>
        <v>1.5069176782614284</v>
      </c>
      <c r="AN12" s="304">
        <f>SUM(AN24,AN36,AN54,AN66,AN78,AN96)</f>
        <v>1.138324414842367</v>
      </c>
    </row>
    <row r="13" spans="1:40" x14ac:dyDescent="0.2">
      <c r="A13" s="13" t="str">
        <f>name!E8</f>
        <v>Skilled trades occupations</v>
      </c>
      <c r="B13" s="304">
        <f t="shared" si="0"/>
        <v>46.239520812771161</v>
      </c>
      <c r="C13" s="304">
        <f t="shared" si="0"/>
        <v>45.047384947331857</v>
      </c>
      <c r="D13" s="304">
        <f t="shared" si="0"/>
        <v>41.709806961192847</v>
      </c>
      <c r="E13" s="304"/>
      <c r="F13" s="304">
        <f t="shared" si="1"/>
        <v>7.0228832239389E-2</v>
      </c>
      <c r="G13" s="304">
        <f t="shared" si="1"/>
        <v>9.2325400683675077E-2</v>
      </c>
      <c r="H13" s="304">
        <f t="shared" si="1"/>
        <v>0.12579644433672996</v>
      </c>
      <c r="I13" s="304"/>
      <c r="J13" s="304">
        <f t="shared" si="2"/>
        <v>0.80413706362395132</v>
      </c>
      <c r="K13" s="304">
        <f t="shared" si="2"/>
        <v>1.0804128343982238</v>
      </c>
      <c r="L13" s="304">
        <f t="shared" si="2"/>
        <v>1.5445978230275237</v>
      </c>
      <c r="M13" s="304"/>
      <c r="N13" s="304">
        <f t="shared" si="3"/>
        <v>3.2230711647208228</v>
      </c>
      <c r="O13" s="304">
        <f t="shared" si="3"/>
        <v>3.7551859369865639</v>
      </c>
      <c r="P13" s="304">
        <f t="shared" si="3"/>
        <v>4.7840404915041983</v>
      </c>
      <c r="Q13" s="306"/>
      <c r="R13" s="304">
        <f t="shared" ref="R13:T13" si="28">SUM(R25,R37,R55,R67,R79,R97)</f>
        <v>1.3516639643960153</v>
      </c>
      <c r="S13" s="304">
        <f t="shared" si="28"/>
        <v>1.4641543525378984</v>
      </c>
      <c r="T13" s="304">
        <f t="shared" si="28"/>
        <v>1.8049826071369324</v>
      </c>
      <c r="U13" s="306"/>
      <c r="V13" s="304">
        <f t="shared" ref="V13:X13" si="29">SUM(V25,V37,V55,V67,V79,V97)</f>
        <v>2.7183281386897842</v>
      </c>
      <c r="W13" s="304">
        <f t="shared" si="29"/>
        <v>2.8896078252254576</v>
      </c>
      <c r="X13" s="304">
        <f t="shared" si="29"/>
        <v>3.3909747869955598</v>
      </c>
      <c r="Y13" s="306"/>
      <c r="Z13" s="304">
        <f t="shared" ref="Z13:AB13" si="30">SUM(Z25,Z37,Z55,Z67,Z79,Z97)</f>
        <v>15.646152549073184</v>
      </c>
      <c r="AA13" s="304">
        <f t="shared" si="30"/>
        <v>15.586342975966819</v>
      </c>
      <c r="AB13" s="304">
        <f t="shared" si="30"/>
        <v>14.559715481403765</v>
      </c>
      <c r="AC13" s="306"/>
      <c r="AD13" s="304">
        <f t="shared" ref="AD13:AF13" si="31">SUM(AD25,AD37,AD55,AD67,AD79,AD97)</f>
        <v>12.229335658827345</v>
      </c>
      <c r="AE13" s="304">
        <f t="shared" si="31"/>
        <v>11.230452236779001</v>
      </c>
      <c r="AF13" s="304">
        <f t="shared" si="31"/>
        <v>9.5342613299772854</v>
      </c>
      <c r="AG13" s="306"/>
      <c r="AH13" s="304">
        <f t="shared" ref="AH13:AJ13" si="32">SUM(AH25,AH37,AH55,AH67,AH79,AH97)</f>
        <v>7.3512087752173851</v>
      </c>
      <c r="AI13" s="304">
        <f t="shared" si="32"/>
        <v>6.1929838849889718</v>
      </c>
      <c r="AJ13" s="304">
        <f t="shared" si="32"/>
        <v>4.2795861795937231</v>
      </c>
      <c r="AK13" s="306"/>
      <c r="AL13" s="304">
        <f t="shared" ref="AL13:AN13" si="33">SUM(AL25,AL37,AL55,AL67,AL79,AL97)</f>
        <v>2.8453946659832936</v>
      </c>
      <c r="AM13" s="304">
        <f t="shared" si="33"/>
        <v>2.7559194997652439</v>
      </c>
      <c r="AN13" s="304">
        <f t="shared" si="33"/>
        <v>1.6858518172171255</v>
      </c>
    </row>
    <row r="14" spans="1:40" x14ac:dyDescent="0.2">
      <c r="A14" s="13" t="str">
        <f>name!E9</f>
        <v>Caring, leisure and other service occupations</v>
      </c>
      <c r="B14" s="304">
        <f t="shared" si="0"/>
        <v>56.580851266986798</v>
      </c>
      <c r="C14" s="304">
        <f t="shared" si="0"/>
        <v>59.827322076020621</v>
      </c>
      <c r="D14" s="304">
        <f t="shared" si="0"/>
        <v>64.052000680190929</v>
      </c>
      <c r="E14" s="304"/>
      <c r="F14" s="304">
        <f t="shared" si="1"/>
        <v>3.9602709443476672E-2</v>
      </c>
      <c r="G14" s="304">
        <f t="shared" si="1"/>
        <v>5.6507426408448261E-2</v>
      </c>
      <c r="H14" s="304">
        <f t="shared" si="1"/>
        <v>8.479462667078097E-2</v>
      </c>
      <c r="I14" s="304"/>
      <c r="J14" s="304">
        <f t="shared" si="2"/>
        <v>1.9566975121301211</v>
      </c>
      <c r="K14" s="304">
        <f t="shared" si="2"/>
        <v>2.675298685695926</v>
      </c>
      <c r="L14" s="304">
        <f t="shared" si="2"/>
        <v>3.8056714277342154</v>
      </c>
      <c r="M14" s="304"/>
      <c r="N14" s="304">
        <f t="shared" si="3"/>
        <v>6.9925923060933268</v>
      </c>
      <c r="O14" s="304">
        <f t="shared" si="3"/>
        <v>8.8097100894386262</v>
      </c>
      <c r="P14" s="304">
        <f t="shared" si="3"/>
        <v>11.818009016226586</v>
      </c>
      <c r="Q14" s="306"/>
      <c r="R14" s="304">
        <f>SUM(R26,R38,R56,R68,R80,R98)</f>
        <v>5.0078740942292601</v>
      </c>
      <c r="S14" s="304">
        <f t="shared" ref="S14:T14" si="34">SUM(S26,S38,S56,S68,S80,S98)</f>
        <v>5.6384649719173288</v>
      </c>
      <c r="T14" s="304">
        <f t="shared" si="34"/>
        <v>6.5261502692201319</v>
      </c>
      <c r="U14" s="306"/>
      <c r="V14" s="304">
        <f t="shared" ref="V14:X14" si="35">SUM(V26,V38,V56,V68,V80,V98)</f>
        <v>3.4705769561113398</v>
      </c>
      <c r="W14" s="304">
        <f t="shared" si="35"/>
        <v>3.9601982454260627</v>
      </c>
      <c r="X14" s="304">
        <f t="shared" si="35"/>
        <v>4.9704122465992917</v>
      </c>
      <c r="Y14" s="306"/>
      <c r="Z14" s="304">
        <f t="shared" ref="Z14:AB14" si="36">SUM(Z26,Z38,Z56,Z68,Z80,Z98)</f>
        <v>19.852514754356935</v>
      </c>
      <c r="AA14" s="304">
        <f t="shared" si="36"/>
        <v>21.205112141574681</v>
      </c>
      <c r="AB14" s="304">
        <f t="shared" si="36"/>
        <v>23.351290964685958</v>
      </c>
      <c r="AC14" s="306"/>
      <c r="AD14" s="304">
        <f t="shared" ref="AD14:AF14" si="37">SUM(AD26,AD38,AD56,AD68,AD80,AD98)</f>
        <v>14.147027065853834</v>
      </c>
      <c r="AE14" s="304">
        <f t="shared" si="37"/>
        <v>12.874499434119214</v>
      </c>
      <c r="AF14" s="304">
        <f t="shared" si="37"/>
        <v>9.8861617089030851</v>
      </c>
      <c r="AG14" s="306"/>
      <c r="AH14" s="304">
        <f t="shared" ref="AH14:AJ14" si="38">SUM(AH26,AH38,AH56,AH68,AH80,AH98)</f>
        <v>4.2430938506094353</v>
      </c>
      <c r="AI14" s="304">
        <f t="shared" si="38"/>
        <v>3.661399232530139</v>
      </c>
      <c r="AJ14" s="304">
        <f t="shared" si="38"/>
        <v>2.8110325401031808</v>
      </c>
      <c r="AK14" s="306"/>
      <c r="AL14" s="304">
        <f t="shared" ref="AL14:AN14" si="39">SUM(AL26,AL38,AL56,AL68,AL80,AL98)</f>
        <v>0.870872018159071</v>
      </c>
      <c r="AM14" s="304">
        <f t="shared" si="39"/>
        <v>0.9461318489102013</v>
      </c>
      <c r="AN14" s="304">
        <f t="shared" si="39"/>
        <v>0.79847788004771791</v>
      </c>
    </row>
    <row r="15" spans="1:40" x14ac:dyDescent="0.2">
      <c r="A15" s="13" t="str">
        <f>name!E10</f>
        <v>Sales and customer service occupations</v>
      </c>
      <c r="B15" s="304">
        <f t="shared" si="0"/>
        <v>44.606668593042386</v>
      </c>
      <c r="C15" s="304">
        <f t="shared" si="0"/>
        <v>44.628248831208573</v>
      </c>
      <c r="D15" s="304">
        <f t="shared" si="0"/>
        <v>44.273495593821472</v>
      </c>
      <c r="E15" s="304"/>
      <c r="F15" s="304">
        <f t="shared" si="1"/>
        <v>9.9602175678438529E-2</v>
      </c>
      <c r="G15" s="304">
        <f t="shared" si="1"/>
        <v>0.13120778025275603</v>
      </c>
      <c r="H15" s="304">
        <f t="shared" si="1"/>
        <v>0.17762099142919816</v>
      </c>
      <c r="I15" s="304"/>
      <c r="J15" s="304">
        <f t="shared" si="2"/>
        <v>1.33105151793501</v>
      </c>
      <c r="K15" s="304">
        <f t="shared" si="2"/>
        <v>1.7684687494313365</v>
      </c>
      <c r="L15" s="304">
        <f t="shared" si="2"/>
        <v>2.6135736480184928</v>
      </c>
      <c r="M15" s="304"/>
      <c r="N15" s="304">
        <f t="shared" si="3"/>
        <v>5.7770625539496692</v>
      </c>
      <c r="O15" s="304">
        <f t="shared" si="3"/>
        <v>6.7922400602588517</v>
      </c>
      <c r="P15" s="304">
        <f t="shared" si="3"/>
        <v>9.2580855099012123</v>
      </c>
      <c r="Q15" s="306"/>
      <c r="R15" s="304">
        <f t="shared" ref="R15:T15" si="40">SUM(R27,R39,R57,R69,R81,R99)</f>
        <v>2.0370817192213018</v>
      </c>
      <c r="S15" s="304">
        <f t="shared" si="40"/>
        <v>2.3586099014157123</v>
      </c>
      <c r="T15" s="304">
        <f t="shared" si="40"/>
        <v>3.2380449288165698</v>
      </c>
      <c r="U15" s="306"/>
      <c r="V15" s="304">
        <f t="shared" ref="V15:X15" si="41">SUM(V27,V39,V57,V69,V81,V99)</f>
        <v>1.8877483509183879</v>
      </c>
      <c r="W15" s="304">
        <f t="shared" si="41"/>
        <v>2.0994330946603603</v>
      </c>
      <c r="X15" s="304">
        <f t="shared" si="41"/>
        <v>2.5839502497133466</v>
      </c>
      <c r="Y15" s="306"/>
      <c r="Z15" s="304">
        <f t="shared" ref="Z15:AB15" si="42">SUM(Z27,Z39,Z57,Z69,Z81,Z99)</f>
        <v>12.304793085984253</v>
      </c>
      <c r="AA15" s="304">
        <f t="shared" si="42"/>
        <v>12.508418207434861</v>
      </c>
      <c r="AB15" s="304">
        <f t="shared" si="42"/>
        <v>13.583104442732415</v>
      </c>
      <c r="AC15" s="306"/>
      <c r="AD15" s="304">
        <f t="shared" ref="AD15:AF15" si="43">SUM(AD27,AD39,AD57,AD69,AD81,AD99)</f>
        <v>11.67790414967279</v>
      </c>
      <c r="AE15" s="304">
        <f t="shared" si="43"/>
        <v>10.603191708376622</v>
      </c>
      <c r="AF15" s="304">
        <f t="shared" si="43"/>
        <v>8.6264382142560052</v>
      </c>
      <c r="AG15" s="306"/>
      <c r="AH15" s="304">
        <f t="shared" ref="AH15:AJ15" si="44">SUM(AH27,AH39,AH57,AH69,AH81,AH99)</f>
        <v>7.3361646211739746</v>
      </c>
      <c r="AI15" s="304">
        <f t="shared" si="44"/>
        <v>6.3404650211191322</v>
      </c>
      <c r="AJ15" s="304">
        <f t="shared" si="44"/>
        <v>2.6495222287793685</v>
      </c>
      <c r="AK15" s="306"/>
      <c r="AL15" s="304">
        <f t="shared" ref="AL15:AN15" si="45">SUM(AL27,AL39,AL57,AL69,AL81,AL99)</f>
        <v>2.1552604185085564</v>
      </c>
      <c r="AM15" s="304">
        <f t="shared" si="45"/>
        <v>2.0262143082589401</v>
      </c>
      <c r="AN15" s="304">
        <f t="shared" si="45"/>
        <v>1.5431553801748645</v>
      </c>
    </row>
    <row r="16" spans="1:40" x14ac:dyDescent="0.2">
      <c r="A16" s="13" t="str">
        <f>name!E11</f>
        <v>Process, plant and machine operatives</v>
      </c>
      <c r="B16" s="304">
        <f t="shared" si="0"/>
        <v>42.608205816573793</v>
      </c>
      <c r="C16" s="304">
        <f t="shared" si="0"/>
        <v>47.556771854466106</v>
      </c>
      <c r="D16" s="304">
        <f t="shared" si="0"/>
        <v>46.61844334211937</v>
      </c>
      <c r="E16" s="304"/>
      <c r="F16" s="304">
        <f t="shared" si="1"/>
        <v>7.5011787223921253E-2</v>
      </c>
      <c r="G16" s="304">
        <f t="shared" si="1"/>
        <v>0.11449664252916951</v>
      </c>
      <c r="H16" s="304">
        <f t="shared" si="1"/>
        <v>0.20338015588295849</v>
      </c>
      <c r="I16" s="304"/>
      <c r="J16" s="304">
        <f t="shared" si="2"/>
        <v>0.4974709723597831</v>
      </c>
      <c r="K16" s="304">
        <f t="shared" si="2"/>
        <v>0.77871505106050731</v>
      </c>
      <c r="L16" s="304">
        <f t="shared" si="2"/>
        <v>1.3534840791799119</v>
      </c>
      <c r="M16" s="304"/>
      <c r="N16" s="304">
        <f t="shared" si="3"/>
        <v>1.7795265539743708</v>
      </c>
      <c r="O16" s="304">
        <f t="shared" si="3"/>
        <v>2.3839868754514226</v>
      </c>
      <c r="P16" s="304">
        <f t="shared" si="3"/>
        <v>3.6552349044459382</v>
      </c>
      <c r="Q16" s="306"/>
      <c r="R16" s="304">
        <f t="shared" ref="R16:T16" si="46">SUM(R28,R40,R58,R70,R82,R100)</f>
        <v>0.8848384215465922</v>
      </c>
      <c r="S16" s="304">
        <f t="shared" si="46"/>
        <v>1.126937028735586</v>
      </c>
      <c r="T16" s="304">
        <f t="shared" si="46"/>
        <v>1.5290368712144951</v>
      </c>
      <c r="U16" s="306"/>
      <c r="V16" s="304">
        <f t="shared" ref="V16:X16" si="47">SUM(V28,V40,V58,V70,V82,V100)</f>
        <v>1.5492261348847605</v>
      </c>
      <c r="W16" s="304">
        <f t="shared" si="47"/>
        <v>2.009447749711287</v>
      </c>
      <c r="X16" s="304">
        <f t="shared" si="47"/>
        <v>2.7247010546442518</v>
      </c>
      <c r="Y16" s="306"/>
      <c r="Z16" s="304">
        <f t="shared" ref="Z16:AB16" si="48">SUM(Z28,Z40,Z58,Z70,Z82,Z100)</f>
        <v>9.6421818947551756</v>
      </c>
      <c r="AA16" s="304">
        <f t="shared" si="48"/>
        <v>12.177004990821384</v>
      </c>
      <c r="AB16" s="304">
        <f t="shared" si="48"/>
        <v>14.356434146384638</v>
      </c>
      <c r="AC16" s="306"/>
      <c r="AD16" s="304">
        <f t="shared" ref="AD16:AF16" si="49">SUM(AD28,AD40,AD58,AD70,AD82,AD100)</f>
        <v>13.2256988480166</v>
      </c>
      <c r="AE16" s="304">
        <f t="shared" si="49"/>
        <v>15.084126837067156</v>
      </c>
      <c r="AF16" s="304">
        <f t="shared" si="49"/>
        <v>14.724917203823654</v>
      </c>
      <c r="AG16" s="306"/>
      <c r="AH16" s="304">
        <f t="shared" ref="AH16:AJ16" si="50">SUM(AH28,AH40,AH58,AH70,AH82,AH100)</f>
        <v>11.225545748369051</v>
      </c>
      <c r="AI16" s="304">
        <f t="shared" si="50"/>
        <v>10.710860835537968</v>
      </c>
      <c r="AJ16" s="304">
        <f t="shared" si="50"/>
        <v>6.4749797466578602</v>
      </c>
      <c r="AK16" s="306"/>
      <c r="AL16" s="304">
        <f t="shared" ref="AL16:AN16" si="51">SUM(AL28,AL40,AL58,AL70,AL82,AL100)</f>
        <v>3.7287054554435377</v>
      </c>
      <c r="AM16" s="304">
        <f t="shared" si="51"/>
        <v>3.171195843551625</v>
      </c>
      <c r="AN16" s="304">
        <f t="shared" si="51"/>
        <v>1.596275179885656</v>
      </c>
    </row>
    <row r="17" spans="1:40" x14ac:dyDescent="0.2">
      <c r="A17" s="13" t="str">
        <f>name!E12</f>
        <v>Elementary occupations</v>
      </c>
      <c r="B17" s="304">
        <f t="shared" si="0"/>
        <v>54.812692706648768</v>
      </c>
      <c r="C17" s="304">
        <f t="shared" si="0"/>
        <v>53.021728230547062</v>
      </c>
      <c r="D17" s="304">
        <f t="shared" si="0"/>
        <v>49.382403830676921</v>
      </c>
      <c r="E17" s="304"/>
      <c r="F17" s="304">
        <f t="shared" si="1"/>
        <v>3.4226843875726186E-2</v>
      </c>
      <c r="G17" s="304">
        <f t="shared" si="1"/>
        <v>4.6991134981817347E-2</v>
      </c>
      <c r="H17" s="304">
        <f t="shared" si="1"/>
        <v>6.9242988154007326E-2</v>
      </c>
      <c r="I17" s="304"/>
      <c r="J17" s="304">
        <f t="shared" si="2"/>
        <v>0.87431999941789784</v>
      </c>
      <c r="K17" s="304">
        <f t="shared" si="2"/>
        <v>1.1760303762858317</v>
      </c>
      <c r="L17" s="304">
        <f t="shared" si="2"/>
        <v>1.7910815208360928</v>
      </c>
      <c r="M17" s="304"/>
      <c r="N17" s="304">
        <f t="shared" si="3"/>
        <v>3.6704995577090873</v>
      </c>
      <c r="O17" s="304">
        <f t="shared" si="3"/>
        <v>4.311064636908271</v>
      </c>
      <c r="P17" s="304">
        <f t="shared" si="3"/>
        <v>5.7771243188149874</v>
      </c>
      <c r="Q17" s="306"/>
      <c r="R17" s="304">
        <f t="shared" ref="R17:T17" si="52">SUM(R29,R41,R59,R71,R83,R101)</f>
        <v>1.8996113208556329</v>
      </c>
      <c r="S17" s="304">
        <f t="shared" si="52"/>
        <v>2.1825106523508326</v>
      </c>
      <c r="T17" s="304">
        <f t="shared" si="52"/>
        <v>2.9786671390453274</v>
      </c>
      <c r="U17" s="306"/>
      <c r="V17" s="304">
        <f t="shared" ref="V17:X17" si="53">SUM(V29,V41,V59,V71,V83,V101)</f>
        <v>1.7344515457420657</v>
      </c>
      <c r="W17" s="304">
        <f t="shared" si="53"/>
        <v>1.919631137515448</v>
      </c>
      <c r="X17" s="304">
        <f t="shared" si="53"/>
        <v>2.5061652679177366</v>
      </c>
      <c r="Y17" s="306"/>
      <c r="Z17" s="304">
        <f t="shared" ref="Z17:AB17" si="54">SUM(Z29,Z41,Z59,Z71,Z83,Z101)</f>
        <v>9.838656479210897</v>
      </c>
      <c r="AA17" s="304">
        <f t="shared" si="54"/>
        <v>9.700115733010179</v>
      </c>
      <c r="AB17" s="304">
        <f t="shared" si="54"/>
        <v>10.236849878212176</v>
      </c>
      <c r="AC17" s="306"/>
      <c r="AD17" s="304">
        <f t="shared" ref="AD17:AF17" si="55">SUM(AD29,AD41,AD59,AD71,AD83,AD101)</f>
        <v>16.05124455347358</v>
      </c>
      <c r="AE17" s="304">
        <f t="shared" si="55"/>
        <v>15.262084968763419</v>
      </c>
      <c r="AF17" s="304">
        <f t="shared" si="55"/>
        <v>13.664533686512838</v>
      </c>
      <c r="AG17" s="306"/>
      <c r="AH17" s="304">
        <f t="shared" ref="AH17:AJ17" si="56">SUM(AH29,AH41,AH59,AH71,AH83,AH101)</f>
        <v>16.01052157325794</v>
      </c>
      <c r="AI17" s="304">
        <f t="shared" si="56"/>
        <v>14.715005399175725</v>
      </c>
      <c r="AJ17" s="304">
        <f t="shared" si="56"/>
        <v>10.044864411656427</v>
      </c>
      <c r="AK17" s="306"/>
      <c r="AL17" s="304">
        <f t="shared" ref="AL17:AN17" si="57">SUM(AL29,AL41,AL59,AL71,AL83,AL101)</f>
        <v>4.6991608331059362</v>
      </c>
      <c r="AM17" s="304">
        <f t="shared" si="57"/>
        <v>3.708294191555535</v>
      </c>
      <c r="AN17" s="304">
        <f t="shared" si="57"/>
        <v>2.3138746195273221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15.980000000000004</v>
      </c>
      <c r="C20" s="305">
        <f>SUM(C21:C29)</f>
        <v>15.730000000000009</v>
      </c>
      <c r="D20" s="305">
        <f>SUM(D21:D29)</f>
        <v>15.558999999999978</v>
      </c>
      <c r="E20" s="304"/>
      <c r="F20" s="305">
        <f>SUM(F21:F29)</f>
        <v>0.1648542313238969</v>
      </c>
      <c r="G20" s="305">
        <f>SUM(G21:G29)</f>
        <v>0.20298460011319608</v>
      </c>
      <c r="H20" s="305">
        <f>SUM(H21:H29)</f>
        <v>0.27247157257171134</v>
      </c>
      <c r="I20" s="304"/>
      <c r="J20" s="305">
        <f>SUM(J21:J29)</f>
        <v>0.94870457189374879</v>
      </c>
      <c r="K20" s="305">
        <f>SUM(K21:K29)</f>
        <v>1.1339831622262977</v>
      </c>
      <c r="L20" s="305">
        <f>SUM(L21:L29)</f>
        <v>1.5025573218707478</v>
      </c>
      <c r="M20" s="304"/>
      <c r="N20" s="305">
        <f>SUM(N21:N29)</f>
        <v>2.9678063738177398</v>
      </c>
      <c r="O20" s="305">
        <f>SUM(O21:O29)</f>
        <v>3.0921508467910233</v>
      </c>
      <c r="P20" s="305">
        <f>SUM(P21:P29)</f>
        <v>3.6122844957869624</v>
      </c>
      <c r="Q20" s="306"/>
      <c r="R20" s="305">
        <f>SUM(R21:R29)</f>
        <v>0.61533095043998653</v>
      </c>
      <c r="S20" s="305">
        <f>SUM(S21:S29)</f>
        <v>0.64203550267667309</v>
      </c>
      <c r="T20" s="305">
        <f>SUM(T21:T29)</f>
        <v>0.7630814743338229</v>
      </c>
      <c r="U20" s="306"/>
      <c r="V20" s="305">
        <f>SUM(V21:V29)</f>
        <v>1.3432592466632163</v>
      </c>
      <c r="W20" s="305">
        <f>SUM(W21:W29)</f>
        <v>1.331988175448175</v>
      </c>
      <c r="X20" s="305">
        <f>SUM(X21:X29)</f>
        <v>1.4630937487334139</v>
      </c>
      <c r="Y20" s="306"/>
      <c r="Z20" s="305">
        <f>SUM(Z21:Z29)</f>
        <v>3.6653224868159682</v>
      </c>
      <c r="AA20" s="305">
        <f>SUM(AA21:AA29)</f>
        <v>3.551875770519028</v>
      </c>
      <c r="AB20" s="305">
        <f>SUM(AB21:AB29)</f>
        <v>3.4627456928610352</v>
      </c>
      <c r="AC20" s="306"/>
      <c r="AD20" s="305">
        <f>SUM(AD21:AD29)</f>
        <v>3.0961053369833409</v>
      </c>
      <c r="AE20" s="305">
        <f>SUM(AE21:AE29)</f>
        <v>2.7875328306654676</v>
      </c>
      <c r="AF20" s="305">
        <f>SUM(AF21:AF29)</f>
        <v>2.3559716019681511</v>
      </c>
      <c r="AG20" s="306"/>
      <c r="AH20" s="305">
        <f>SUM(AH21:AH29)</f>
        <v>2.155187947001036</v>
      </c>
      <c r="AI20" s="305">
        <f>SUM(AI21:AI29)</f>
        <v>1.7729810763779019</v>
      </c>
      <c r="AJ20" s="305">
        <f>SUM(AJ21:AJ29)</f>
        <v>1.1064977685423467</v>
      </c>
      <c r="AK20" s="306"/>
      <c r="AL20" s="305">
        <f>SUM(AL21:AL29)</f>
        <v>1.0234288550610708</v>
      </c>
      <c r="AM20" s="305">
        <f>SUM(AM21:AM29)</f>
        <v>1.2144680351822446</v>
      </c>
      <c r="AN20" s="305">
        <f>SUM(AN21:AN29)</f>
        <v>1.0202963233317863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1.6855312901040893</v>
      </c>
      <c r="C21" s="304">
        <f t="shared" ref="C21:D21" si="59">SUM(G21,K21,O21,S21,W21,AA21,AE21,AI21,AM21)</f>
        <v>1.7846120743112599</v>
      </c>
      <c r="D21" s="304">
        <f t="shared" si="59"/>
        <v>1.9290572807623136</v>
      </c>
      <c r="E21" s="304"/>
      <c r="F21" s="304">
        <v>2.6765396164488205E-2</v>
      </c>
      <c r="G21" s="304">
        <v>3.0250009627632947E-2</v>
      </c>
      <c r="H21" s="304">
        <v>3.4974042176724639E-2</v>
      </c>
      <c r="I21" s="304"/>
      <c r="J21" s="304">
        <v>0.18788069679378497</v>
      </c>
      <c r="K21" s="304">
        <v>0.2066438628601828</v>
      </c>
      <c r="L21" s="304">
        <v>0.25277001112274944</v>
      </c>
      <c r="M21" s="304"/>
      <c r="N21" s="304">
        <v>0.38062814436559289</v>
      </c>
      <c r="O21" s="304">
        <v>0.39906383225341507</v>
      </c>
      <c r="P21" s="304">
        <v>0.46093236459611414</v>
      </c>
      <c r="Q21" s="306"/>
      <c r="R21" s="304">
        <v>9.479746767411755E-2</v>
      </c>
      <c r="S21" s="304">
        <v>0.1038919349884922</v>
      </c>
      <c r="T21" s="304">
        <v>0.11885631300539863</v>
      </c>
      <c r="U21" s="306"/>
      <c r="V21" s="304">
        <v>0.12871183771341407</v>
      </c>
      <c r="W21" s="304">
        <v>0.12571630837426229</v>
      </c>
      <c r="X21" s="304">
        <v>0.132467047244653</v>
      </c>
      <c r="Y21" s="306"/>
      <c r="Z21" s="304">
        <v>0.36159817473057992</v>
      </c>
      <c r="AA21" s="304">
        <v>0.42072732814830993</v>
      </c>
      <c r="AB21" s="304">
        <v>0.5296748388295266</v>
      </c>
      <c r="AC21" s="306"/>
      <c r="AD21" s="304">
        <v>0.25342951927009311</v>
      </c>
      <c r="AE21" s="304">
        <v>0.24972723642428601</v>
      </c>
      <c r="AF21" s="304">
        <v>0.20835705640722366</v>
      </c>
      <c r="AG21" s="306"/>
      <c r="AH21" s="304">
        <v>0.18386461142293006</v>
      </c>
      <c r="AI21" s="304">
        <v>0.16962301323276752</v>
      </c>
      <c r="AJ21" s="304">
        <v>0.10483845843953177</v>
      </c>
      <c r="AK21" s="306"/>
      <c r="AL21" s="304">
        <v>6.7855441969088506E-2</v>
      </c>
      <c r="AM21" s="304">
        <v>7.8968548401911171E-2</v>
      </c>
      <c r="AN21" s="304">
        <v>8.6187148940391908E-2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2.6201929283091112</v>
      </c>
      <c r="C22" s="304">
        <f t="shared" ref="C22:C29" si="61">SUM(G22,K22,O22,S22,W22,AA22,AE22,AI22,AM22)</f>
        <v>2.7648259530194816</v>
      </c>
      <c r="D22" s="304">
        <f t="shared" ref="D22:D29" si="62">SUM(H22,L22,P22,T22,X22,AB22,AF22,AJ22,AN22)</f>
        <v>3.0906395362110062</v>
      </c>
      <c r="E22" s="304"/>
      <c r="F22" s="304">
        <v>8.7191234319958455E-2</v>
      </c>
      <c r="G22" s="304">
        <v>0.11556960725709163</v>
      </c>
      <c r="H22" s="304">
        <v>0.1647123286487627</v>
      </c>
      <c r="I22" s="304"/>
      <c r="J22" s="304">
        <v>0.44461547315509869</v>
      </c>
      <c r="K22" s="304">
        <v>0.56362227677375643</v>
      </c>
      <c r="L22" s="304">
        <v>0.77188900293501761</v>
      </c>
      <c r="M22" s="304"/>
      <c r="N22" s="304">
        <v>0.87035911687092971</v>
      </c>
      <c r="O22" s="304">
        <v>0.88648203022641192</v>
      </c>
      <c r="P22" s="304">
        <v>0.96237875312136834</v>
      </c>
      <c r="Q22" s="306"/>
      <c r="R22" s="304">
        <v>9.049562401895056E-2</v>
      </c>
      <c r="S22" s="304">
        <v>9.4963910709602722E-2</v>
      </c>
      <c r="T22" s="304">
        <v>0.10707545630894157</v>
      </c>
      <c r="U22" s="306"/>
      <c r="V22" s="304">
        <v>0.31062907578690008</v>
      </c>
      <c r="W22" s="304">
        <v>0.29866795700670484</v>
      </c>
      <c r="X22" s="304">
        <v>0.30909708878164138</v>
      </c>
      <c r="Y22" s="306"/>
      <c r="Z22" s="304">
        <v>0.39855234423281127</v>
      </c>
      <c r="AA22" s="304">
        <v>0.40046830250527515</v>
      </c>
      <c r="AB22" s="304">
        <v>0.40908293037436166</v>
      </c>
      <c r="AC22" s="306"/>
      <c r="AD22" s="304">
        <v>0.21703647089871708</v>
      </c>
      <c r="AE22" s="304">
        <v>0.18748653586405017</v>
      </c>
      <c r="AF22" s="304">
        <v>0.18806116756615709</v>
      </c>
      <c r="AG22" s="306"/>
      <c r="AH22" s="304">
        <v>0.14887437399399142</v>
      </c>
      <c r="AI22" s="304">
        <v>0.14914155425497627</v>
      </c>
      <c r="AJ22" s="304">
        <v>0.11073434850992343</v>
      </c>
      <c r="AK22" s="306"/>
      <c r="AL22" s="304">
        <v>5.243921503175375E-2</v>
      </c>
      <c r="AM22" s="304">
        <v>6.8423778421612041E-2</v>
      </c>
      <c r="AN22" s="304">
        <v>6.7608459964831821E-2</v>
      </c>
    </row>
    <row r="23" spans="1:40" x14ac:dyDescent="0.2">
      <c r="A23" s="13" t="str">
        <f t="shared" si="58"/>
        <v>Associate professional occupations</v>
      </c>
      <c r="B23" s="304">
        <f t="shared" si="60"/>
        <v>1.5274983896877514</v>
      </c>
      <c r="C23" s="304">
        <f t="shared" si="61"/>
        <v>1.3940590132489059</v>
      </c>
      <c r="D23" s="304">
        <f t="shared" si="62"/>
        <v>1.4712845617745913</v>
      </c>
      <c r="E23" s="304"/>
      <c r="F23" s="304">
        <v>2.7482790972889696E-2</v>
      </c>
      <c r="G23" s="304">
        <v>2.9394840298738359E-2</v>
      </c>
      <c r="H23" s="304">
        <v>3.7924345955324214E-2</v>
      </c>
      <c r="I23" s="304"/>
      <c r="J23" s="304">
        <v>0.12380173452472928</v>
      </c>
      <c r="K23" s="304">
        <v>0.14059841220546559</v>
      </c>
      <c r="L23" s="304">
        <v>0.19048637575479727</v>
      </c>
      <c r="M23" s="304"/>
      <c r="N23" s="304">
        <v>0.37198746992273174</v>
      </c>
      <c r="O23" s="304">
        <v>0.33749155595629482</v>
      </c>
      <c r="P23" s="304">
        <v>0.36164347138470637</v>
      </c>
      <c r="Q23" s="306"/>
      <c r="R23" s="304">
        <v>3.6261395291427856E-2</v>
      </c>
      <c r="S23" s="304">
        <v>3.3214435485430335E-2</v>
      </c>
      <c r="T23" s="304">
        <v>3.9361020368907561E-2</v>
      </c>
      <c r="U23" s="306"/>
      <c r="V23" s="304">
        <v>0.16899737537173842</v>
      </c>
      <c r="W23" s="304">
        <v>0.16718369147344969</v>
      </c>
      <c r="X23" s="304">
        <v>0.20551863637475798</v>
      </c>
      <c r="Y23" s="306"/>
      <c r="Z23" s="304">
        <v>0.43906486706601505</v>
      </c>
      <c r="AA23" s="304">
        <v>0.37865941136268255</v>
      </c>
      <c r="AB23" s="304">
        <v>0.38278665503869891</v>
      </c>
      <c r="AC23" s="306"/>
      <c r="AD23" s="304">
        <v>0.18097065815171093</v>
      </c>
      <c r="AE23" s="304">
        <v>0.13187666599466191</v>
      </c>
      <c r="AF23" s="304">
        <v>0.10182299563051463</v>
      </c>
      <c r="AG23" s="306"/>
      <c r="AH23" s="304">
        <v>0.12600694675198684</v>
      </c>
      <c r="AI23" s="304">
        <v>0.11092098977480631</v>
      </c>
      <c r="AJ23" s="304">
        <v>8.648949860843623E-2</v>
      </c>
      <c r="AK23" s="306"/>
      <c r="AL23" s="304">
        <v>5.2925151634521439E-2</v>
      </c>
      <c r="AM23" s="304">
        <v>6.4719010697376317E-2</v>
      </c>
      <c r="AN23" s="304">
        <v>6.5251562658448184E-2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1.1617424983128601</v>
      </c>
      <c r="C24" s="304">
        <f t="shared" si="61"/>
        <v>1.0354896327776764</v>
      </c>
      <c r="D24" s="304">
        <f t="shared" si="62"/>
        <v>0.83180881179682664</v>
      </c>
      <c r="E24" s="304"/>
      <c r="F24" s="304">
        <v>4.4748968878760105E-3</v>
      </c>
      <c r="G24" s="304">
        <v>4.5760406638864779E-3</v>
      </c>
      <c r="H24" s="304">
        <v>4.8215443126430804E-3</v>
      </c>
      <c r="I24" s="304"/>
      <c r="J24" s="304">
        <v>4.2383335310756963E-2</v>
      </c>
      <c r="K24" s="304">
        <v>4.5835553727225802E-2</v>
      </c>
      <c r="L24" s="304">
        <v>5.7751327481775978E-2</v>
      </c>
      <c r="M24" s="304"/>
      <c r="N24" s="304">
        <v>0.1867303929379468</v>
      </c>
      <c r="O24" s="304">
        <v>0.18403751086693457</v>
      </c>
      <c r="P24" s="304">
        <v>0.1810314575751884</v>
      </c>
      <c r="Q24" s="306"/>
      <c r="R24" s="304">
        <v>3.0687561386438578E-2</v>
      </c>
      <c r="S24" s="304">
        <v>2.8873538182953525E-2</v>
      </c>
      <c r="T24" s="304">
        <v>3.0053387005934233E-2</v>
      </c>
      <c r="U24" s="306"/>
      <c r="V24" s="304">
        <v>0.10813814838057954</v>
      </c>
      <c r="W24" s="304">
        <v>0.10812208087259947</v>
      </c>
      <c r="X24" s="304">
        <v>0.11077880246565605</v>
      </c>
      <c r="Y24" s="306"/>
      <c r="Z24" s="304">
        <v>0.28762119217861681</v>
      </c>
      <c r="AA24" s="304">
        <v>0.22893126641928158</v>
      </c>
      <c r="AB24" s="304">
        <v>0.15247820004988802</v>
      </c>
      <c r="AC24" s="306"/>
      <c r="AD24" s="304">
        <v>0.30656271723367556</v>
      </c>
      <c r="AE24" s="304">
        <v>0.23924129365719693</v>
      </c>
      <c r="AF24" s="304">
        <v>0.16264329818238482</v>
      </c>
      <c r="AG24" s="306"/>
      <c r="AH24" s="304">
        <v>0.13121209265540273</v>
      </c>
      <c r="AI24" s="304">
        <v>0.12644272867027359</v>
      </c>
      <c r="AJ24" s="304">
        <v>8.7767904700247951E-2</v>
      </c>
      <c r="AK24" s="306"/>
      <c r="AL24" s="304">
        <v>6.3932161341567179E-2</v>
      </c>
      <c r="AM24" s="304">
        <v>6.9429619717324462E-2</v>
      </c>
      <c r="AN24" s="304">
        <v>4.448289002310811E-2</v>
      </c>
    </row>
    <row r="25" spans="1:40" x14ac:dyDescent="0.2">
      <c r="A25" s="13" t="str">
        <f t="shared" si="58"/>
        <v>Skilled trades occupations</v>
      </c>
      <c r="B25" s="304">
        <f t="shared" si="60"/>
        <v>5.0510332027828291</v>
      </c>
      <c r="C25" s="304">
        <f t="shared" si="61"/>
        <v>4.6834613722724736</v>
      </c>
      <c r="D25" s="304">
        <f t="shared" si="62"/>
        <v>4.2123818289342809</v>
      </c>
      <c r="E25" s="304"/>
      <c r="F25" s="304">
        <v>1.3528283509738524E-2</v>
      </c>
      <c r="G25" s="304">
        <v>1.6586056562653877E-2</v>
      </c>
      <c r="H25" s="304">
        <v>2.1445870553086274E-2</v>
      </c>
      <c r="I25" s="304"/>
      <c r="J25" s="304">
        <v>6.221101789527738E-2</v>
      </c>
      <c r="K25" s="304">
        <v>6.8512138854725818E-2</v>
      </c>
      <c r="L25" s="304">
        <v>9.3335238014102997E-2</v>
      </c>
      <c r="M25" s="304"/>
      <c r="N25" s="304">
        <v>0.76208820003151412</v>
      </c>
      <c r="O25" s="304">
        <v>0.85646172613041349</v>
      </c>
      <c r="P25" s="304">
        <v>1.1400248930602215</v>
      </c>
      <c r="Q25" s="306"/>
      <c r="R25" s="304">
        <v>0.1889268453587527</v>
      </c>
      <c r="S25" s="304">
        <v>0.19191303046558345</v>
      </c>
      <c r="T25" s="304">
        <v>0.22565732779215877</v>
      </c>
      <c r="U25" s="306"/>
      <c r="V25" s="304">
        <v>0.43305991725242698</v>
      </c>
      <c r="W25" s="304">
        <v>0.42603403584131261</v>
      </c>
      <c r="X25" s="304">
        <v>0.4871058193036889</v>
      </c>
      <c r="Y25" s="306"/>
      <c r="Z25" s="304">
        <v>1.2374375459050302</v>
      </c>
      <c r="AA25" s="304">
        <v>1.0937000119330123</v>
      </c>
      <c r="AB25" s="304">
        <v>0.84586090336855124</v>
      </c>
      <c r="AC25" s="306"/>
      <c r="AD25" s="304">
        <v>1.2139606612538576</v>
      </c>
      <c r="AE25" s="304">
        <v>1.0966828504683488</v>
      </c>
      <c r="AF25" s="304">
        <v>0.93961245634413249</v>
      </c>
      <c r="AG25" s="306"/>
      <c r="AH25" s="304">
        <v>0.76155317072325712</v>
      </c>
      <c r="AI25" s="304">
        <v>0.56275153193737015</v>
      </c>
      <c r="AJ25" s="304">
        <v>0.27251868574563293</v>
      </c>
      <c r="AK25" s="306"/>
      <c r="AL25" s="304">
        <v>0.37826756085297369</v>
      </c>
      <c r="AM25" s="304">
        <v>0.37081999007905303</v>
      </c>
      <c r="AN25" s="304">
        <v>0.18682063475270666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0.41856017548641772</v>
      </c>
      <c r="C26" s="304">
        <f t="shared" si="61"/>
        <v>0.43381167650404812</v>
      </c>
      <c r="D26" s="304">
        <f t="shared" si="62"/>
        <v>0.44125039528603138</v>
      </c>
      <c r="E26" s="304"/>
      <c r="F26" s="304">
        <v>2.1499412507176166E-3</v>
      </c>
      <c r="G26" s="304">
        <v>2.457932026028745E-3</v>
      </c>
      <c r="H26" s="304">
        <v>3.0676888439481304E-3</v>
      </c>
      <c r="I26" s="304"/>
      <c r="J26" s="304">
        <v>1.4068743103485095E-2</v>
      </c>
      <c r="K26" s="304">
        <v>1.6900363027105014E-2</v>
      </c>
      <c r="L26" s="304">
        <v>2.1169332117365068E-2</v>
      </c>
      <c r="M26" s="304"/>
      <c r="N26" s="304">
        <v>0.10716909582780777</v>
      </c>
      <c r="O26" s="304">
        <v>0.10149012119380293</v>
      </c>
      <c r="P26" s="304">
        <v>0.10253130910793264</v>
      </c>
      <c r="Q26" s="306"/>
      <c r="R26" s="304">
        <v>2.5728060275824891E-2</v>
      </c>
      <c r="S26" s="304">
        <v>2.7699616714771391E-2</v>
      </c>
      <c r="T26" s="304">
        <v>3.4809399471557423E-2</v>
      </c>
      <c r="U26" s="306"/>
      <c r="V26" s="304">
        <v>1.9863463533396776E-2</v>
      </c>
      <c r="W26" s="304">
        <v>2.0793532211296917E-2</v>
      </c>
      <c r="X26" s="304">
        <v>2.2129365267668205E-2</v>
      </c>
      <c r="Y26" s="306"/>
      <c r="Z26" s="304">
        <v>6.173329120148105E-2</v>
      </c>
      <c r="AA26" s="304">
        <v>5.8074766489348971E-2</v>
      </c>
      <c r="AB26" s="304">
        <v>5.9608186894438496E-2</v>
      </c>
      <c r="AC26" s="306"/>
      <c r="AD26" s="304">
        <v>5.7949072517846617E-2</v>
      </c>
      <c r="AE26" s="304">
        <v>4.8718912027818487E-2</v>
      </c>
      <c r="AF26" s="304">
        <v>3.2028980700047616E-2</v>
      </c>
      <c r="AG26" s="306"/>
      <c r="AH26" s="304">
        <v>8.0458102446694754E-2</v>
      </c>
      <c r="AI26" s="304">
        <v>8.1283059474138039E-2</v>
      </c>
      <c r="AJ26" s="304">
        <v>7.0345689450477422E-2</v>
      </c>
      <c r="AK26" s="306"/>
      <c r="AL26" s="304">
        <v>4.9440405329163162E-2</v>
      </c>
      <c r="AM26" s="304">
        <v>7.6393373339737544E-2</v>
      </c>
      <c r="AN26" s="304">
        <v>9.556044343259637E-2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0.92002017522682988</v>
      </c>
      <c r="C27" s="304">
        <f t="shared" si="61"/>
        <v>0.95999562036015007</v>
      </c>
      <c r="D27" s="304">
        <f t="shared" si="62"/>
        <v>1.0240977112558289</v>
      </c>
      <c r="E27" s="304"/>
      <c r="F27" s="304">
        <v>2.9699793241758496E-3</v>
      </c>
      <c r="G27" s="304">
        <v>3.7068987163596714E-3</v>
      </c>
      <c r="H27" s="304">
        <v>4.9666422189403843E-3</v>
      </c>
      <c r="I27" s="304"/>
      <c r="J27" s="304">
        <v>2.1565079440172805E-2</v>
      </c>
      <c r="K27" s="304">
        <v>2.4782588406390409E-2</v>
      </c>
      <c r="L27" s="304">
        <v>2.9641311413779861E-2</v>
      </c>
      <c r="M27" s="304"/>
      <c r="N27" s="304">
        <v>0.15337942259358348</v>
      </c>
      <c r="O27" s="304">
        <v>0.16551761403397061</v>
      </c>
      <c r="P27" s="304">
        <v>0.21488872338275755</v>
      </c>
      <c r="Q27" s="306"/>
      <c r="R27" s="304">
        <v>9.1131746882174541E-2</v>
      </c>
      <c r="S27" s="304">
        <v>9.6730205198152924E-2</v>
      </c>
      <c r="T27" s="304">
        <v>0.13352201880323841</v>
      </c>
      <c r="U27" s="306"/>
      <c r="V27" s="304">
        <v>3.7724534975959567E-2</v>
      </c>
      <c r="W27" s="304">
        <v>3.737344536639705E-2</v>
      </c>
      <c r="X27" s="304">
        <v>3.9012687466880427E-2</v>
      </c>
      <c r="Y27" s="306"/>
      <c r="Z27" s="304">
        <v>0.21785036015680131</v>
      </c>
      <c r="AA27" s="304">
        <v>0.25128844556499291</v>
      </c>
      <c r="AB27" s="304">
        <v>0.30205366213502527</v>
      </c>
      <c r="AC27" s="306"/>
      <c r="AD27" s="304">
        <v>0.14205905956932552</v>
      </c>
      <c r="AE27" s="304">
        <v>0.13273000781916114</v>
      </c>
      <c r="AF27" s="304">
        <v>0.11389839118709946</v>
      </c>
      <c r="AG27" s="306"/>
      <c r="AH27" s="304">
        <v>0.20872755219260608</v>
      </c>
      <c r="AI27" s="304">
        <v>0.19938852573776633</v>
      </c>
      <c r="AJ27" s="304">
        <v>0.14609222296792099</v>
      </c>
      <c r="AK27" s="306"/>
      <c r="AL27" s="304">
        <v>4.4612440092030733E-2</v>
      </c>
      <c r="AM27" s="304">
        <v>4.8477889516959034E-2</v>
      </c>
      <c r="AN27" s="304">
        <v>4.0022051680186584E-2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1.3472037296092609</v>
      </c>
      <c r="C28" s="304">
        <f t="shared" si="61"/>
        <v>1.4481724503108824</v>
      </c>
      <c r="D28" s="304">
        <f t="shared" si="62"/>
        <v>1.4039214534198596</v>
      </c>
      <c r="E28" s="304"/>
      <c r="F28" s="304">
        <v>2.591036058195292E-4</v>
      </c>
      <c r="G28" s="304">
        <v>4.0545953066329905E-4</v>
      </c>
      <c r="H28" s="304">
        <v>5.1649656657501691E-4</v>
      </c>
      <c r="I28" s="304"/>
      <c r="J28" s="304">
        <v>1.5880512562201514E-2</v>
      </c>
      <c r="K28" s="304">
        <v>2.1091726387026367E-2</v>
      </c>
      <c r="L28" s="304">
        <v>2.7153484812462263E-2</v>
      </c>
      <c r="M28" s="304"/>
      <c r="N28" s="304">
        <v>4.8722148277405591E-2</v>
      </c>
      <c r="O28" s="304">
        <v>6.2898843831626222E-2</v>
      </c>
      <c r="P28" s="304">
        <v>8.2551043755688558E-2</v>
      </c>
      <c r="Q28" s="306"/>
      <c r="R28" s="304">
        <v>1.7319354294777285E-2</v>
      </c>
      <c r="S28" s="304">
        <v>2.2524159203129165E-2</v>
      </c>
      <c r="T28" s="304">
        <v>3.0020677649798728E-2</v>
      </c>
      <c r="U28" s="306"/>
      <c r="V28" s="304">
        <v>4.6657892893913019E-2</v>
      </c>
      <c r="W28" s="304">
        <v>5.4024055570843631E-2</v>
      </c>
      <c r="X28" s="304">
        <v>5.8723887608513013E-2</v>
      </c>
      <c r="Y28" s="306"/>
      <c r="Z28" s="304">
        <v>0.3980930793015382</v>
      </c>
      <c r="AA28" s="304">
        <v>0.46180913142475655</v>
      </c>
      <c r="AB28" s="304">
        <v>0.5402283037116119</v>
      </c>
      <c r="AC28" s="306"/>
      <c r="AD28" s="304">
        <v>0.42169348868698464</v>
      </c>
      <c r="AE28" s="304">
        <v>0.43765577176819181</v>
      </c>
      <c r="AF28" s="304">
        <v>0.39613236134507029</v>
      </c>
      <c r="AG28" s="306"/>
      <c r="AH28" s="304">
        <v>0.24365218020788068</v>
      </c>
      <c r="AI28" s="304">
        <v>0.18055967181351837</v>
      </c>
      <c r="AJ28" s="304">
        <v>9.2271080410885317E-2</v>
      </c>
      <c r="AK28" s="306"/>
      <c r="AL28" s="304">
        <v>0.15492596977874029</v>
      </c>
      <c r="AM28" s="304">
        <v>0.20720363078112702</v>
      </c>
      <c r="AN28" s="304">
        <v>0.17632411755925442</v>
      </c>
    </row>
    <row r="29" spans="1:40" x14ac:dyDescent="0.2">
      <c r="A29" s="13" t="str">
        <f t="shared" si="58"/>
        <v>Elementary occupations</v>
      </c>
      <c r="B29" s="304">
        <f t="shared" si="60"/>
        <v>1.248217610480856</v>
      </c>
      <c r="C29" s="304">
        <f t="shared" si="61"/>
        <v>1.2255722071951303</v>
      </c>
      <c r="D29" s="304">
        <f t="shared" si="62"/>
        <v>1.1545584205592394</v>
      </c>
      <c r="E29" s="304"/>
      <c r="F29" s="304">
        <v>3.2605288233028039E-5</v>
      </c>
      <c r="G29" s="304">
        <v>3.7755430141029844E-5</v>
      </c>
      <c r="H29" s="304">
        <v>4.2613295706898326E-5</v>
      </c>
      <c r="I29" s="304"/>
      <c r="J29" s="304">
        <v>3.6297979108242076E-2</v>
      </c>
      <c r="K29" s="304">
        <v>4.5996239984419818E-2</v>
      </c>
      <c r="L29" s="304">
        <v>5.8361238218697167E-2</v>
      </c>
      <c r="M29" s="304"/>
      <c r="N29" s="304">
        <v>8.6742382990227712E-2</v>
      </c>
      <c r="O29" s="304">
        <v>9.8707612298153599E-2</v>
      </c>
      <c r="P29" s="304">
        <v>0.10630247980298546</v>
      </c>
      <c r="Q29" s="306"/>
      <c r="R29" s="304">
        <v>3.9982895257522522E-2</v>
      </c>
      <c r="S29" s="304">
        <v>4.2224671728557511E-2</v>
      </c>
      <c r="T29" s="304">
        <v>4.3725873927887376E-2</v>
      </c>
      <c r="U29" s="306"/>
      <c r="V29" s="304">
        <v>8.9477000754887917E-2</v>
      </c>
      <c r="W29" s="304">
        <v>9.4073068731309009E-2</v>
      </c>
      <c r="X29" s="304">
        <v>9.8260414219955031E-2</v>
      </c>
      <c r="Y29" s="306"/>
      <c r="Z29" s="304">
        <v>0.26337163204309466</v>
      </c>
      <c r="AA29" s="304">
        <v>0.25821710667136788</v>
      </c>
      <c r="AB29" s="304">
        <v>0.24097201245893335</v>
      </c>
      <c r="AC29" s="306"/>
      <c r="AD29" s="304">
        <v>0.30244368940112965</v>
      </c>
      <c r="AE29" s="304">
        <v>0.26341355664175209</v>
      </c>
      <c r="AF29" s="304">
        <v>0.21341489460552118</v>
      </c>
      <c r="AG29" s="306"/>
      <c r="AH29" s="304">
        <v>0.27083891660628645</v>
      </c>
      <c r="AI29" s="304">
        <v>0.19287000148228525</v>
      </c>
      <c r="AJ29" s="304">
        <v>0.13543987970929061</v>
      </c>
      <c r="AK29" s="306"/>
      <c r="AL29" s="304">
        <v>0.15903050903123211</v>
      </c>
      <c r="AM29" s="304">
        <v>0.23003219422714394</v>
      </c>
      <c r="AN29" s="304">
        <v>0.25803901432026222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66.390999999999906</v>
      </c>
      <c r="C32" s="305">
        <f>SUM(C33:C41)</f>
        <v>64.017999999999915</v>
      </c>
      <c r="D32" s="305">
        <f>SUM(D33:D41)</f>
        <v>60.121999999999979</v>
      </c>
      <c r="E32" s="304"/>
      <c r="F32" s="305">
        <f>SUM(F33:F41)</f>
        <v>0.58123982161182941</v>
      </c>
      <c r="G32" s="305">
        <f>SUM(G33:G41)</f>
        <v>0.68154584045905897</v>
      </c>
      <c r="H32" s="305">
        <f>SUM(H33:H41)</f>
        <v>0.84275634497749541</v>
      </c>
      <c r="I32" s="304"/>
      <c r="J32" s="305">
        <f>SUM(J33:J41)</f>
        <v>3.313988258783489</v>
      </c>
      <c r="K32" s="305">
        <f>SUM(K33:K41)</f>
        <v>3.97711219290544</v>
      </c>
      <c r="L32" s="305">
        <f>SUM(L33:L41)</f>
        <v>5.0864141164285304</v>
      </c>
      <c r="M32" s="304"/>
      <c r="N32" s="305">
        <f>SUM(N33:N41)</f>
        <v>9.5017570805441682</v>
      </c>
      <c r="O32" s="305">
        <f>SUM(O33:O41)</f>
        <v>9.8966485627102987</v>
      </c>
      <c r="P32" s="305">
        <f>SUM(P33:P41)</f>
        <v>11.064214477603642</v>
      </c>
      <c r="Q32" s="306"/>
      <c r="R32" s="305">
        <f>SUM(R33:R41)</f>
        <v>2.5303665727115199</v>
      </c>
      <c r="S32" s="305">
        <f>SUM(S33:S41)</f>
        <v>2.7188458631101122</v>
      </c>
      <c r="T32" s="305">
        <f>SUM(T33:T41)</f>
        <v>3.2427530051104565</v>
      </c>
      <c r="U32" s="306"/>
      <c r="V32" s="305">
        <f>SUM(V33:V41)</f>
        <v>5.2064509998096931</v>
      </c>
      <c r="W32" s="305">
        <f>SUM(W33:W41)</f>
        <v>5.2278075385229137</v>
      </c>
      <c r="X32" s="305">
        <f>SUM(X33:X41)</f>
        <v>5.5987791411966219</v>
      </c>
      <c r="Y32" s="306"/>
      <c r="Z32" s="305">
        <f>SUM(Z33:Z41)</f>
        <v>16.592454136586369</v>
      </c>
      <c r="AA32" s="305">
        <f>SUM(AA33:AA41)</f>
        <v>16.741627554902486</v>
      </c>
      <c r="AB32" s="305">
        <f>SUM(AB33:AB41)</f>
        <v>16.447808288922186</v>
      </c>
      <c r="AC32" s="306"/>
      <c r="AD32" s="305">
        <f>SUM(AD33:AD41)</f>
        <v>14.523569652040663</v>
      </c>
      <c r="AE32" s="305">
        <f>SUM(AE33:AE41)</f>
        <v>13.273519078639191</v>
      </c>
      <c r="AF32" s="305">
        <f>SUM(AF33:AF41)</f>
        <v>10.585609681390652</v>
      </c>
      <c r="AG32" s="306"/>
      <c r="AH32" s="305">
        <f>SUM(AH33:AH41)</f>
        <v>11.156185177698905</v>
      </c>
      <c r="AI32" s="305">
        <f>SUM(AI33:AI41)</f>
        <v>9.2901178760723759</v>
      </c>
      <c r="AJ32" s="305">
        <f>SUM(AJ33:AJ41)</f>
        <v>5.6800645822396572</v>
      </c>
      <c r="AK32" s="306"/>
      <c r="AL32" s="305">
        <f>SUM(AL33:AL41)</f>
        <v>2.9849883002132622</v>
      </c>
      <c r="AM32" s="305">
        <f>SUM(AM33:AM41)</f>
        <v>2.2107754926780476</v>
      </c>
      <c r="AN32" s="305">
        <f>SUM(AN33:AN41)</f>
        <v>1.5736003621307451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7.9452304209198008</v>
      </c>
      <c r="C33" s="304">
        <f t="shared" ref="C33:C41" si="64">SUM(G33,K33,O33,S33,W33,AA33,AE33,AI33,AM33)</f>
        <v>7.4497769576998687</v>
      </c>
      <c r="D33" s="304">
        <f t="shared" ref="D33:D40" si="65">SUM(H33,L33,P33,T33,X33,AB33,AF33,AJ33,AN33)</f>
        <v>7.3670331693135127</v>
      </c>
      <c r="E33" s="304"/>
      <c r="F33" s="304">
        <v>9.0826043946524326E-2</v>
      </c>
      <c r="G33" s="304">
        <v>9.2866251105609726E-2</v>
      </c>
      <c r="H33" s="304">
        <v>9.8481501296906859E-2</v>
      </c>
      <c r="I33" s="304"/>
      <c r="J33" s="304">
        <v>0.69459387827299812</v>
      </c>
      <c r="K33" s="304">
        <v>0.78604778358703586</v>
      </c>
      <c r="L33" s="304">
        <v>0.91731313718203256</v>
      </c>
      <c r="M33" s="304"/>
      <c r="N33" s="304">
        <v>2.1275604864643416</v>
      </c>
      <c r="O33" s="304">
        <v>2.1392327224002585</v>
      </c>
      <c r="P33" s="304">
        <v>2.3281100067264404</v>
      </c>
      <c r="Q33" s="306"/>
      <c r="R33" s="304">
        <v>0.46154243997089689</v>
      </c>
      <c r="S33" s="304">
        <v>0.47123695857909181</v>
      </c>
      <c r="T33" s="304">
        <v>0.54219078585284808</v>
      </c>
      <c r="U33" s="306"/>
      <c r="V33" s="304">
        <v>0.98858190506747712</v>
      </c>
      <c r="W33" s="304">
        <v>0.92224432735199879</v>
      </c>
      <c r="X33" s="304">
        <v>0.9577586085516645</v>
      </c>
      <c r="Y33" s="306"/>
      <c r="Z33" s="304">
        <v>1.5407835433130597</v>
      </c>
      <c r="AA33" s="304">
        <v>1.3825299610567425</v>
      </c>
      <c r="AB33" s="304">
        <v>1.2943356610308028</v>
      </c>
      <c r="AC33" s="306"/>
      <c r="AD33" s="304">
        <v>1.1976935375320938</v>
      </c>
      <c r="AE33" s="304">
        <v>0.9758746215097861</v>
      </c>
      <c r="AF33" s="304">
        <v>0.76004638103643685</v>
      </c>
      <c r="AG33" s="306"/>
      <c r="AH33" s="304">
        <v>0.7021892970661866</v>
      </c>
      <c r="AI33" s="304">
        <v>0.51196580110721124</v>
      </c>
      <c r="AJ33" s="304">
        <v>0.31043514127036181</v>
      </c>
      <c r="AK33" s="306"/>
      <c r="AL33" s="304">
        <v>0.14145928928622364</v>
      </c>
      <c r="AM33" s="304">
        <v>0.16777853100213427</v>
      </c>
      <c r="AN33" s="304">
        <v>0.15836194636601836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10.479717457057742</v>
      </c>
      <c r="C34" s="304">
        <f t="shared" si="64"/>
        <v>10.788771533461114</v>
      </c>
      <c r="D34" s="304">
        <f t="shared" si="65"/>
        <v>11.295398140049407</v>
      </c>
      <c r="E34" s="304"/>
      <c r="F34" s="304">
        <v>0.36159366517430952</v>
      </c>
      <c r="G34" s="304">
        <v>0.44647886541619813</v>
      </c>
      <c r="H34" s="304">
        <v>0.57372860074761645</v>
      </c>
      <c r="I34" s="304"/>
      <c r="J34" s="304">
        <v>1.297882657720911</v>
      </c>
      <c r="K34" s="304">
        <v>1.5798015317494365</v>
      </c>
      <c r="L34" s="304">
        <v>1.9625757450798815</v>
      </c>
      <c r="M34" s="304"/>
      <c r="N34" s="304">
        <v>2.8095983689170589</v>
      </c>
      <c r="O34" s="304">
        <v>2.8654725607651308</v>
      </c>
      <c r="P34" s="304">
        <v>3.0166083761844167</v>
      </c>
      <c r="Q34" s="306"/>
      <c r="R34" s="304">
        <v>0.36853476838615601</v>
      </c>
      <c r="S34" s="304">
        <v>0.40255407508015517</v>
      </c>
      <c r="T34" s="304">
        <v>0.49952916570827494</v>
      </c>
      <c r="U34" s="306"/>
      <c r="V34" s="304">
        <v>1.3821129016957645</v>
      </c>
      <c r="W34" s="304">
        <v>1.3901388268301142</v>
      </c>
      <c r="X34" s="304">
        <v>1.4942333547144497</v>
      </c>
      <c r="Y34" s="306"/>
      <c r="Z34" s="304">
        <v>2.284207713366492</v>
      </c>
      <c r="AA34" s="304">
        <v>2.3326063744458656</v>
      </c>
      <c r="AB34" s="304">
        <v>2.3670153883444471</v>
      </c>
      <c r="AC34" s="306"/>
      <c r="AD34" s="304">
        <v>1.0862787326223859</v>
      </c>
      <c r="AE34" s="304">
        <v>0.92809469123959742</v>
      </c>
      <c r="AF34" s="304">
        <v>0.68321051331914884</v>
      </c>
      <c r="AG34" s="306"/>
      <c r="AH34" s="304">
        <v>0.76018201817371345</v>
      </c>
      <c r="AI34" s="304">
        <v>0.67128907494139245</v>
      </c>
      <c r="AJ34" s="304">
        <v>0.52908382189765002</v>
      </c>
      <c r="AK34" s="306"/>
      <c r="AL34" s="304">
        <v>0.12932663100095027</v>
      </c>
      <c r="AM34" s="304">
        <v>0.17233553299322579</v>
      </c>
      <c r="AN34" s="304">
        <v>0.16941317405352413</v>
      </c>
    </row>
    <row r="35" spans="1:40" x14ac:dyDescent="0.2">
      <c r="A35" s="13" t="str">
        <f t="shared" si="63"/>
        <v>Associate professional occupations</v>
      </c>
      <c r="B35" s="304">
        <f t="shared" si="66"/>
        <v>7.9962015617337752</v>
      </c>
      <c r="C35" s="304">
        <f t="shared" si="64"/>
        <v>7.124058706478408</v>
      </c>
      <c r="D35" s="304">
        <f t="shared" si="65"/>
        <v>7.0284127400799008</v>
      </c>
      <c r="E35" s="304"/>
      <c r="F35" s="304">
        <v>7.4047927288007159E-2</v>
      </c>
      <c r="G35" s="304">
        <v>7.8342379412293758E-2</v>
      </c>
      <c r="H35" s="304">
        <v>9.4069723261733657E-2</v>
      </c>
      <c r="I35" s="304"/>
      <c r="J35" s="304">
        <v>0.57597671126138816</v>
      </c>
      <c r="K35" s="304">
        <v>0.60100173666809731</v>
      </c>
      <c r="L35" s="304">
        <v>0.70060420394447509</v>
      </c>
      <c r="M35" s="304"/>
      <c r="N35" s="304">
        <v>1.8193379279834885</v>
      </c>
      <c r="O35" s="304">
        <v>1.7859987431089595</v>
      </c>
      <c r="P35" s="304">
        <v>1.9184191412534093</v>
      </c>
      <c r="Q35" s="306"/>
      <c r="R35" s="304">
        <v>0.52582223874623901</v>
      </c>
      <c r="S35" s="304">
        <v>0.53889666506751144</v>
      </c>
      <c r="T35" s="304">
        <v>0.63236995406213137</v>
      </c>
      <c r="U35" s="306"/>
      <c r="V35" s="304">
        <v>0.75115226204789032</v>
      </c>
      <c r="W35" s="304">
        <v>0.63617973854508292</v>
      </c>
      <c r="X35" s="304">
        <v>0.63691221782219021</v>
      </c>
      <c r="Y35" s="306"/>
      <c r="Z35" s="304">
        <v>2.0548965387447069</v>
      </c>
      <c r="AA35" s="304">
        <v>1.8417815132482607</v>
      </c>
      <c r="AB35" s="304">
        <v>1.8177808796036843</v>
      </c>
      <c r="AC35" s="306"/>
      <c r="AD35" s="304">
        <v>1.3236750808135302</v>
      </c>
      <c r="AE35" s="304">
        <v>1.0368616861570983</v>
      </c>
      <c r="AF35" s="304">
        <v>0.79777560453295315</v>
      </c>
      <c r="AG35" s="306"/>
      <c r="AH35" s="304">
        <v>0.76428513147933397</v>
      </c>
      <c r="AI35" s="304">
        <v>0.48803155214454175</v>
      </c>
      <c r="AJ35" s="304">
        <v>0.31369392137957913</v>
      </c>
      <c r="AK35" s="306"/>
      <c r="AL35" s="304">
        <v>0.10700774336919024</v>
      </c>
      <c r="AM35" s="304">
        <v>0.11696469212656191</v>
      </c>
      <c r="AN35" s="304">
        <v>0.11678709421974433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5.9264058184942368</v>
      </c>
      <c r="C36" s="304">
        <f t="shared" si="64"/>
        <v>5.2498345471210204</v>
      </c>
      <c r="D36" s="304">
        <f t="shared" si="65"/>
        <v>4.736530583165937</v>
      </c>
      <c r="E36" s="304"/>
      <c r="F36" s="304">
        <v>1.8162745314889997E-2</v>
      </c>
      <c r="G36" s="304">
        <v>2.0088730255580355E-2</v>
      </c>
      <c r="H36" s="304">
        <v>2.2981061490641795E-2</v>
      </c>
      <c r="I36" s="304"/>
      <c r="J36" s="304">
        <v>0.23266687993321067</v>
      </c>
      <c r="K36" s="304">
        <v>0.26695264845082317</v>
      </c>
      <c r="L36" s="304">
        <v>0.32544006058772601</v>
      </c>
      <c r="M36" s="304"/>
      <c r="N36" s="304">
        <v>0.93049218426051039</v>
      </c>
      <c r="O36" s="304">
        <v>0.95806151965828734</v>
      </c>
      <c r="P36" s="304">
        <v>1.0284663604228339</v>
      </c>
      <c r="Q36" s="306"/>
      <c r="R36" s="304">
        <v>0.31972681309075501</v>
      </c>
      <c r="S36" s="304">
        <v>0.34043736910283839</v>
      </c>
      <c r="T36" s="304">
        <v>0.40591395654668916</v>
      </c>
      <c r="U36" s="306"/>
      <c r="V36" s="304">
        <v>0.41274350245992109</v>
      </c>
      <c r="W36" s="304">
        <v>0.41184745813504303</v>
      </c>
      <c r="X36" s="304">
        <v>0.45453726170369035</v>
      </c>
      <c r="Y36" s="306"/>
      <c r="Z36" s="304">
        <v>1.4755183368154918</v>
      </c>
      <c r="AA36" s="304">
        <v>1.3549694403576915</v>
      </c>
      <c r="AB36" s="304">
        <v>1.3083923841608145</v>
      </c>
      <c r="AC36" s="306"/>
      <c r="AD36" s="304">
        <v>1.7717580076609856</v>
      </c>
      <c r="AE36" s="304">
        <v>1.3674382996515309</v>
      </c>
      <c r="AF36" s="304">
        <v>0.9059521626704593</v>
      </c>
      <c r="AG36" s="306"/>
      <c r="AH36" s="304">
        <v>0.68164523938840704</v>
      </c>
      <c r="AI36" s="304">
        <v>0.44865961302885182</v>
      </c>
      <c r="AJ36" s="304">
        <v>0.21888042946648567</v>
      </c>
      <c r="AK36" s="306"/>
      <c r="AL36" s="304">
        <v>8.3692109570064038E-2</v>
      </c>
      <c r="AM36" s="304">
        <v>8.1379468480373307E-2</v>
      </c>
      <c r="AN36" s="304">
        <v>6.5966906116596696E-2</v>
      </c>
    </row>
    <row r="37" spans="1:40" x14ac:dyDescent="0.2">
      <c r="A37" s="13" t="str">
        <f t="shared" si="63"/>
        <v>Skilled trades occupations</v>
      </c>
      <c r="B37" s="304">
        <f t="shared" si="66"/>
        <v>11.942304945646924</v>
      </c>
      <c r="C37" s="304">
        <f t="shared" si="64"/>
        <v>10.813404109458272</v>
      </c>
      <c r="D37" s="304">
        <f t="shared" si="65"/>
        <v>8.8488204330956073</v>
      </c>
      <c r="E37" s="304"/>
      <c r="F37" s="304">
        <v>1.4532542094014849E-2</v>
      </c>
      <c r="G37" s="304">
        <v>1.8456611180477488E-2</v>
      </c>
      <c r="H37" s="304">
        <v>2.2957309637199243E-2</v>
      </c>
      <c r="I37" s="304"/>
      <c r="J37" s="304">
        <v>0.21526760381742149</v>
      </c>
      <c r="K37" s="304">
        <v>0.28768033861997672</v>
      </c>
      <c r="L37" s="304">
        <v>0.38116073081236818</v>
      </c>
      <c r="M37" s="304"/>
      <c r="N37" s="304">
        <v>0.588642856610466</v>
      </c>
      <c r="O37" s="304">
        <v>0.65939320125666723</v>
      </c>
      <c r="P37" s="304">
        <v>0.75007807987094288</v>
      </c>
      <c r="Q37" s="306"/>
      <c r="R37" s="304">
        <v>0.25634270314389168</v>
      </c>
      <c r="S37" s="304">
        <v>0.27318189155852374</v>
      </c>
      <c r="T37" s="304">
        <v>0.30578821929954492</v>
      </c>
      <c r="U37" s="306"/>
      <c r="V37" s="304">
        <v>0.82597064351004734</v>
      </c>
      <c r="W37" s="304">
        <v>0.82480246578807681</v>
      </c>
      <c r="X37" s="304">
        <v>0.8205889814230054</v>
      </c>
      <c r="Y37" s="306"/>
      <c r="Z37" s="304">
        <v>4.485695849579157</v>
      </c>
      <c r="AA37" s="304">
        <v>4.2490590273534616</v>
      </c>
      <c r="AB37" s="304">
        <v>3.6313576191147265</v>
      </c>
      <c r="AC37" s="306"/>
      <c r="AD37" s="304">
        <v>2.8827976505740027</v>
      </c>
      <c r="AE37" s="304">
        <v>2.4281532012809377</v>
      </c>
      <c r="AF37" s="304">
        <v>1.6175844097004166</v>
      </c>
      <c r="AG37" s="306"/>
      <c r="AH37" s="304">
        <v>2.0847084067044155</v>
      </c>
      <c r="AI37" s="304">
        <v>1.639188149943875</v>
      </c>
      <c r="AJ37" s="304">
        <v>1.0176878611681481</v>
      </c>
      <c r="AK37" s="306"/>
      <c r="AL37" s="304">
        <v>0.58834668961350978</v>
      </c>
      <c r="AM37" s="304">
        <v>0.43348922247627614</v>
      </c>
      <c r="AN37" s="304">
        <v>0.30161722206925584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0.75861704714893485</v>
      </c>
      <c r="C38" s="304">
        <f t="shared" si="64"/>
        <v>0.80724221176482636</v>
      </c>
      <c r="D38" s="304">
        <f t="shared" si="65"/>
        <v>0.81514392135682945</v>
      </c>
      <c r="E38" s="304"/>
      <c r="F38" s="304">
        <v>4.7792628146908142E-3</v>
      </c>
      <c r="G38" s="304">
        <v>5.4523683666764921E-3</v>
      </c>
      <c r="H38" s="304">
        <v>6.9900923985515475E-3</v>
      </c>
      <c r="I38" s="304"/>
      <c r="J38" s="304">
        <v>9.9850835662169731E-3</v>
      </c>
      <c r="K38" s="304">
        <v>1.1642346828321649E-2</v>
      </c>
      <c r="L38" s="304">
        <v>1.2901580439322718E-2</v>
      </c>
      <c r="M38" s="304"/>
      <c r="N38" s="304">
        <v>0.11365219131938506</v>
      </c>
      <c r="O38" s="304">
        <v>0.12316152768855328</v>
      </c>
      <c r="P38" s="304">
        <v>0.13401995283083876</v>
      </c>
      <c r="Q38" s="306"/>
      <c r="R38" s="304">
        <v>2.7642860390910927E-2</v>
      </c>
      <c r="S38" s="304">
        <v>2.7851325698474573E-2</v>
      </c>
      <c r="T38" s="304">
        <v>2.881952835173127E-2</v>
      </c>
      <c r="U38" s="306"/>
      <c r="V38" s="304">
        <v>7.6359965664829998E-2</v>
      </c>
      <c r="W38" s="304">
        <v>8.6932799681829265E-2</v>
      </c>
      <c r="X38" s="304">
        <v>9.8759093191925454E-2</v>
      </c>
      <c r="Y38" s="306"/>
      <c r="Z38" s="304">
        <v>0.12422870757970209</v>
      </c>
      <c r="AA38" s="304">
        <v>0.12294815719529148</v>
      </c>
      <c r="AB38" s="304">
        <v>0.12164161155352814</v>
      </c>
      <c r="AC38" s="306"/>
      <c r="AD38" s="304">
        <v>0.15252920391326341</v>
      </c>
      <c r="AE38" s="304">
        <v>0.1437926746645769</v>
      </c>
      <c r="AF38" s="304">
        <v>0.11888945601316846</v>
      </c>
      <c r="AG38" s="306"/>
      <c r="AH38" s="304">
        <v>0.20893067343578961</v>
      </c>
      <c r="AI38" s="304">
        <v>0.22864845636997713</v>
      </c>
      <c r="AJ38" s="304">
        <v>0.22858186508837705</v>
      </c>
      <c r="AK38" s="306"/>
      <c r="AL38" s="304">
        <v>4.0509098464145972E-2</v>
      </c>
      <c r="AM38" s="304">
        <v>5.6812555271125637E-2</v>
      </c>
      <c r="AN38" s="304">
        <v>6.4540741489386058E-2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2.0558265441953139</v>
      </c>
      <c r="C39" s="304">
        <f t="shared" si="64"/>
        <v>2.0103529603405601</v>
      </c>
      <c r="D39" s="304">
        <f t="shared" si="65"/>
        <v>1.9341155682048767</v>
      </c>
      <c r="E39" s="304"/>
      <c r="F39" s="304">
        <v>8.8590836894449354E-3</v>
      </c>
      <c r="G39" s="304">
        <v>1.0462464566920538E-2</v>
      </c>
      <c r="H39" s="304">
        <v>1.211997631005814E-2</v>
      </c>
      <c r="I39" s="304"/>
      <c r="J39" s="304">
        <v>9.1691423916525419E-2</v>
      </c>
      <c r="K39" s="304">
        <v>0.11679543091485672</v>
      </c>
      <c r="L39" s="304">
        <v>0.14237313818484101</v>
      </c>
      <c r="M39" s="304"/>
      <c r="N39" s="304">
        <v>0.4339483783001083</v>
      </c>
      <c r="O39" s="304">
        <v>0.47691849389216973</v>
      </c>
      <c r="P39" s="304">
        <v>0.54388866873667452</v>
      </c>
      <c r="Q39" s="306"/>
      <c r="R39" s="304">
        <v>0.12440753685156238</v>
      </c>
      <c r="S39" s="304">
        <v>0.14587578374473803</v>
      </c>
      <c r="T39" s="304">
        <v>0.17152644695461833</v>
      </c>
      <c r="U39" s="306"/>
      <c r="V39" s="304">
        <v>0.1412475893983402</v>
      </c>
      <c r="W39" s="304">
        <v>0.16029912038487595</v>
      </c>
      <c r="X39" s="304">
        <v>0.18349268916207986</v>
      </c>
      <c r="Y39" s="306"/>
      <c r="Z39" s="304">
        <v>0.47262800852301567</v>
      </c>
      <c r="AA39" s="304">
        <v>0.41811936396723026</v>
      </c>
      <c r="AB39" s="304">
        <v>0.34694171943616342</v>
      </c>
      <c r="AC39" s="306"/>
      <c r="AD39" s="304">
        <v>0.42698304508392382</v>
      </c>
      <c r="AE39" s="304">
        <v>0.39056772207825718</v>
      </c>
      <c r="AF39" s="304">
        <v>0.34507272045706028</v>
      </c>
      <c r="AG39" s="306"/>
      <c r="AH39" s="304">
        <v>0.25558750433563221</v>
      </c>
      <c r="AI39" s="304">
        <v>0.18354073726509346</v>
      </c>
      <c r="AJ39" s="304">
        <v>9.0636599629590614E-2</v>
      </c>
      <c r="AK39" s="306"/>
      <c r="AL39" s="304">
        <v>0.10047397409676101</v>
      </c>
      <c r="AM39" s="304">
        <v>0.10777384352641815</v>
      </c>
      <c r="AN39" s="304">
        <v>9.8063609333790533E-2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12.745281754616284</v>
      </c>
      <c r="C40" s="304">
        <f t="shared" si="64"/>
        <v>14.091022611392672</v>
      </c>
      <c r="D40" s="304">
        <f t="shared" si="65"/>
        <v>13.147366582003627</v>
      </c>
      <c r="E40" s="304"/>
      <c r="F40" s="304">
        <v>2.1840038020283763E-3</v>
      </c>
      <c r="G40" s="304">
        <v>2.7563800496743546E-3</v>
      </c>
      <c r="H40" s="304">
        <v>3.1901363011525587E-3</v>
      </c>
      <c r="I40" s="304"/>
      <c r="J40" s="304">
        <v>0.14019350505850803</v>
      </c>
      <c r="K40" s="304">
        <v>0.2619392861686255</v>
      </c>
      <c r="L40" s="304">
        <v>0.55934356194368018</v>
      </c>
      <c r="M40" s="304"/>
      <c r="N40" s="304">
        <v>0.37189954523030905</v>
      </c>
      <c r="O40" s="304">
        <v>0.56041853262531016</v>
      </c>
      <c r="P40" s="304">
        <v>0.9324335830620728</v>
      </c>
      <c r="Q40" s="306"/>
      <c r="R40" s="305">
        <v>0.22350411386719579</v>
      </c>
      <c r="S40" s="305">
        <v>0.29430382991909826</v>
      </c>
      <c r="T40" s="305">
        <v>0.36241685051432476</v>
      </c>
      <c r="U40" s="306"/>
      <c r="V40" s="305">
        <v>0.45001673469855324</v>
      </c>
      <c r="W40" s="305">
        <v>0.60871674398929254</v>
      </c>
      <c r="X40" s="305">
        <v>0.71947342177288942</v>
      </c>
      <c r="Y40" s="306"/>
      <c r="Z40" s="305">
        <v>3.2651629864352043</v>
      </c>
      <c r="AA40" s="305">
        <v>4.2643141819154922</v>
      </c>
      <c r="AB40" s="305">
        <v>4.7841454322477706</v>
      </c>
      <c r="AC40" s="306"/>
      <c r="AD40" s="305">
        <v>4.0114391504558071</v>
      </c>
      <c r="AE40" s="305">
        <v>4.567309057607277</v>
      </c>
      <c r="AF40" s="305">
        <v>4.1357102105992478</v>
      </c>
      <c r="AG40" s="306"/>
      <c r="AH40" s="305">
        <v>3.2029467468678785</v>
      </c>
      <c r="AI40" s="305">
        <v>2.9871503114967073</v>
      </c>
      <c r="AJ40" s="305">
        <v>1.3044301161008174</v>
      </c>
      <c r="AK40" s="306"/>
      <c r="AL40" s="305">
        <v>1.0779349682008004</v>
      </c>
      <c r="AM40" s="305">
        <v>0.54411428762119429</v>
      </c>
      <c r="AN40" s="305">
        <v>0.34622326946167176</v>
      </c>
    </row>
    <row r="41" spans="1:40" x14ac:dyDescent="0.2">
      <c r="A41" s="39" t="str">
        <f t="shared" si="63"/>
        <v>Elementary occupations</v>
      </c>
      <c r="B41" s="307">
        <f t="shared" si="66"/>
        <v>6.5414144501868865</v>
      </c>
      <c r="C41" s="307">
        <f t="shared" si="64"/>
        <v>5.6835363622831805</v>
      </c>
      <c r="D41" s="307">
        <f>SUM(H41,L41,P41,T41,X41,AB41,AF41,AJ41,AN41)</f>
        <v>4.9491788627302853</v>
      </c>
      <c r="E41" s="307"/>
      <c r="F41" s="307">
        <v>6.2545474879194653E-3</v>
      </c>
      <c r="G41" s="307">
        <v>6.6417901056281727E-3</v>
      </c>
      <c r="H41" s="307">
        <v>8.2379435336352135E-3</v>
      </c>
      <c r="I41" s="307"/>
      <c r="J41" s="307">
        <v>5.5730515236309265E-2</v>
      </c>
      <c r="K41" s="307">
        <v>6.5251089918266336E-2</v>
      </c>
      <c r="L41" s="307">
        <v>8.4701958254202653E-2</v>
      </c>
      <c r="M41" s="307"/>
      <c r="N41" s="307">
        <v>0.30662514145850001</v>
      </c>
      <c r="O41" s="307">
        <v>0.32799126131496131</v>
      </c>
      <c r="P41" s="307">
        <v>0.41219030851601396</v>
      </c>
      <c r="Q41" s="308"/>
      <c r="R41" s="307">
        <v>0.22284309826391246</v>
      </c>
      <c r="S41" s="307">
        <v>0.22450796435968112</v>
      </c>
      <c r="T41" s="307">
        <v>0.29419809782029316</v>
      </c>
      <c r="U41" s="308"/>
      <c r="V41" s="307">
        <v>0.17826549526687027</v>
      </c>
      <c r="W41" s="307">
        <v>0.1866460578165999</v>
      </c>
      <c r="X41" s="307">
        <v>0.23302351285472686</v>
      </c>
      <c r="Y41" s="308"/>
      <c r="Z41" s="307">
        <v>0.88933245222953927</v>
      </c>
      <c r="AA41" s="307">
        <v>0.77529953536245033</v>
      </c>
      <c r="AB41" s="307">
        <v>0.77619759343024719</v>
      </c>
      <c r="AC41" s="308"/>
      <c r="AD41" s="307">
        <v>1.6704152433846711</v>
      </c>
      <c r="AE41" s="307">
        <v>1.4354271244501284</v>
      </c>
      <c r="AF41" s="307">
        <v>1.2213682230617615</v>
      </c>
      <c r="AG41" s="308"/>
      <c r="AH41" s="307">
        <v>2.4957101602475484</v>
      </c>
      <c r="AI41" s="307">
        <v>2.1316441797747268</v>
      </c>
      <c r="AJ41" s="307">
        <v>1.6666348262386477</v>
      </c>
      <c r="AK41" s="308"/>
      <c r="AL41" s="307">
        <v>0.71623779661161668</v>
      </c>
      <c r="AM41" s="307">
        <v>0.53012735918073806</v>
      </c>
      <c r="AN41" s="307">
        <v>0.2526263990207574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Leicester and Leicestershire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31.756000000000043</v>
      </c>
      <c r="C50" s="305">
        <f>SUM(C51:C59)</f>
        <v>32.408000000000023</v>
      </c>
      <c r="D50" s="305">
        <f>SUM(D51:D59)</f>
        <v>33.859000000000016</v>
      </c>
      <c r="E50" s="304"/>
      <c r="F50" s="305">
        <f>SUM(F51:F59)</f>
        <v>9.8365872392579837E-2</v>
      </c>
      <c r="G50" s="305">
        <f>SUM(G51:G59)</f>
        <v>0.12225624363957298</v>
      </c>
      <c r="H50" s="305">
        <f>SUM(H51:H59)</f>
        <v>0.17976702639030595</v>
      </c>
      <c r="I50" s="304"/>
      <c r="J50" s="305">
        <f>SUM(J51:J59)</f>
        <v>1.5248824663489795</v>
      </c>
      <c r="K50" s="305">
        <f>SUM(K51:K59)</f>
        <v>1.9610220617398775</v>
      </c>
      <c r="L50" s="305">
        <f>SUM(L51:L59)</f>
        <v>2.842777509030912</v>
      </c>
      <c r="M50" s="304"/>
      <c r="N50" s="305">
        <f>SUM(N51:N59)</f>
        <v>3.2949890837467759</v>
      </c>
      <c r="O50" s="305">
        <f>SUM(O51:O59)</f>
        <v>3.502852588289918</v>
      </c>
      <c r="P50" s="305">
        <f>SUM(P51:P59)</f>
        <v>4.2835662034007491</v>
      </c>
      <c r="Q50" s="304"/>
      <c r="R50" s="305">
        <f>SUM(R51:R59)</f>
        <v>1.0328029315448644</v>
      </c>
      <c r="S50" s="305">
        <f>SUM(S51:S59)</f>
        <v>1.0674753643615196</v>
      </c>
      <c r="T50" s="305">
        <f>SUM(T51:T59)</f>
        <v>1.3607913045487965</v>
      </c>
      <c r="U50" s="304"/>
      <c r="V50" s="305">
        <f>SUM(V51:V59)</f>
        <v>2.1763557053385405</v>
      </c>
      <c r="W50" s="305">
        <f>SUM(W51:W59)</f>
        <v>2.1840948279341439</v>
      </c>
      <c r="X50" s="305">
        <f>SUM(X51:X59)</f>
        <v>2.5942549333674707</v>
      </c>
      <c r="Y50" s="304"/>
      <c r="Z50" s="305">
        <f>SUM(Z51:Z59)</f>
        <v>9.6753232278053023</v>
      </c>
      <c r="AA50" s="305">
        <f>SUM(AA51:AA59)</f>
        <v>10.246960704635551</v>
      </c>
      <c r="AB50" s="305">
        <f>SUM(AB51:AB59)</f>
        <v>11.386017274622525</v>
      </c>
      <c r="AC50" s="304"/>
      <c r="AD50" s="305">
        <f>SUM(AD51:AD59)</f>
        <v>7.6288508744201167</v>
      </c>
      <c r="AE50" s="305">
        <f>SUM(AE51:AE59)</f>
        <v>7.5887346122939725</v>
      </c>
      <c r="AF50" s="305">
        <f>SUM(AF51:AF59)</f>
        <v>7.3046930920525517</v>
      </c>
      <c r="AG50" s="304"/>
      <c r="AH50" s="305">
        <f>SUM(AH51:AH59)</f>
        <v>4.9699927775789492</v>
      </c>
      <c r="AI50" s="305">
        <f>SUM(AI51:AI59)</f>
        <v>4.5218001863269057</v>
      </c>
      <c r="AJ50" s="305">
        <f>SUM(AJ51:AJ59)</f>
        <v>3.2952115695629782</v>
      </c>
      <c r="AK50" s="304"/>
      <c r="AL50" s="305">
        <f>SUM(AL51:AL59)</f>
        <v>1.3544370608239404</v>
      </c>
      <c r="AM50" s="305">
        <f>SUM(AM51:AM59)</f>
        <v>1.2128034107785552</v>
      </c>
      <c r="AN50" s="305">
        <f>SUM(AN51:AN59)</f>
        <v>0.61192108702373205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3.804010452195639</v>
      </c>
      <c r="C51" s="304">
        <f t="shared" ref="C51:D51" si="68">SUM(G51,K51,O51,S51,W51,AA51,AE51,AI51,AM51)</f>
        <v>3.6591864972658787</v>
      </c>
      <c r="D51" s="304">
        <f t="shared" si="68"/>
        <v>4.1713701224672324</v>
      </c>
      <c r="E51" s="304"/>
      <c r="F51" s="304">
        <v>1.4164089988982774E-2</v>
      </c>
      <c r="G51" s="304">
        <v>1.8982699888367413E-2</v>
      </c>
      <c r="H51" s="304">
        <v>2.934929651584511E-2</v>
      </c>
      <c r="I51" s="304"/>
      <c r="J51" s="304">
        <v>0.32324094195620101</v>
      </c>
      <c r="K51" s="304">
        <v>0.39796527833019224</v>
      </c>
      <c r="L51" s="304">
        <v>0.58788342393947435</v>
      </c>
      <c r="M51" s="304"/>
      <c r="N51" s="304">
        <v>0.66054609101730322</v>
      </c>
      <c r="O51" s="304">
        <v>0.66819202682022516</v>
      </c>
      <c r="P51" s="304">
        <v>0.83034755773187907</v>
      </c>
      <c r="Q51" s="304"/>
      <c r="R51" s="304">
        <v>0.16363986581760406</v>
      </c>
      <c r="S51" s="304">
        <v>0.14735117533057712</v>
      </c>
      <c r="T51" s="304">
        <v>0.1550394785411098</v>
      </c>
      <c r="U51" s="304"/>
      <c r="V51" s="304">
        <v>0.41399329102008098</v>
      </c>
      <c r="W51" s="304">
        <v>0.38987314880120466</v>
      </c>
      <c r="X51" s="304">
        <v>0.46709352393901094</v>
      </c>
      <c r="Y51" s="304"/>
      <c r="Z51" s="304">
        <v>1.0345219825706182</v>
      </c>
      <c r="AA51" s="304">
        <v>0.9758653402005758</v>
      </c>
      <c r="AB51" s="304">
        <v>1.1796354851961239</v>
      </c>
      <c r="AC51" s="304"/>
      <c r="AD51" s="304">
        <v>0.65348635349337725</v>
      </c>
      <c r="AE51" s="304">
        <v>0.55657556069702074</v>
      </c>
      <c r="AF51" s="304">
        <v>0.50989701038395996</v>
      </c>
      <c r="AG51" s="304"/>
      <c r="AH51" s="304">
        <v>0.41511222690977545</v>
      </c>
      <c r="AI51" s="304">
        <v>0.35939844474144489</v>
      </c>
      <c r="AJ51" s="304">
        <v>0.28242013796565602</v>
      </c>
      <c r="AK51" s="304"/>
      <c r="AL51" s="304">
        <v>0.12530560942169602</v>
      </c>
      <c r="AM51" s="304">
        <v>0.14498282245627031</v>
      </c>
      <c r="AN51" s="304">
        <v>0.12970420825417306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5.8030020292371836</v>
      </c>
      <c r="C52" s="304">
        <f t="shared" ref="C52:C59" si="70">SUM(G52,K52,O52,S52,W52,AA52,AE52,AI52,AM52)</f>
        <v>6.1492969437114047</v>
      </c>
      <c r="D52" s="304">
        <f t="shared" ref="D52:D59" si="71">SUM(H52,L52,P52,T52,X52,AB52,AF52,AJ52,AN52)</f>
        <v>7.1282035403737343</v>
      </c>
      <c r="E52" s="304"/>
      <c r="F52" s="304">
        <v>4.5874696579006384E-2</v>
      </c>
      <c r="G52" s="304">
        <v>5.4235038691185788E-2</v>
      </c>
      <c r="H52" s="304">
        <v>7.0115974435124309E-2</v>
      </c>
      <c r="I52" s="304"/>
      <c r="J52" s="304">
        <v>0.71184840972959229</v>
      </c>
      <c r="K52" s="304">
        <v>0.93429873509906425</v>
      </c>
      <c r="L52" s="304">
        <v>1.3388228924156247</v>
      </c>
      <c r="M52" s="304"/>
      <c r="N52" s="304">
        <v>1.2225644441325179</v>
      </c>
      <c r="O52" s="304">
        <v>1.2248583202422347</v>
      </c>
      <c r="P52" s="304">
        <v>1.3443583011054674</v>
      </c>
      <c r="Q52" s="304"/>
      <c r="R52" s="304">
        <v>0.15031546505106191</v>
      </c>
      <c r="S52" s="304">
        <v>0.12287838463700348</v>
      </c>
      <c r="T52" s="304">
        <v>0.14971691190543987</v>
      </c>
      <c r="U52" s="304"/>
      <c r="V52" s="304">
        <v>0.48132956040655028</v>
      </c>
      <c r="W52" s="304">
        <v>0.39618604990993139</v>
      </c>
      <c r="X52" s="304">
        <v>0.30421069589012056</v>
      </c>
      <c r="Y52" s="304"/>
      <c r="Z52" s="304">
        <v>1.7273821983202564</v>
      </c>
      <c r="AA52" s="304">
        <v>1.9585483809159487</v>
      </c>
      <c r="AB52" s="304">
        <v>2.5944715826327331</v>
      </c>
      <c r="AC52" s="304"/>
      <c r="AD52" s="304">
        <v>0.96383465162125892</v>
      </c>
      <c r="AE52" s="304">
        <v>0.95201041400115061</v>
      </c>
      <c r="AF52" s="304">
        <v>0.94735382009138336</v>
      </c>
      <c r="AG52" s="304"/>
      <c r="AH52" s="304">
        <v>0.38152312045778314</v>
      </c>
      <c r="AI52" s="304">
        <v>0.36368785333516679</v>
      </c>
      <c r="AJ52" s="304">
        <v>0.27345652005423599</v>
      </c>
      <c r="AK52" s="304"/>
      <c r="AL52" s="304">
        <v>0.11832948293915714</v>
      </c>
      <c r="AM52" s="304">
        <v>0.14259376687971906</v>
      </c>
      <c r="AN52" s="304">
        <v>0.10569684184360678</v>
      </c>
    </row>
    <row r="53" spans="1:40" x14ac:dyDescent="0.2">
      <c r="A53" s="13" t="str">
        <f t="shared" si="67"/>
        <v>Associate professional occupations</v>
      </c>
      <c r="B53" s="304">
        <f t="shared" si="69"/>
        <v>2.7029202720652017</v>
      </c>
      <c r="C53" s="304">
        <f t="shared" si="70"/>
        <v>2.5080808183556234</v>
      </c>
      <c r="D53" s="304">
        <f t="shared" si="71"/>
        <v>2.7882348102017942</v>
      </c>
      <c r="E53" s="304"/>
      <c r="F53" s="304">
        <v>4.8326585628922607E-3</v>
      </c>
      <c r="G53" s="304">
        <v>5.7818013736532659E-3</v>
      </c>
      <c r="H53" s="304">
        <v>8.8897347698294032E-3</v>
      </c>
      <c r="I53" s="304"/>
      <c r="J53" s="304">
        <v>0.19447797948698411</v>
      </c>
      <c r="K53" s="304">
        <v>0.23184489209135292</v>
      </c>
      <c r="L53" s="304">
        <v>0.34761141972760995</v>
      </c>
      <c r="M53" s="304"/>
      <c r="N53" s="304">
        <v>0.43174268979876151</v>
      </c>
      <c r="O53" s="304">
        <v>0.42274583618206646</v>
      </c>
      <c r="P53" s="304">
        <v>0.50711399629314402</v>
      </c>
      <c r="Q53" s="304"/>
      <c r="R53" s="304">
        <v>0.18064030584444962</v>
      </c>
      <c r="S53" s="304">
        <v>0.18767714514288289</v>
      </c>
      <c r="T53" s="304">
        <v>0.24548766509226014</v>
      </c>
      <c r="U53" s="304"/>
      <c r="V53" s="304">
        <v>0.36768253870268797</v>
      </c>
      <c r="W53" s="304">
        <v>0.32966765016305299</v>
      </c>
      <c r="X53" s="304">
        <v>0.4006955581172475</v>
      </c>
      <c r="Y53" s="304"/>
      <c r="Z53" s="304">
        <v>0.56863067681721591</v>
      </c>
      <c r="AA53" s="304">
        <v>0.46329178398022192</v>
      </c>
      <c r="AB53" s="304">
        <v>0.45422903584152025</v>
      </c>
      <c r="AC53" s="304"/>
      <c r="AD53" s="304">
        <v>0.51699913689463328</v>
      </c>
      <c r="AE53" s="304">
        <v>0.46179042617222216</v>
      </c>
      <c r="AF53" s="304">
        <v>0.47253611728745887</v>
      </c>
      <c r="AG53" s="304"/>
      <c r="AH53" s="304">
        <v>0.38828649506342472</v>
      </c>
      <c r="AI53" s="304">
        <v>0.36245865283624185</v>
      </c>
      <c r="AJ53" s="304">
        <v>0.31240498916579623</v>
      </c>
      <c r="AK53" s="304"/>
      <c r="AL53" s="304">
        <v>4.9627790894152375E-2</v>
      </c>
      <c r="AM53" s="304">
        <v>4.2822630413929183E-2</v>
      </c>
      <c r="AN53" s="304">
        <v>3.9266293906927804E-2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2.9877284136284654</v>
      </c>
      <c r="C54" s="304">
        <f t="shared" si="70"/>
        <v>2.9119867892744864</v>
      </c>
      <c r="D54" s="304">
        <f t="shared" si="71"/>
        <v>2.9169673191108969</v>
      </c>
      <c r="E54" s="304"/>
      <c r="F54" s="304">
        <v>2.2373079985207149E-2</v>
      </c>
      <c r="G54" s="304">
        <v>2.4787617286658858E-2</v>
      </c>
      <c r="H54" s="304">
        <v>4.1993326167668911E-2</v>
      </c>
      <c r="I54" s="304"/>
      <c r="J54" s="304">
        <v>0.15085667709628434</v>
      </c>
      <c r="K54" s="304">
        <v>0.19936860520093619</v>
      </c>
      <c r="L54" s="304">
        <v>0.29045896178036984</v>
      </c>
      <c r="M54" s="304"/>
      <c r="N54" s="304">
        <v>0.4813943957867331</v>
      </c>
      <c r="O54" s="304">
        <v>0.56888626285194477</v>
      </c>
      <c r="P54" s="304">
        <v>0.77912780329515496</v>
      </c>
      <c r="Q54" s="304"/>
      <c r="R54" s="304">
        <v>0.2732931456085701</v>
      </c>
      <c r="S54" s="304">
        <v>0.27959090720684399</v>
      </c>
      <c r="T54" s="304">
        <v>0.36803047977730091</v>
      </c>
      <c r="U54" s="304"/>
      <c r="V54" s="304">
        <v>0.15372903840870811</v>
      </c>
      <c r="W54" s="304">
        <v>0.15214568645012724</v>
      </c>
      <c r="X54" s="304">
        <v>0.21600795914802484</v>
      </c>
      <c r="Y54" s="304"/>
      <c r="Z54" s="304">
        <v>0.55470811032430578</v>
      </c>
      <c r="AA54" s="304">
        <v>0.47551532239319161</v>
      </c>
      <c r="AB54" s="304">
        <v>0.39488991881947483</v>
      </c>
      <c r="AC54" s="304"/>
      <c r="AD54" s="304">
        <v>0.48515392748186686</v>
      </c>
      <c r="AE54" s="304">
        <v>0.35317352779954714</v>
      </c>
      <c r="AF54" s="304">
        <v>0.1951426937416226</v>
      </c>
      <c r="AG54" s="304"/>
      <c r="AH54" s="304">
        <v>0.74453953954757801</v>
      </c>
      <c r="AI54" s="304">
        <v>0.78360257711967296</v>
      </c>
      <c r="AJ54" s="304">
        <v>0.5921766730267245</v>
      </c>
      <c r="AK54" s="304"/>
      <c r="AL54" s="304">
        <v>0.1216804993892122</v>
      </c>
      <c r="AM54" s="304">
        <v>7.4916282965563769E-2</v>
      </c>
      <c r="AN54" s="304">
        <v>3.9139503354555738E-2</v>
      </c>
    </row>
    <row r="55" spans="1:40" x14ac:dyDescent="0.2">
      <c r="A55" s="13" t="str">
        <f t="shared" si="67"/>
        <v>Skilled trades occupations</v>
      </c>
      <c r="B55" s="304">
        <f t="shared" si="69"/>
        <v>10.572482880548634</v>
      </c>
      <c r="C55" s="304">
        <f t="shared" si="70"/>
        <v>10.723029895755905</v>
      </c>
      <c r="D55" s="304">
        <f t="shared" si="71"/>
        <v>10.19058127560891</v>
      </c>
      <c r="E55" s="304"/>
      <c r="F55" s="304">
        <v>1.3658132317583859E-3</v>
      </c>
      <c r="G55" s="304">
        <v>1.7817855821800023E-3</v>
      </c>
      <c r="H55" s="304">
        <v>2.3973841465846574E-3</v>
      </c>
      <c r="I55" s="304"/>
      <c r="J55" s="304">
        <v>5.9886023095515654E-2</v>
      </c>
      <c r="K55" s="304">
        <v>8.2925792690412836E-2</v>
      </c>
      <c r="L55" s="304">
        <v>0.11598976197120306</v>
      </c>
      <c r="M55" s="304"/>
      <c r="N55" s="304">
        <v>0.29648554674460348</v>
      </c>
      <c r="O55" s="304">
        <v>0.36935037246003816</v>
      </c>
      <c r="P55" s="304">
        <v>0.49893094288281747</v>
      </c>
      <c r="Q55" s="304"/>
      <c r="R55" s="304">
        <v>0.17573117019835893</v>
      </c>
      <c r="S55" s="304">
        <v>0.21206799122828557</v>
      </c>
      <c r="T55" s="304">
        <v>0.27634388682709704</v>
      </c>
      <c r="U55" s="304"/>
      <c r="V55" s="304">
        <v>0.51654428291986665</v>
      </c>
      <c r="W55" s="304">
        <v>0.60991619921807982</v>
      </c>
      <c r="X55" s="304">
        <v>0.83235020434457563</v>
      </c>
      <c r="Y55" s="304"/>
      <c r="Z55" s="304">
        <v>4.0665106631036485</v>
      </c>
      <c r="AA55" s="304">
        <v>4.2018047135376237</v>
      </c>
      <c r="AB55" s="304">
        <v>3.9933939835393244</v>
      </c>
      <c r="AC55" s="304"/>
      <c r="AD55" s="304">
        <v>3.2476712862123991</v>
      </c>
      <c r="AE55" s="304">
        <v>3.2644525277113101</v>
      </c>
      <c r="AF55" s="304">
        <v>3.1576651703207337</v>
      </c>
      <c r="AG55" s="304"/>
      <c r="AH55" s="304">
        <v>1.6407694723357285</v>
      </c>
      <c r="AI55" s="304">
        <v>1.4538524606312404</v>
      </c>
      <c r="AJ55" s="304">
        <v>1.1771203548158418</v>
      </c>
      <c r="AK55" s="304"/>
      <c r="AL55" s="304">
        <v>0.56751862270675435</v>
      </c>
      <c r="AM55" s="304">
        <v>0.52687805269673338</v>
      </c>
      <c r="AN55" s="304">
        <v>0.13638958676073398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0.10859023989482772</v>
      </c>
      <c r="C56" s="304">
        <f t="shared" si="70"/>
        <v>0.11297887387629077</v>
      </c>
      <c r="D56" s="304">
        <f t="shared" si="71"/>
        <v>0.12846430300790326</v>
      </c>
      <c r="E56" s="304"/>
      <c r="F56" s="304">
        <v>6.9836971467718661E-5</v>
      </c>
      <c r="G56" s="304">
        <v>7.3553025029126238E-5</v>
      </c>
      <c r="H56" s="304">
        <v>1.1909017267514568E-4</v>
      </c>
      <c r="I56" s="304"/>
      <c r="J56" s="304">
        <v>3.3624348587298833E-3</v>
      </c>
      <c r="K56" s="304">
        <v>4.0764650580159276E-3</v>
      </c>
      <c r="L56" s="304">
        <v>4.945485951045353E-3</v>
      </c>
      <c r="M56" s="304"/>
      <c r="N56" s="304">
        <v>4.7195726171700841E-3</v>
      </c>
      <c r="O56" s="304">
        <v>5.161051264404146E-3</v>
      </c>
      <c r="P56" s="304">
        <v>6.5928691637772213E-3</v>
      </c>
      <c r="Q56" s="304"/>
      <c r="R56" s="304">
        <v>8.8249933867772087E-4</v>
      </c>
      <c r="S56" s="304">
        <v>1.0414199605202502E-3</v>
      </c>
      <c r="T56" s="304">
        <v>1.2479756578712123E-3</v>
      </c>
      <c r="U56" s="304"/>
      <c r="V56" s="304">
        <v>2.7644753302985036E-3</v>
      </c>
      <c r="W56" s="304">
        <v>2.9197892168883206E-3</v>
      </c>
      <c r="X56" s="304">
        <v>3.4354528398471825E-3</v>
      </c>
      <c r="Y56" s="304"/>
      <c r="Z56" s="304">
        <v>3.6114148195489443E-2</v>
      </c>
      <c r="AA56" s="304">
        <v>4.4405463021073004E-2</v>
      </c>
      <c r="AB56" s="304">
        <v>6.0208158505558558E-2</v>
      </c>
      <c r="AC56" s="304"/>
      <c r="AD56" s="304">
        <v>8.4407471042587043E-3</v>
      </c>
      <c r="AE56" s="304">
        <v>8.088419123046392E-3</v>
      </c>
      <c r="AF56" s="304">
        <v>9.3926024873437867E-3</v>
      </c>
      <c r="AG56" s="304"/>
      <c r="AH56" s="304">
        <v>3.1039682634140624E-2</v>
      </c>
      <c r="AI56" s="304">
        <v>2.3960379062035641E-2</v>
      </c>
      <c r="AJ56" s="304">
        <v>2.0243904141346771E-2</v>
      </c>
      <c r="AK56" s="304"/>
      <c r="AL56" s="304">
        <v>2.1196842844595044E-2</v>
      </c>
      <c r="AM56" s="304">
        <v>2.3252334145277956E-2</v>
      </c>
      <c r="AN56" s="304">
        <v>2.2278764088438034E-2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0.77402613720524793</v>
      </c>
      <c r="C57" s="304">
        <f t="shared" si="70"/>
        <v>0.87593556645373305</v>
      </c>
      <c r="D57" s="304">
        <f t="shared" si="71"/>
        <v>0.92970612749631842</v>
      </c>
      <c r="E57" s="304"/>
      <c r="F57" s="304">
        <v>1.517783270572338E-3</v>
      </c>
      <c r="G57" s="304">
        <v>2.1892109217728955E-3</v>
      </c>
      <c r="H57" s="304">
        <v>3.3573221309270941E-3</v>
      </c>
      <c r="I57" s="304"/>
      <c r="J57" s="304">
        <v>4.3126923309099952E-2</v>
      </c>
      <c r="K57" s="304">
        <v>4.9191443698435852E-2</v>
      </c>
      <c r="L57" s="304">
        <v>5.8281260396773858E-2</v>
      </c>
      <c r="M57" s="304"/>
      <c r="N57" s="304">
        <v>0.11442380264496513</v>
      </c>
      <c r="O57" s="304">
        <v>0.13968895562326025</v>
      </c>
      <c r="P57" s="304">
        <v>0.17535473704549662</v>
      </c>
      <c r="Q57" s="304"/>
      <c r="R57" s="304">
        <v>3.1846221445464784E-2</v>
      </c>
      <c r="S57" s="304">
        <v>4.1501362175242147E-2</v>
      </c>
      <c r="T57" s="304">
        <v>5.359869920790588E-2</v>
      </c>
      <c r="U57" s="304"/>
      <c r="V57" s="304">
        <v>4.1418643306153143E-2</v>
      </c>
      <c r="W57" s="304">
        <v>4.9444864988271622E-2</v>
      </c>
      <c r="X57" s="304">
        <v>5.8559141480154987E-2</v>
      </c>
      <c r="Y57" s="304"/>
      <c r="Z57" s="304">
        <v>0.33665059144130122</v>
      </c>
      <c r="AA57" s="304">
        <v>0.3794969038009518</v>
      </c>
      <c r="AB57" s="304">
        <v>0.45081935470967882</v>
      </c>
      <c r="AC57" s="304"/>
      <c r="AD57" s="304">
        <v>5.4080652558051681E-2</v>
      </c>
      <c r="AE57" s="304">
        <v>3.7557821220397095E-2</v>
      </c>
      <c r="AF57" s="304">
        <v>1.6591761171962375E-2</v>
      </c>
      <c r="AG57" s="304"/>
      <c r="AH57" s="304">
        <v>8.0331355781817701E-2</v>
      </c>
      <c r="AI57" s="304">
        <v>8.8017533771858267E-2</v>
      </c>
      <c r="AJ57" s="304">
        <v>3.79465297290612E-2</v>
      </c>
      <c r="AK57" s="304"/>
      <c r="AL57" s="304">
        <v>7.06301634478219E-2</v>
      </c>
      <c r="AM57" s="304">
        <v>8.8847470253543087E-2</v>
      </c>
      <c r="AN57" s="304">
        <v>7.5197321624357563E-2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3.0895726605313616</v>
      </c>
      <c r="C58" s="304">
        <f t="shared" si="70"/>
        <v>3.6499768611558201</v>
      </c>
      <c r="D58" s="304">
        <f t="shared" si="71"/>
        <v>3.7320585423233674</v>
      </c>
      <c r="E58" s="304"/>
      <c r="F58" s="304">
        <v>7.9999423545996755E-3</v>
      </c>
      <c r="G58" s="304">
        <v>1.4194685925747373E-2</v>
      </c>
      <c r="H58" s="304">
        <v>2.325125896571539E-2</v>
      </c>
      <c r="I58" s="304"/>
      <c r="J58" s="304">
        <v>2.3892639389248863E-2</v>
      </c>
      <c r="K58" s="304">
        <v>4.109045123214531E-2</v>
      </c>
      <c r="L58" s="304">
        <v>6.7895704118365693E-2</v>
      </c>
      <c r="M58" s="304"/>
      <c r="N58" s="304">
        <v>3.8417975558348118E-2</v>
      </c>
      <c r="O58" s="304">
        <v>5.4676579922662144E-2</v>
      </c>
      <c r="P58" s="304">
        <v>8.7422020224806565E-2</v>
      </c>
      <c r="Q58" s="304"/>
      <c r="R58" s="304">
        <v>4.5528207378299705E-2</v>
      </c>
      <c r="S58" s="304">
        <v>6.347386632545203E-2</v>
      </c>
      <c r="T58" s="304">
        <v>9.8762828805036063E-2</v>
      </c>
      <c r="U58" s="304"/>
      <c r="V58" s="304">
        <v>0.1268448485911382</v>
      </c>
      <c r="W58" s="304">
        <v>0.17135563931310643</v>
      </c>
      <c r="X58" s="304">
        <v>0.22057014396282551</v>
      </c>
      <c r="Y58" s="304"/>
      <c r="Z58" s="304">
        <v>0.85700276378719176</v>
      </c>
      <c r="AA58" s="304">
        <v>1.1555391590962805</v>
      </c>
      <c r="AB58" s="304">
        <v>1.4288127133071515</v>
      </c>
      <c r="AC58" s="304"/>
      <c r="AD58" s="304">
        <v>1.122144538871324</v>
      </c>
      <c r="AE58" s="304">
        <v>1.3922213596649107</v>
      </c>
      <c r="AF58" s="304">
        <v>1.4455041844472649</v>
      </c>
      <c r="AG58" s="304"/>
      <c r="AH58" s="304">
        <v>0.72762155625476743</v>
      </c>
      <c r="AI58" s="304">
        <v>0.63494677466682059</v>
      </c>
      <c r="AJ58" s="304">
        <v>0.31495196829790989</v>
      </c>
      <c r="AK58" s="304"/>
      <c r="AL58" s="304">
        <v>0.14012018834644396</v>
      </c>
      <c r="AM58" s="304">
        <v>0.12247834500869509</v>
      </c>
      <c r="AN58" s="304">
        <v>4.4887720194291644E-2</v>
      </c>
    </row>
    <row r="59" spans="1:40" x14ac:dyDescent="0.2">
      <c r="A59" s="13" t="str">
        <f t="shared" si="67"/>
        <v>Elementary occupations</v>
      </c>
      <c r="B59" s="304">
        <f t="shared" si="69"/>
        <v>1.9136669146934864</v>
      </c>
      <c r="C59" s="304">
        <f t="shared" si="70"/>
        <v>1.8175277541508779</v>
      </c>
      <c r="D59" s="304">
        <f t="shared" si="71"/>
        <v>1.8734139594098593</v>
      </c>
      <c r="E59" s="304"/>
      <c r="F59" s="304">
        <v>1.6797144809315117E-4</v>
      </c>
      <c r="G59" s="304">
        <v>2.2985094497825412E-4</v>
      </c>
      <c r="H59" s="304">
        <v>2.9363908593589935E-4</v>
      </c>
      <c r="I59" s="304"/>
      <c r="J59" s="304">
        <v>1.4190437427323324E-2</v>
      </c>
      <c r="K59" s="304">
        <v>2.0260398339322205E-2</v>
      </c>
      <c r="L59" s="304">
        <v>3.0888598730445083E-2</v>
      </c>
      <c r="M59" s="304"/>
      <c r="N59" s="304">
        <v>4.4694565446373118E-2</v>
      </c>
      <c r="O59" s="304">
        <v>4.92931829230824E-2</v>
      </c>
      <c r="P59" s="304">
        <v>5.4317975658205002E-2</v>
      </c>
      <c r="Q59" s="304"/>
      <c r="R59" s="304">
        <v>1.0926050862377412E-2</v>
      </c>
      <c r="S59" s="304">
        <v>1.1893112354712023E-2</v>
      </c>
      <c r="T59" s="304">
        <v>1.2563378734775518E-2</v>
      </c>
      <c r="U59" s="304"/>
      <c r="V59" s="304">
        <v>7.2049026653056361E-2</v>
      </c>
      <c r="W59" s="304">
        <v>8.2585799873480983E-2</v>
      </c>
      <c r="X59" s="304">
        <v>9.1332253645663539E-2</v>
      </c>
      <c r="Y59" s="304"/>
      <c r="Z59" s="304">
        <v>0.49380209324527541</v>
      </c>
      <c r="AA59" s="304">
        <v>0.5924936376896851</v>
      </c>
      <c r="AB59" s="304">
        <v>0.82955704207095915</v>
      </c>
      <c r="AC59" s="304"/>
      <c r="AD59" s="304">
        <v>0.57703958018294677</v>
      </c>
      <c r="AE59" s="304">
        <v>0.56286455590436835</v>
      </c>
      <c r="AF59" s="304">
        <v>0.55060973212082176</v>
      </c>
      <c r="AG59" s="304"/>
      <c r="AH59" s="304">
        <v>0.56076932859393358</v>
      </c>
      <c r="AI59" s="304">
        <v>0.45187551016242494</v>
      </c>
      <c r="AJ59" s="304">
        <v>0.28449049236640594</v>
      </c>
      <c r="AK59" s="304"/>
      <c r="AL59" s="304">
        <v>0.14002786083410751</v>
      </c>
      <c r="AM59" s="304">
        <v>4.6031705958823603E-2</v>
      </c>
      <c r="AN59" s="304">
        <v>1.9360846996647446E-2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146.88700000000009</v>
      </c>
      <c r="C62" s="305">
        <f>SUM(C63:C71)</f>
        <v>149.54399999999987</v>
      </c>
      <c r="D62" s="305">
        <f>SUM(D63:D71)</f>
        <v>154.29200000000009</v>
      </c>
      <c r="E62" s="304"/>
      <c r="F62" s="305">
        <f>SUM(F63:F71)</f>
        <v>0.40950600696747347</v>
      </c>
      <c r="G62" s="305">
        <f>SUM(G63:G71)</f>
        <v>0.55885458680295885</v>
      </c>
      <c r="H62" s="305">
        <f>SUM(H63:H71)</f>
        <v>0.88885881378529186</v>
      </c>
      <c r="I62" s="304"/>
      <c r="J62" s="305">
        <f>SUM(J63:J71)</f>
        <v>4.3795046847886692</v>
      </c>
      <c r="K62" s="305">
        <f>SUM(K63:K71)</f>
        <v>5.7161042825037187</v>
      </c>
      <c r="L62" s="305">
        <f>SUM(L63:L71)</f>
        <v>8.8143675860426498</v>
      </c>
      <c r="M62" s="304"/>
      <c r="N62" s="305">
        <f>SUM(N63:N71)</f>
        <v>18.319142137802462</v>
      </c>
      <c r="O62" s="305">
        <f>SUM(O63:O71)</f>
        <v>21.329350415685422</v>
      </c>
      <c r="P62" s="305">
        <f>SUM(P63:P71)</f>
        <v>29.75711864814771</v>
      </c>
      <c r="Q62" s="304"/>
      <c r="R62" s="305">
        <f>SUM(R63:R71)</f>
        <v>5.6331454867102542</v>
      </c>
      <c r="S62" s="305">
        <f>SUM(S63:S71)</f>
        <v>6.4206155205295179</v>
      </c>
      <c r="T62" s="305">
        <f>SUM(T63:T71)</f>
        <v>8.9257729542410136</v>
      </c>
      <c r="U62" s="304"/>
      <c r="V62" s="305">
        <f>SUM(V63:V71)</f>
        <v>6.6295942021362926</v>
      </c>
      <c r="W62" s="305">
        <f>SUM(W63:W71)</f>
        <v>7.332752905986518</v>
      </c>
      <c r="X62" s="305">
        <f>SUM(X63:X71)</f>
        <v>9.7429140593376609</v>
      </c>
      <c r="Y62" s="304"/>
      <c r="Z62" s="305">
        <f>SUM(Z63:Z71)</f>
        <v>36.573283722267895</v>
      </c>
      <c r="AA62" s="305">
        <f>SUM(AA63:AA71)</f>
        <v>38.485423256513542</v>
      </c>
      <c r="AB62" s="305">
        <f>SUM(AB63:AB71)</f>
        <v>43.958104507647306</v>
      </c>
      <c r="AC62" s="304"/>
      <c r="AD62" s="305">
        <f>SUM(AD63:AD71)</f>
        <v>39.46141677441129</v>
      </c>
      <c r="AE62" s="305">
        <f>SUM(AE63:AE71)</f>
        <v>37.357171765810428</v>
      </c>
      <c r="AF62" s="305">
        <f>SUM(AF63:AF71)</f>
        <v>32.913435339507139</v>
      </c>
      <c r="AG62" s="304"/>
      <c r="AH62" s="305">
        <f>SUM(AH63:AH71)</f>
        <v>27.571849344439407</v>
      </c>
      <c r="AI62" s="305">
        <f>SUM(AI63:AI71)</f>
        <v>24.870654498927248</v>
      </c>
      <c r="AJ62" s="305">
        <f>SUM(AJ63:AJ71)</f>
        <v>14.275768311764034</v>
      </c>
      <c r="AK62" s="304"/>
      <c r="AL62" s="305">
        <f>SUM(AL63:AL71)</f>
        <v>7.9095576404763381</v>
      </c>
      <c r="AM62" s="305">
        <f>SUM(AM63:AM71)</f>
        <v>7.4730727672405299</v>
      </c>
      <c r="AN62" s="305">
        <f>SUM(AN63:AN71)</f>
        <v>5.0156597795272688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18.813954848940412</v>
      </c>
      <c r="C63" s="304">
        <f t="shared" ref="C63:C71" si="73">SUM(G63,K63,O63,S63,W63,AA63,AE63,AI63,AM63)</f>
        <v>19.743804527537712</v>
      </c>
      <c r="D63" s="304">
        <f t="shared" ref="D63:D71" si="74">SUM(H63,L63,P63,T63,X63,AB63,AF63,AJ63,AN63)</f>
        <v>22.678788713660271</v>
      </c>
      <c r="E63" s="304"/>
      <c r="F63" s="304">
        <v>7.0654849344149284E-2</v>
      </c>
      <c r="G63" s="304">
        <v>9.7284422105281002E-2</v>
      </c>
      <c r="H63" s="304">
        <v>0.15448050561559784</v>
      </c>
      <c r="I63" s="304"/>
      <c r="J63" s="304">
        <v>0.93926351990006651</v>
      </c>
      <c r="K63" s="304">
        <v>1.2149294973098554</v>
      </c>
      <c r="L63" s="304">
        <v>1.8783117270725012</v>
      </c>
      <c r="M63" s="304"/>
      <c r="N63" s="304">
        <v>3.9945600592196553</v>
      </c>
      <c r="O63" s="304">
        <v>4.606067149913371</v>
      </c>
      <c r="P63" s="304">
        <v>6.4003959676164115</v>
      </c>
      <c r="Q63" s="304"/>
      <c r="R63" s="304">
        <v>0.75244917780904819</v>
      </c>
      <c r="S63" s="304">
        <v>0.78650780552140875</v>
      </c>
      <c r="T63" s="304">
        <v>1.0647310068725915</v>
      </c>
      <c r="U63" s="304"/>
      <c r="V63" s="304">
        <v>1.1393767212508901</v>
      </c>
      <c r="W63" s="304">
        <v>1.2068695382431085</v>
      </c>
      <c r="X63" s="304">
        <v>1.5163804536084216</v>
      </c>
      <c r="Y63" s="304"/>
      <c r="Z63" s="304">
        <v>4.3757451528371565</v>
      </c>
      <c r="AA63" s="304">
        <v>4.6874285889870038</v>
      </c>
      <c r="AB63" s="304">
        <v>5.8187363827015286</v>
      </c>
      <c r="AC63" s="304"/>
      <c r="AD63" s="304">
        <v>3.9613111351492249</v>
      </c>
      <c r="AE63" s="304">
        <v>3.677739684529409</v>
      </c>
      <c r="AF63" s="304">
        <v>3.0821269400314342</v>
      </c>
      <c r="AG63" s="304"/>
      <c r="AH63" s="304">
        <v>3.115718146074153</v>
      </c>
      <c r="AI63" s="304">
        <v>2.9394807578966722</v>
      </c>
      <c r="AJ63" s="304">
        <v>2.1342646878184679</v>
      </c>
      <c r="AK63" s="304"/>
      <c r="AL63" s="304">
        <v>0.46487608735606617</v>
      </c>
      <c r="AM63" s="304">
        <v>0.52749708303160237</v>
      </c>
      <c r="AN63" s="304">
        <v>0.62936104232331747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11.009793290103742</v>
      </c>
      <c r="C64" s="304">
        <f t="shared" si="73"/>
        <v>12.174758759032329</v>
      </c>
      <c r="D64" s="304">
        <f t="shared" si="74"/>
        <v>14.092114516772613</v>
      </c>
      <c r="E64" s="304"/>
      <c r="F64" s="304">
        <v>0.16844768163430948</v>
      </c>
      <c r="G64" s="304">
        <v>0.23326570899358212</v>
      </c>
      <c r="H64" s="304">
        <v>0.36225180172984489</v>
      </c>
      <c r="I64" s="304"/>
      <c r="J64" s="304">
        <v>0.95424168514012997</v>
      </c>
      <c r="K64" s="304">
        <v>1.2943619815956984</v>
      </c>
      <c r="L64" s="304">
        <v>1.9649648600689336</v>
      </c>
      <c r="M64" s="304"/>
      <c r="N64" s="304">
        <v>2.8786923418939936</v>
      </c>
      <c r="O64" s="304">
        <v>3.3654265536128927</v>
      </c>
      <c r="P64" s="304">
        <v>4.429915641760096</v>
      </c>
      <c r="Q64" s="304"/>
      <c r="R64" s="304">
        <v>0.49288012264819903</v>
      </c>
      <c r="S64" s="304">
        <v>0.54753856486189623</v>
      </c>
      <c r="T64" s="304">
        <v>0.66312352998369972</v>
      </c>
      <c r="U64" s="304"/>
      <c r="V64" s="304">
        <v>0.69121048973763732</v>
      </c>
      <c r="W64" s="304">
        <v>0.74110943140988683</v>
      </c>
      <c r="X64" s="304">
        <v>0.92636117759841818</v>
      </c>
      <c r="Y64" s="304"/>
      <c r="Z64" s="304">
        <v>2.4968558817247581</v>
      </c>
      <c r="AA64" s="304">
        <v>2.8152065900515093</v>
      </c>
      <c r="AB64" s="304">
        <v>3.3999783001230535</v>
      </c>
      <c r="AC64" s="304"/>
      <c r="AD64" s="304">
        <v>1.8148143344319017</v>
      </c>
      <c r="AE64" s="304">
        <v>1.6527539436479906</v>
      </c>
      <c r="AF64" s="304">
        <v>1.2936676644368961</v>
      </c>
      <c r="AG64" s="304"/>
      <c r="AH64" s="304">
        <v>1.2894938082406522</v>
      </c>
      <c r="AI64" s="304">
        <v>1.2653321077286628</v>
      </c>
      <c r="AJ64" s="304">
        <v>0.82022408100235211</v>
      </c>
      <c r="AK64" s="304"/>
      <c r="AL64" s="304">
        <v>0.22315694465216249</v>
      </c>
      <c r="AM64" s="304">
        <v>0.25976387713020949</v>
      </c>
      <c r="AN64" s="304">
        <v>0.23162746006931845</v>
      </c>
    </row>
    <row r="65" spans="1:40" x14ac:dyDescent="0.2">
      <c r="A65" s="13" t="str">
        <f t="shared" si="72"/>
        <v>Associate professional occupations</v>
      </c>
      <c r="B65" s="304">
        <f t="shared" si="75"/>
        <v>10.766908018652646</v>
      </c>
      <c r="C65" s="304">
        <f t="shared" si="73"/>
        <v>10.391345508785598</v>
      </c>
      <c r="D65" s="304">
        <f t="shared" si="74"/>
        <v>11.2880641610908</v>
      </c>
      <c r="E65" s="304"/>
      <c r="F65" s="304">
        <v>5.1429745261010504E-2</v>
      </c>
      <c r="G65" s="304">
        <v>5.9779143155492424E-2</v>
      </c>
      <c r="H65" s="304">
        <v>8.5316080654876253E-2</v>
      </c>
      <c r="I65" s="304"/>
      <c r="J65" s="304">
        <v>0.50094626122727492</v>
      </c>
      <c r="K65" s="304">
        <v>0.58626165593845714</v>
      </c>
      <c r="L65" s="304">
        <v>0.82084651379762574</v>
      </c>
      <c r="M65" s="304"/>
      <c r="N65" s="304">
        <v>2.0250075804422196</v>
      </c>
      <c r="O65" s="304">
        <v>2.1245950282798498</v>
      </c>
      <c r="P65" s="304">
        <v>2.7480064300571296</v>
      </c>
      <c r="Q65" s="304"/>
      <c r="R65" s="304">
        <v>0.48149491479830575</v>
      </c>
      <c r="S65" s="304">
        <v>0.50608871656248344</v>
      </c>
      <c r="T65" s="304">
        <v>0.68012199139860785</v>
      </c>
      <c r="U65" s="304"/>
      <c r="V65" s="304">
        <v>0.63170563478214625</v>
      </c>
      <c r="W65" s="304">
        <v>0.64697013530526459</v>
      </c>
      <c r="X65" s="304">
        <v>0.81499597511361765</v>
      </c>
      <c r="Y65" s="304"/>
      <c r="Z65" s="304">
        <v>2.7841029789379776</v>
      </c>
      <c r="AA65" s="304">
        <v>2.7356215360164073</v>
      </c>
      <c r="AB65" s="304">
        <v>3.1426042171596702</v>
      </c>
      <c r="AC65" s="304"/>
      <c r="AD65" s="304">
        <v>2.5311299152291258</v>
      </c>
      <c r="AE65" s="304">
        <v>2.2885981249300547</v>
      </c>
      <c r="AF65" s="304">
        <v>2.1312748886121469</v>
      </c>
      <c r="AG65" s="304"/>
      <c r="AH65" s="304">
        <v>1.444838717500089</v>
      </c>
      <c r="AI65" s="304">
        <v>1.1763001391747903</v>
      </c>
      <c r="AJ65" s="304">
        <v>0.63143179514380909</v>
      </c>
      <c r="AK65" s="304"/>
      <c r="AL65" s="304">
        <v>0.31625227047449617</v>
      </c>
      <c r="AM65" s="304">
        <v>0.26713102942279848</v>
      </c>
      <c r="AN65" s="304">
        <v>0.23346626915331459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14.478071120839234</v>
      </c>
      <c r="C66" s="304">
        <f t="shared" si="73"/>
        <v>14.335255969059471</v>
      </c>
      <c r="D66" s="304">
        <f t="shared" si="74"/>
        <v>14.946303675009355</v>
      </c>
      <c r="E66" s="304"/>
      <c r="F66" s="304">
        <v>2.3996885600101742E-2</v>
      </c>
      <c r="G66" s="304">
        <v>3.232019803055651E-2</v>
      </c>
      <c r="H66" s="304">
        <v>5.1854637920646471E-2</v>
      </c>
      <c r="I66" s="304"/>
      <c r="J66" s="304">
        <v>0.48362441563971215</v>
      </c>
      <c r="K66" s="304">
        <v>0.63230435335030655</v>
      </c>
      <c r="L66" s="304">
        <v>0.98285121988740065</v>
      </c>
      <c r="M66" s="304"/>
      <c r="N66" s="304">
        <v>2.0314435615124236</v>
      </c>
      <c r="O66" s="304">
        <v>2.374434663139132</v>
      </c>
      <c r="P66" s="304">
        <v>3.3834583435179866</v>
      </c>
      <c r="Q66" s="304"/>
      <c r="R66" s="304">
        <v>0.73762079458293672</v>
      </c>
      <c r="S66" s="304">
        <v>0.8846069835027911</v>
      </c>
      <c r="T66" s="304">
        <v>1.2295521379413721</v>
      </c>
      <c r="U66" s="304"/>
      <c r="V66" s="304">
        <v>0.59939619674562494</v>
      </c>
      <c r="W66" s="304">
        <v>0.63781888936544873</v>
      </c>
      <c r="X66" s="304">
        <v>0.80001761238284164</v>
      </c>
      <c r="Y66" s="304"/>
      <c r="Z66" s="304">
        <v>3.831057755251011</v>
      </c>
      <c r="AA66" s="304">
        <v>3.875580386715137</v>
      </c>
      <c r="AB66" s="304">
        <v>4.1607342591919618</v>
      </c>
      <c r="AC66" s="304"/>
      <c r="AD66" s="304">
        <v>4.5465174029275968</v>
      </c>
      <c r="AE66" s="304">
        <v>4.2224833444311987</v>
      </c>
      <c r="AF66" s="304">
        <v>3.5721516963484645</v>
      </c>
      <c r="AG66" s="304"/>
      <c r="AH66" s="304">
        <v>1.8921517522496309</v>
      </c>
      <c r="AI66" s="304">
        <v>1.3687169302147582</v>
      </c>
      <c r="AJ66" s="304">
        <v>0.5482334376960234</v>
      </c>
      <c r="AK66" s="304"/>
      <c r="AL66" s="304">
        <v>0.33226235633019546</v>
      </c>
      <c r="AM66" s="304">
        <v>0.30699022031014245</v>
      </c>
      <c r="AN66" s="304">
        <v>0.21745033012265796</v>
      </c>
    </row>
    <row r="67" spans="1:40" x14ac:dyDescent="0.2">
      <c r="A67" s="13" t="str">
        <f t="shared" si="72"/>
        <v>Skilled trades occupations</v>
      </c>
      <c r="B67" s="304">
        <f t="shared" si="75"/>
        <v>11.253757013792516</v>
      </c>
      <c r="C67" s="304">
        <f t="shared" si="73"/>
        <v>11.253139672320998</v>
      </c>
      <c r="D67" s="304">
        <f t="shared" si="74"/>
        <v>11.015078984541685</v>
      </c>
      <c r="E67" s="304"/>
      <c r="F67" s="304">
        <v>4.8708661325065601E-3</v>
      </c>
      <c r="G67" s="304">
        <v>5.7456218104490215E-3</v>
      </c>
      <c r="H67" s="304">
        <v>8.9592603762879055E-3</v>
      </c>
      <c r="I67" s="304"/>
      <c r="J67" s="304">
        <v>0.15761170986375819</v>
      </c>
      <c r="K67" s="304">
        <v>0.20979621794488751</v>
      </c>
      <c r="L67" s="304">
        <v>0.33827776295600775</v>
      </c>
      <c r="M67" s="304"/>
      <c r="N67" s="304">
        <v>0.59102119001206466</v>
      </c>
      <c r="O67" s="304">
        <v>0.7384901366841552</v>
      </c>
      <c r="P67" s="304">
        <v>1.0072549851884929</v>
      </c>
      <c r="Q67" s="304"/>
      <c r="R67" s="304">
        <v>0.29221714755600553</v>
      </c>
      <c r="S67" s="304">
        <v>0.31707927199813202</v>
      </c>
      <c r="T67" s="304">
        <v>0.40930469865139457</v>
      </c>
      <c r="U67" s="304"/>
      <c r="V67" s="304">
        <v>0.48940147047405291</v>
      </c>
      <c r="W67" s="304">
        <v>0.55714675831604488</v>
      </c>
      <c r="X67" s="304">
        <v>0.71596796241507865</v>
      </c>
      <c r="Y67" s="304"/>
      <c r="Z67" s="304">
        <v>4.010207173113443</v>
      </c>
      <c r="AA67" s="304">
        <v>4.2445166615363616</v>
      </c>
      <c r="AB67" s="304">
        <v>4.4830589830599372</v>
      </c>
      <c r="AC67" s="304"/>
      <c r="AD67" s="304">
        <v>2.9478017026444658</v>
      </c>
      <c r="AE67" s="304">
        <v>2.628070823032949</v>
      </c>
      <c r="AF67" s="304">
        <v>2.2956665457416623</v>
      </c>
      <c r="AG67" s="304"/>
      <c r="AH67" s="304">
        <v>1.9292736683841463</v>
      </c>
      <c r="AI67" s="304">
        <v>1.7097978148719699</v>
      </c>
      <c r="AJ67" s="304">
        <v>1.1938671701596555</v>
      </c>
      <c r="AK67" s="304"/>
      <c r="AL67" s="304">
        <v>0.8313520856120723</v>
      </c>
      <c r="AM67" s="304">
        <v>0.8424963661260485</v>
      </c>
      <c r="AN67" s="304">
        <v>0.56272161599316661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3.3176352489031031</v>
      </c>
      <c r="C68" s="304">
        <f t="shared" si="73"/>
        <v>3.316330152467021</v>
      </c>
      <c r="D68" s="304">
        <f t="shared" si="74"/>
        <v>3.6820201802939989</v>
      </c>
      <c r="E68" s="304"/>
      <c r="F68" s="304">
        <v>3.9379001631702337E-3</v>
      </c>
      <c r="G68" s="304">
        <v>5.5467471169696678E-3</v>
      </c>
      <c r="H68" s="304">
        <v>9.1797233334127842E-3</v>
      </c>
      <c r="I68" s="304"/>
      <c r="J68" s="304">
        <v>7.1016784591544577E-2</v>
      </c>
      <c r="K68" s="304">
        <v>9.578768125509031E-2</v>
      </c>
      <c r="L68" s="304">
        <v>0.1487472162712162</v>
      </c>
      <c r="M68" s="304"/>
      <c r="N68" s="304">
        <v>0.37370673147347166</v>
      </c>
      <c r="O68" s="304">
        <v>0.42470262073656323</v>
      </c>
      <c r="P68" s="304">
        <v>0.57152815553686664</v>
      </c>
      <c r="Q68" s="304"/>
      <c r="R68" s="304">
        <v>0.28903657418258094</v>
      </c>
      <c r="S68" s="304">
        <v>0.33189221488020143</v>
      </c>
      <c r="T68" s="304">
        <v>0.50205874651405735</v>
      </c>
      <c r="U68" s="304"/>
      <c r="V68" s="304">
        <v>0.3113269986093759</v>
      </c>
      <c r="W68" s="304">
        <v>0.35754834915327971</v>
      </c>
      <c r="X68" s="304">
        <v>0.53059631525996642</v>
      </c>
      <c r="Y68" s="304"/>
      <c r="Z68" s="304">
        <v>0.65415456894871604</v>
      </c>
      <c r="AA68" s="304">
        <v>0.64569097352704241</v>
      </c>
      <c r="AB68" s="304">
        <v>0.73970313596172876</v>
      </c>
      <c r="AC68" s="304"/>
      <c r="AD68" s="304">
        <v>0.93060265183701785</v>
      </c>
      <c r="AE68" s="304">
        <v>0.82857642989857361</v>
      </c>
      <c r="AF68" s="304">
        <v>0.76291084726289415</v>
      </c>
      <c r="AG68" s="304"/>
      <c r="AH68" s="304">
        <v>0.47327774116351429</v>
      </c>
      <c r="AI68" s="304">
        <v>0.44284548292406983</v>
      </c>
      <c r="AJ68" s="304">
        <v>0.31084794732661003</v>
      </c>
      <c r="AK68" s="304"/>
      <c r="AL68" s="304">
        <v>0.21057529793371135</v>
      </c>
      <c r="AM68" s="304">
        <v>0.18373965297523023</v>
      </c>
      <c r="AN68" s="304">
        <v>0.10644809282724656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31.820678722216407</v>
      </c>
      <c r="C69" s="304">
        <f t="shared" si="73"/>
        <v>30.918697103190361</v>
      </c>
      <c r="D69" s="304">
        <f t="shared" si="74"/>
        <v>30.212846029300891</v>
      </c>
      <c r="E69" s="304"/>
      <c r="F69" s="304">
        <v>2.7378842276867488E-2</v>
      </c>
      <c r="G69" s="304">
        <v>3.6738485320945542E-2</v>
      </c>
      <c r="H69" s="304">
        <v>5.1472612107365152E-2</v>
      </c>
      <c r="I69" s="304"/>
      <c r="J69" s="304">
        <v>0.65585163175355599</v>
      </c>
      <c r="K69" s="304">
        <v>0.87067790754166319</v>
      </c>
      <c r="L69" s="304">
        <v>1.3988162217589206</v>
      </c>
      <c r="M69" s="304"/>
      <c r="N69" s="304">
        <v>3.3230166588307113</v>
      </c>
      <c r="O69" s="304">
        <v>3.9305038131714634</v>
      </c>
      <c r="P69" s="304">
        <v>5.7384225933621567</v>
      </c>
      <c r="Q69" s="304"/>
      <c r="R69" s="304">
        <v>1.2375411860135674</v>
      </c>
      <c r="S69" s="304">
        <v>1.4482931181765701</v>
      </c>
      <c r="T69" s="304">
        <v>2.1066234805520176</v>
      </c>
      <c r="U69" s="304"/>
      <c r="V69" s="304">
        <v>1.0258132504287285</v>
      </c>
      <c r="W69" s="304">
        <v>1.078106722481744</v>
      </c>
      <c r="X69" s="304">
        <v>1.3832181895852886</v>
      </c>
      <c r="Y69" s="304"/>
      <c r="Z69" s="304">
        <v>9.2403677018255976</v>
      </c>
      <c r="AA69" s="304">
        <v>9.3147365556480093</v>
      </c>
      <c r="AB69" s="304">
        <v>10.435908692317525</v>
      </c>
      <c r="AC69" s="304"/>
      <c r="AD69" s="304">
        <v>8.9035603655427309</v>
      </c>
      <c r="AE69" s="304">
        <v>7.8312580084833909</v>
      </c>
      <c r="AF69" s="304">
        <v>6.2946653871839455</v>
      </c>
      <c r="AG69" s="304"/>
      <c r="AH69" s="304">
        <v>5.7523268062709789</v>
      </c>
      <c r="AI69" s="304">
        <v>4.9695287882313863</v>
      </c>
      <c r="AJ69" s="304">
        <v>1.7691269795725471</v>
      </c>
      <c r="AK69" s="304"/>
      <c r="AL69" s="304">
        <v>1.6548222792736658</v>
      </c>
      <c r="AM69" s="304">
        <v>1.4388537041351883</v>
      </c>
      <c r="AN69" s="304">
        <v>1.0345918728611223</v>
      </c>
    </row>
    <row r="70" spans="1:40" x14ac:dyDescent="0.2">
      <c r="A70" s="13" t="str">
        <f t="shared" si="72"/>
        <v>Process, plant and machine operatives</v>
      </c>
      <c r="B70" s="304">
        <f t="shared" si="75"/>
        <v>20.608680648345207</v>
      </c>
      <c r="C70" s="304">
        <f t="shared" si="73"/>
        <v>23.075932293361166</v>
      </c>
      <c r="D70" s="304">
        <f t="shared" si="74"/>
        <v>23.419549648842263</v>
      </c>
      <c r="E70" s="304"/>
      <c r="F70" s="304">
        <v>5.1903375543452299E-2</v>
      </c>
      <c r="G70" s="304">
        <v>7.89019242178568E-2</v>
      </c>
      <c r="H70" s="304">
        <v>0.15178115056494734</v>
      </c>
      <c r="I70" s="304"/>
      <c r="J70" s="304">
        <v>0.20713565865483324</v>
      </c>
      <c r="K70" s="304">
        <v>0.30100087792864161</v>
      </c>
      <c r="L70" s="304">
        <v>0.49143162618635217</v>
      </c>
      <c r="M70" s="304"/>
      <c r="N70" s="304">
        <v>0.98435184356191918</v>
      </c>
      <c r="O70" s="304">
        <v>1.2896891001888049</v>
      </c>
      <c r="P70" s="304">
        <v>2.0787337379150412</v>
      </c>
      <c r="Q70" s="304"/>
      <c r="R70" s="304">
        <v>0.43152449095622164</v>
      </c>
      <c r="S70" s="304">
        <v>0.55241826117201442</v>
      </c>
      <c r="T70" s="304">
        <v>0.77930806950117382</v>
      </c>
      <c r="U70" s="304"/>
      <c r="V70" s="304">
        <v>0.71653328279464246</v>
      </c>
      <c r="W70" s="304">
        <v>0.9266277030900536</v>
      </c>
      <c r="X70" s="304">
        <v>1.4224595773287294</v>
      </c>
      <c r="Y70" s="304"/>
      <c r="Z70" s="304">
        <v>3.9215032326373853</v>
      </c>
      <c r="AA70" s="304">
        <v>4.8736832361487448</v>
      </c>
      <c r="AB70" s="304">
        <v>5.9814047778547286</v>
      </c>
      <c r="AC70" s="304"/>
      <c r="AD70" s="304">
        <v>6.5786718328470108</v>
      </c>
      <c r="AE70" s="304">
        <v>7.5130474494278188</v>
      </c>
      <c r="AF70" s="304">
        <v>7.7295378089595799</v>
      </c>
      <c r="AG70" s="304"/>
      <c r="AH70" s="304">
        <v>5.9325745890799002</v>
      </c>
      <c r="AI70" s="304">
        <v>5.9061797707158172</v>
      </c>
      <c r="AJ70" s="304">
        <v>4.1412835512269037</v>
      </c>
      <c r="AK70" s="304"/>
      <c r="AL70" s="304">
        <v>1.7844823422698415</v>
      </c>
      <c r="AM70" s="304">
        <v>1.6343839704714136</v>
      </c>
      <c r="AN70" s="304">
        <v>0.64360934930480163</v>
      </c>
    </row>
    <row r="71" spans="1:40" x14ac:dyDescent="0.2">
      <c r="A71" s="13" t="str">
        <f t="shared" si="72"/>
        <v>Elementary occupations</v>
      </c>
      <c r="B71" s="304">
        <f t="shared" si="75"/>
        <v>24.817521088206824</v>
      </c>
      <c r="C71" s="304">
        <f t="shared" si="73"/>
        <v>24.334736014245234</v>
      </c>
      <c r="D71" s="304">
        <f t="shared" si="74"/>
        <v>22.957234090488203</v>
      </c>
      <c r="E71" s="304"/>
      <c r="F71" s="304">
        <v>6.8858610119058349E-3</v>
      </c>
      <c r="G71" s="304">
        <v>9.2723360518257806E-3</v>
      </c>
      <c r="H71" s="304">
        <v>1.3563041482313113E-2</v>
      </c>
      <c r="I71" s="304"/>
      <c r="J71" s="304">
        <v>0.40981301801779341</v>
      </c>
      <c r="K71" s="304">
        <v>0.51098410963911867</v>
      </c>
      <c r="L71" s="304">
        <v>0.79012043804369103</v>
      </c>
      <c r="M71" s="304"/>
      <c r="N71" s="304">
        <v>2.117342170856003</v>
      </c>
      <c r="O71" s="304">
        <v>2.4754413499591914</v>
      </c>
      <c r="P71" s="304">
        <v>3.3994027931935262</v>
      </c>
      <c r="Q71" s="304"/>
      <c r="R71" s="304">
        <v>0.91838107816338888</v>
      </c>
      <c r="S71" s="304">
        <v>1.04619058385402</v>
      </c>
      <c r="T71" s="304">
        <v>1.4909492928260983</v>
      </c>
      <c r="U71" s="304"/>
      <c r="V71" s="304">
        <v>1.0248301573131955</v>
      </c>
      <c r="W71" s="304">
        <v>1.1805553786216876</v>
      </c>
      <c r="X71" s="304">
        <v>1.6329167960453006</v>
      </c>
      <c r="Y71" s="304"/>
      <c r="Z71" s="304">
        <v>5.2592892769918524</v>
      </c>
      <c r="AA71" s="304">
        <v>5.2929587278833337</v>
      </c>
      <c r="AB71" s="304">
        <v>5.7959757592771712</v>
      </c>
      <c r="AC71" s="304"/>
      <c r="AD71" s="304">
        <v>7.2470074338022137</v>
      </c>
      <c r="AE71" s="304">
        <v>6.714643957429038</v>
      </c>
      <c r="AF71" s="304">
        <v>5.7514335609301153</v>
      </c>
      <c r="AG71" s="304"/>
      <c r="AH71" s="304">
        <v>5.7421941154763445</v>
      </c>
      <c r="AI71" s="304">
        <v>5.0924727071691214</v>
      </c>
      <c r="AJ71" s="304">
        <v>2.7264886618176654</v>
      </c>
      <c r="AK71" s="304"/>
      <c r="AL71" s="304">
        <v>2.0917779765741273</v>
      </c>
      <c r="AM71" s="304">
        <v>2.0122168636378968</v>
      </c>
      <c r="AN71" s="304">
        <v>1.3563837468723237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159.07399999999984</v>
      </c>
      <c r="C74" s="305">
        <f>SUM(C75:C83)</f>
        <v>161.91999999999996</v>
      </c>
      <c r="D74" s="305">
        <f>SUM(D75:D83)</f>
        <v>168.56799999999987</v>
      </c>
      <c r="E74" s="304"/>
      <c r="F74" s="305">
        <f>SUM(F75:F83)</f>
        <v>2.5867843787719709</v>
      </c>
      <c r="G74" s="305">
        <f>SUM(G75:G83)</f>
        <v>3.1859058190222593</v>
      </c>
      <c r="H74" s="305">
        <f>SUM(H75:H83)</f>
        <v>4.1963748115659651</v>
      </c>
      <c r="I74" s="304"/>
      <c r="J74" s="305">
        <f>SUM(J75:J83)</f>
        <v>19.743245899847537</v>
      </c>
      <c r="K74" s="305">
        <f>SUM(K75:K83)</f>
        <v>24.331681138774858</v>
      </c>
      <c r="L74" s="305">
        <f>SUM(L75:L83)</f>
        <v>32.493609861363403</v>
      </c>
      <c r="M74" s="304"/>
      <c r="N74" s="305">
        <f>SUM(N75:N83)</f>
        <v>41.990882307710002</v>
      </c>
      <c r="O74" s="305">
        <f>SUM(O75:O83)</f>
        <v>44.588181725311081</v>
      </c>
      <c r="P74" s="305">
        <f>SUM(P75:P83)</f>
        <v>51.052011876804407</v>
      </c>
      <c r="Q74" s="304"/>
      <c r="R74" s="305">
        <f>SUM(R75:R83)</f>
        <v>7.6239470621102585</v>
      </c>
      <c r="S74" s="305">
        <f>SUM(S75:S83)</f>
        <v>8.2555068955814885</v>
      </c>
      <c r="T74" s="305">
        <f>SUM(T75:T83)</f>
        <v>10.205203280424003</v>
      </c>
      <c r="U74" s="304"/>
      <c r="V74" s="305">
        <f>SUM(V75:V83)</f>
        <v>9.8038846122151106</v>
      </c>
      <c r="W74" s="305">
        <f>SUM(W75:W83)</f>
        <v>10.273569382439463</v>
      </c>
      <c r="X74" s="305">
        <f>SUM(X75:X83)</f>
        <v>12.143147248386308</v>
      </c>
      <c r="Y74" s="304"/>
      <c r="Z74" s="305">
        <f>SUM(Z75:Z83)</f>
        <v>26.416522820513407</v>
      </c>
      <c r="AA74" s="305">
        <f>SUM(AA75:AA83)</f>
        <v>24.34912826018661</v>
      </c>
      <c r="AB74" s="305">
        <f>SUM(AB75:AB83)</f>
        <v>22.2234205549919</v>
      </c>
      <c r="AC74" s="304"/>
      <c r="AD74" s="305">
        <f>SUM(AD75:AD83)</f>
        <v>26.489685352934472</v>
      </c>
      <c r="AE74" s="305">
        <f>SUM(AE75:AE83)</f>
        <v>23.911566244697639</v>
      </c>
      <c r="AF74" s="305">
        <f>SUM(AF75:AF83)</f>
        <v>19.553816936407124</v>
      </c>
      <c r="AG74" s="304"/>
      <c r="AH74" s="305">
        <f>SUM(AH75:AH83)</f>
        <v>19.413907288597905</v>
      </c>
      <c r="AI74" s="305">
        <f>SUM(AI75:AI83)</f>
        <v>17.979991369449678</v>
      </c>
      <c r="AJ74" s="305">
        <f>SUM(AJ75:AJ83)</f>
        <v>12.893900367165964</v>
      </c>
      <c r="AK74" s="304"/>
      <c r="AL74" s="305">
        <f>SUM(AL75:AL83)</f>
        <v>5.005140277299212</v>
      </c>
      <c r="AM74" s="305">
        <f>SUM(AM75:AM83)</f>
        <v>5.0444691645368787</v>
      </c>
      <c r="AN74" s="305">
        <f>SUM(AN75:AN83)</f>
        <v>3.8065150628908087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21.924396774364379</v>
      </c>
      <c r="C75" s="305">
        <f t="shared" ref="C75:C83" si="77">SUM(G75,K75,O75,S75,W75,AA75,AE75,AI75,AM75)</f>
        <v>22.253299697602742</v>
      </c>
      <c r="D75" s="305">
        <f t="shared" ref="D75:D83" si="78">SUM(H75,L75,P75,T75,X75,AB75,AF75,AJ75,AN75)</f>
        <v>24.536764571642401</v>
      </c>
      <c r="E75" s="304"/>
      <c r="F75" s="304">
        <v>0.43474221727047196</v>
      </c>
      <c r="G75" s="304">
        <v>0.53901340699665912</v>
      </c>
      <c r="H75" s="304">
        <v>0.74013125962966941</v>
      </c>
      <c r="I75" s="304"/>
      <c r="J75" s="304">
        <v>2.9187502655961217</v>
      </c>
      <c r="K75" s="304">
        <v>3.4844935217135657</v>
      </c>
      <c r="L75" s="304">
        <v>4.7588237924535415</v>
      </c>
      <c r="M75" s="304"/>
      <c r="N75" s="304">
        <v>6.9572397437434397</v>
      </c>
      <c r="O75" s="304">
        <v>7.1876384172837255</v>
      </c>
      <c r="P75" s="304">
        <v>8.5223669686967209</v>
      </c>
      <c r="Q75" s="304"/>
      <c r="R75" s="304">
        <v>0.68469828411663225</v>
      </c>
      <c r="S75" s="304">
        <v>0.68120015637678055</v>
      </c>
      <c r="T75" s="304">
        <v>0.77602305279277584</v>
      </c>
      <c r="U75" s="304"/>
      <c r="V75" s="304">
        <v>1.7703224477962194</v>
      </c>
      <c r="W75" s="304">
        <v>1.8500225161388324</v>
      </c>
      <c r="X75" s="304">
        <v>2.2379618699444928</v>
      </c>
      <c r="Y75" s="304"/>
      <c r="Z75" s="304">
        <v>3.8334720516746925</v>
      </c>
      <c r="AA75" s="304">
        <v>3.4374988172340921</v>
      </c>
      <c r="AB75" s="304">
        <v>3.3399081330992426</v>
      </c>
      <c r="AC75" s="304"/>
      <c r="AD75" s="304">
        <v>2.8232252208406674</v>
      </c>
      <c r="AE75" s="304">
        <v>2.5082364253502627</v>
      </c>
      <c r="AF75" s="304">
        <v>2.0634773719977733</v>
      </c>
      <c r="AG75" s="304"/>
      <c r="AH75" s="304">
        <v>2.0019581701779576</v>
      </c>
      <c r="AI75" s="304">
        <v>1.9480028804619245</v>
      </c>
      <c r="AJ75" s="304">
        <v>1.5503074979467766</v>
      </c>
      <c r="AK75" s="304"/>
      <c r="AL75" s="304">
        <v>0.49998837314817518</v>
      </c>
      <c r="AM75" s="304">
        <v>0.61719355604689941</v>
      </c>
      <c r="AN75" s="304">
        <v>0.54776462508140911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41.381018339805138</v>
      </c>
      <c r="C76" s="305">
        <f t="shared" si="77"/>
        <v>44.740440183099722</v>
      </c>
      <c r="D76" s="305">
        <f>SUM(H76,L76,P76,T76,X76,AB76,AF76,AJ76,AN76)</f>
        <v>49.455320775869922</v>
      </c>
      <c r="E76" s="304"/>
      <c r="F76" s="304">
        <v>1.4994484761918963</v>
      </c>
      <c r="G76" s="304">
        <v>1.8410801267262238</v>
      </c>
      <c r="H76" s="304">
        <v>2.321284105730014</v>
      </c>
      <c r="I76" s="304"/>
      <c r="J76" s="304">
        <v>9.4543645437552453</v>
      </c>
      <c r="K76" s="304">
        <v>11.757569066249291</v>
      </c>
      <c r="L76" s="304">
        <v>15.242743944991521</v>
      </c>
      <c r="M76" s="304"/>
      <c r="N76" s="304">
        <v>16.324492057563287</v>
      </c>
      <c r="O76" s="304">
        <v>17.202373459628745</v>
      </c>
      <c r="P76" s="304">
        <v>18.491690902566056</v>
      </c>
      <c r="Q76" s="304"/>
      <c r="R76" s="304">
        <v>1.1951762954924166</v>
      </c>
      <c r="S76" s="304">
        <v>1.2545581445948601</v>
      </c>
      <c r="T76" s="304">
        <v>1.4727326558915321</v>
      </c>
      <c r="U76" s="304"/>
      <c r="V76" s="304">
        <v>2.4860117876456194</v>
      </c>
      <c r="W76" s="304">
        <v>2.5678267100390113</v>
      </c>
      <c r="X76" s="304">
        <v>2.9610090415029489</v>
      </c>
      <c r="Y76" s="304"/>
      <c r="Z76" s="304">
        <v>4.4180445472994911</v>
      </c>
      <c r="AA76" s="304">
        <v>4.2678108203150247</v>
      </c>
      <c r="AB76" s="304">
        <v>4.1199758458543077</v>
      </c>
      <c r="AC76" s="304"/>
      <c r="AD76" s="304">
        <v>3.4804042785514824</v>
      </c>
      <c r="AE76" s="304">
        <v>3.2808352956241227</v>
      </c>
      <c r="AF76" s="304">
        <v>2.9335397389354991</v>
      </c>
      <c r="AG76" s="304"/>
      <c r="AH76" s="304">
        <v>2.1050080525148491</v>
      </c>
      <c r="AI76" s="304">
        <v>1.9844033067918097</v>
      </c>
      <c r="AJ76" s="304">
        <v>1.3350478276344298</v>
      </c>
      <c r="AK76" s="304"/>
      <c r="AL76" s="304">
        <v>0.41806830079085472</v>
      </c>
      <c r="AM76" s="304">
        <v>0.58398325313062671</v>
      </c>
      <c r="AN76" s="304">
        <v>0.57729671276361227</v>
      </c>
    </row>
    <row r="77" spans="1:40" x14ac:dyDescent="0.2">
      <c r="A77" s="13" t="str">
        <f t="shared" si="76"/>
        <v>Associate professional occupations</v>
      </c>
      <c r="B77" s="305">
        <f t="shared" si="79"/>
        <v>26.243433425526842</v>
      </c>
      <c r="C77" s="305">
        <f t="shared" si="77"/>
        <v>25.034031049183284</v>
      </c>
      <c r="D77" s="305">
        <f t="shared" si="78"/>
        <v>26.56206141681648</v>
      </c>
      <c r="E77" s="304"/>
      <c r="F77" s="304">
        <v>0.4261046188981954</v>
      </c>
      <c r="G77" s="304">
        <v>0.50118338492319137</v>
      </c>
      <c r="H77" s="304">
        <v>0.69710095648535964</v>
      </c>
      <c r="I77" s="304"/>
      <c r="J77" s="304">
        <v>4.1184273576682386</v>
      </c>
      <c r="K77" s="304">
        <v>4.7669841801924111</v>
      </c>
      <c r="L77" s="304">
        <v>6.3617752238028782</v>
      </c>
      <c r="M77" s="304"/>
      <c r="N77" s="304">
        <v>8.6019247763786026</v>
      </c>
      <c r="O77" s="304">
        <v>8.4160748276569795</v>
      </c>
      <c r="P77" s="304">
        <v>9.2514962424370442</v>
      </c>
      <c r="Q77" s="304"/>
      <c r="R77" s="304">
        <v>1.579510989897599</v>
      </c>
      <c r="S77" s="304">
        <v>1.600717378509477</v>
      </c>
      <c r="T77" s="304">
        <v>2.0056570675382304</v>
      </c>
      <c r="U77" s="304"/>
      <c r="V77" s="304">
        <v>1.6838034883204787</v>
      </c>
      <c r="W77" s="304">
        <v>1.5425174661486067</v>
      </c>
      <c r="X77" s="304">
        <v>1.6218814905954504</v>
      </c>
      <c r="Y77" s="304"/>
      <c r="Z77" s="304">
        <v>4.0899775480384335</v>
      </c>
      <c r="AA77" s="304">
        <v>3.4390064691792843</v>
      </c>
      <c r="AB77" s="304">
        <v>2.9972426868714095</v>
      </c>
      <c r="AC77" s="304"/>
      <c r="AD77" s="304">
        <v>3.0073300755550041</v>
      </c>
      <c r="AE77" s="304">
        <v>2.3518874608878262</v>
      </c>
      <c r="AF77" s="304">
        <v>1.7204482751763108</v>
      </c>
      <c r="AG77" s="304"/>
      <c r="AH77" s="304">
        <v>2.3046228324955154</v>
      </c>
      <c r="AI77" s="304">
        <v>1.9469744983712383</v>
      </c>
      <c r="AJ77" s="304">
        <v>1.4752801928699775</v>
      </c>
      <c r="AK77" s="304"/>
      <c r="AL77" s="304">
        <v>0.43173173827477263</v>
      </c>
      <c r="AM77" s="304">
        <v>0.46868538331426957</v>
      </c>
      <c r="AN77" s="304">
        <v>0.431179281039825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23.110618228037186</v>
      </c>
      <c r="C78" s="305">
        <f t="shared" si="77"/>
        <v>21.711082865219844</v>
      </c>
      <c r="D78" s="305">
        <f t="shared" si="78"/>
        <v>19.619430832412977</v>
      </c>
      <c r="E78" s="304"/>
      <c r="F78" s="304">
        <v>0.11219941835100776</v>
      </c>
      <c r="G78" s="304">
        <v>0.14483216619062528</v>
      </c>
      <c r="H78" s="304">
        <v>0.20627590090630252</v>
      </c>
      <c r="I78" s="304"/>
      <c r="J78" s="304">
        <v>1.6247235803301547</v>
      </c>
      <c r="K78" s="304">
        <v>2.0551094738649862</v>
      </c>
      <c r="L78" s="304">
        <v>2.8786614699553326</v>
      </c>
      <c r="M78" s="304"/>
      <c r="N78" s="304">
        <v>4.8678342461184787</v>
      </c>
      <c r="O78" s="304">
        <v>5.4682155363713782</v>
      </c>
      <c r="P78" s="304">
        <v>6.6155328954914543</v>
      </c>
      <c r="Q78" s="304"/>
      <c r="R78" s="304">
        <v>1.6141032851735515</v>
      </c>
      <c r="S78" s="304">
        <v>1.7397472607212514</v>
      </c>
      <c r="T78" s="304">
        <v>2.0133560671648243</v>
      </c>
      <c r="U78" s="304"/>
      <c r="V78" s="304">
        <v>1.7565327442150922</v>
      </c>
      <c r="W78" s="304">
        <v>1.9318447445432769</v>
      </c>
      <c r="X78" s="304">
        <v>2.2447171529963672</v>
      </c>
      <c r="Y78" s="304"/>
      <c r="Z78" s="304">
        <v>4.3350348555029052</v>
      </c>
      <c r="AA78" s="304">
        <v>3.6277694158016107</v>
      </c>
      <c r="AB78" s="304">
        <v>2.4641848060682987</v>
      </c>
      <c r="AC78" s="304"/>
      <c r="AD78" s="304">
        <v>5.1631433813718406</v>
      </c>
      <c r="AE78" s="304">
        <v>3.9462992625058289</v>
      </c>
      <c r="AF78" s="304">
        <v>2.0536652063110648</v>
      </c>
      <c r="AG78" s="304"/>
      <c r="AH78" s="304">
        <v>2.8045152377734559</v>
      </c>
      <c r="AI78" s="304">
        <v>1.8741998620475333</v>
      </c>
      <c r="AJ78" s="304">
        <v>0.38528640329385544</v>
      </c>
      <c r="AK78" s="304"/>
      <c r="AL78" s="304">
        <v>0.83253147920070447</v>
      </c>
      <c r="AM78" s="304">
        <v>0.92306514317335409</v>
      </c>
      <c r="AN78" s="304">
        <v>0.75775093022547979</v>
      </c>
    </row>
    <row r="79" spans="1:40" x14ac:dyDescent="0.2">
      <c r="A79" s="13" t="str">
        <f t="shared" si="76"/>
        <v>Skilled trades occupations</v>
      </c>
      <c r="B79" s="305">
        <f t="shared" si="79"/>
        <v>6.2217998520463054</v>
      </c>
      <c r="C79" s="305">
        <f t="shared" si="77"/>
        <v>6.4615328475396998</v>
      </c>
      <c r="D79" s="305">
        <f t="shared" si="78"/>
        <v>6.4811813634815296</v>
      </c>
      <c r="E79" s="304"/>
      <c r="F79" s="304">
        <v>2.7629420772133716E-2</v>
      </c>
      <c r="G79" s="304">
        <v>3.9224729513654348E-2</v>
      </c>
      <c r="H79" s="304">
        <v>5.7110988899151505E-2</v>
      </c>
      <c r="I79" s="304"/>
      <c r="J79" s="304">
        <v>0.28387343267175769</v>
      </c>
      <c r="K79" s="304">
        <v>0.39472088321962961</v>
      </c>
      <c r="L79" s="304">
        <v>0.55903146081305943</v>
      </c>
      <c r="M79" s="304"/>
      <c r="N79" s="304">
        <v>0.86341459651192143</v>
      </c>
      <c r="O79" s="304">
        <v>0.97430626662545761</v>
      </c>
      <c r="P79" s="304">
        <v>1.1816788501863291</v>
      </c>
      <c r="Q79" s="304"/>
      <c r="R79" s="304">
        <v>0.36521350661795626</v>
      </c>
      <c r="S79" s="304">
        <v>0.38670824408111321</v>
      </c>
      <c r="T79" s="304">
        <v>0.4903280514716401</v>
      </c>
      <c r="U79" s="304"/>
      <c r="V79" s="304">
        <v>0.39361510786743537</v>
      </c>
      <c r="W79" s="304">
        <v>0.40617641029223012</v>
      </c>
      <c r="X79" s="304">
        <v>0.45709790112891835</v>
      </c>
      <c r="Y79" s="304"/>
      <c r="Z79" s="304">
        <v>1.5924432303284659</v>
      </c>
      <c r="AA79" s="304">
        <v>1.5843360002452718</v>
      </c>
      <c r="AB79" s="304">
        <v>1.4362460830729491</v>
      </c>
      <c r="AC79" s="304"/>
      <c r="AD79" s="304">
        <v>1.4956056221664715</v>
      </c>
      <c r="AE79" s="304">
        <v>1.454850316562937</v>
      </c>
      <c r="AF79" s="304">
        <v>1.3289868981433262</v>
      </c>
      <c r="AG79" s="304"/>
      <c r="AH79" s="304">
        <v>0.76716094615009145</v>
      </c>
      <c r="AI79" s="304">
        <v>0.68372182530927916</v>
      </c>
      <c r="AJ79" s="304">
        <v>0.50191277621209962</v>
      </c>
      <c r="AK79" s="304"/>
      <c r="AL79" s="304">
        <v>0.43284398896007226</v>
      </c>
      <c r="AM79" s="304">
        <v>0.53748817169012786</v>
      </c>
      <c r="AN79" s="304">
        <v>0.46878835355405563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13.559662608797218</v>
      </c>
      <c r="C80" s="305">
        <f t="shared" si="77"/>
        <v>13.98669936592348</v>
      </c>
      <c r="D80" s="305">
        <f t="shared" si="78"/>
        <v>14.760081441911208</v>
      </c>
      <c r="E80" s="304"/>
      <c r="F80" s="304">
        <v>9.1543209532011904E-3</v>
      </c>
      <c r="G80" s="304">
        <v>1.3270563557846095E-2</v>
      </c>
      <c r="H80" s="304">
        <v>2.1676113257358225E-2</v>
      </c>
      <c r="I80" s="304"/>
      <c r="J80" s="304">
        <v>0.54671012828758869</v>
      </c>
      <c r="K80" s="304">
        <v>0.73431130252033006</v>
      </c>
      <c r="L80" s="304">
        <v>1.0101396515805796</v>
      </c>
      <c r="M80" s="304"/>
      <c r="N80" s="304">
        <v>1.7719124497936727</v>
      </c>
      <c r="O80" s="304">
        <v>2.2068700867465894</v>
      </c>
      <c r="P80" s="304">
        <v>2.9818426291384132</v>
      </c>
      <c r="Q80" s="304"/>
      <c r="R80" s="304">
        <v>1.1679027785750273</v>
      </c>
      <c r="S80" s="304">
        <v>1.3894707351634081</v>
      </c>
      <c r="T80" s="304">
        <v>1.8475940237749935</v>
      </c>
      <c r="U80" s="304"/>
      <c r="V80" s="304">
        <v>0.83130220937883803</v>
      </c>
      <c r="W80" s="304">
        <v>0.9788050630255325</v>
      </c>
      <c r="X80" s="304">
        <v>1.4294250821050802</v>
      </c>
      <c r="Y80" s="304"/>
      <c r="Z80" s="304">
        <v>3.6403429494127</v>
      </c>
      <c r="AA80" s="304">
        <v>3.44288819660729</v>
      </c>
      <c r="AB80" s="304">
        <v>3.3944228311633249</v>
      </c>
      <c r="AC80" s="304"/>
      <c r="AD80" s="304">
        <v>3.2282366963006912</v>
      </c>
      <c r="AE80" s="304">
        <v>2.7349110084913151</v>
      </c>
      <c r="AF80" s="304">
        <v>2.1113107978792884</v>
      </c>
      <c r="AG80" s="304"/>
      <c r="AH80" s="304">
        <v>1.9765617614125335</v>
      </c>
      <c r="AI80" s="304">
        <v>2.0799180585098873</v>
      </c>
      <c r="AJ80" s="304">
        <v>1.6560093620000571</v>
      </c>
      <c r="AK80" s="304"/>
      <c r="AL80" s="304">
        <v>0.38753931468296665</v>
      </c>
      <c r="AM80" s="304">
        <v>0.40625435130127985</v>
      </c>
      <c r="AN80" s="304">
        <v>0.30766095101211277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7.6602478317574789</v>
      </c>
      <c r="C81" s="305">
        <f t="shared" si="77"/>
        <v>8.3268595556854859</v>
      </c>
      <c r="D81" s="305">
        <f t="shared" si="78"/>
        <v>8.6252509784561937</v>
      </c>
      <c r="E81" s="304"/>
      <c r="F81" s="304">
        <v>5.2229726689237664E-2</v>
      </c>
      <c r="G81" s="304">
        <v>6.9227840683594943E-2</v>
      </c>
      <c r="H81" s="304">
        <v>9.470832229567834E-2</v>
      </c>
      <c r="I81" s="304"/>
      <c r="J81" s="304">
        <v>0.40010827142481364</v>
      </c>
      <c r="K81" s="304">
        <v>0.54872257157311322</v>
      </c>
      <c r="L81" s="304">
        <v>0.78518541083951254</v>
      </c>
      <c r="M81" s="304"/>
      <c r="N81" s="304">
        <v>1.4386851186605039</v>
      </c>
      <c r="O81" s="304">
        <v>1.699880050056896</v>
      </c>
      <c r="P81" s="304">
        <v>2.1428017965527451</v>
      </c>
      <c r="Q81" s="304"/>
      <c r="R81" s="304">
        <v>0.38574438891190271</v>
      </c>
      <c r="S81" s="304">
        <v>0.44665505608017353</v>
      </c>
      <c r="T81" s="304">
        <v>0.58462418512630243</v>
      </c>
      <c r="U81" s="304"/>
      <c r="V81" s="304">
        <v>0.53306409758073803</v>
      </c>
      <c r="W81" s="304">
        <v>0.64740407724913529</v>
      </c>
      <c r="X81" s="304">
        <v>0.77908154387891126</v>
      </c>
      <c r="Y81" s="304"/>
      <c r="Z81" s="304">
        <v>1.7349134827941821</v>
      </c>
      <c r="AA81" s="304">
        <v>1.818096454151827</v>
      </c>
      <c r="AB81" s="304">
        <v>1.7232734508619032</v>
      </c>
      <c r="AC81" s="304"/>
      <c r="AD81" s="304">
        <v>1.9056984211013583</v>
      </c>
      <c r="AE81" s="304">
        <v>1.9787951752316604</v>
      </c>
      <c r="AF81" s="304">
        <v>1.7134660865056073</v>
      </c>
      <c r="AG81" s="304"/>
      <c r="AH81" s="304">
        <v>0.95538974094237417</v>
      </c>
      <c r="AI81" s="304">
        <v>0.81641510446706778</v>
      </c>
      <c r="AJ81" s="304">
        <v>0.55218976061485792</v>
      </c>
      <c r="AK81" s="304"/>
      <c r="AL81" s="304">
        <v>0.25441458365236858</v>
      </c>
      <c r="AM81" s="304">
        <v>0.3016632261920178</v>
      </c>
      <c r="AN81" s="304">
        <v>0.249920421780675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3.5790376243892408</v>
      </c>
      <c r="C82" s="305">
        <f t="shared" si="77"/>
        <v>3.8859366221582796</v>
      </c>
      <c r="D82" s="305">
        <f t="shared" si="78"/>
        <v>3.7091108735821452</v>
      </c>
      <c r="E82" s="304"/>
      <c r="F82" s="304">
        <v>6.8009033820477498E-3</v>
      </c>
      <c r="G82" s="304">
        <v>1.0508274591589163E-2</v>
      </c>
      <c r="H82" s="304">
        <v>1.4088070576293093E-2</v>
      </c>
      <c r="I82" s="304"/>
      <c r="J82" s="304">
        <v>9.1619328539144118E-2</v>
      </c>
      <c r="K82" s="304">
        <v>0.1221360744049023</v>
      </c>
      <c r="L82" s="304">
        <v>0.1692735797464951</v>
      </c>
      <c r="M82" s="304"/>
      <c r="N82" s="304">
        <v>0.23886019482335921</v>
      </c>
      <c r="O82" s="304">
        <v>0.29765710433229514</v>
      </c>
      <c r="P82" s="304">
        <v>0.36453274751227888</v>
      </c>
      <c r="Q82" s="304"/>
      <c r="R82" s="304">
        <v>0.11636257642584939</v>
      </c>
      <c r="S82" s="304">
        <v>0.12197017032321243</v>
      </c>
      <c r="T82" s="304">
        <v>0.17076856388446346</v>
      </c>
      <c r="U82" s="304"/>
      <c r="V82" s="304">
        <v>9.9453897193780033E-2</v>
      </c>
      <c r="W82" s="304">
        <v>0.11588258311772452</v>
      </c>
      <c r="X82" s="304">
        <v>0.14340649012223078</v>
      </c>
      <c r="Y82" s="304"/>
      <c r="Z82" s="304">
        <v>0.90456676848248396</v>
      </c>
      <c r="AA82" s="304">
        <v>1.0639987001235305</v>
      </c>
      <c r="AB82" s="304">
        <v>1.2498546248942619</v>
      </c>
      <c r="AC82" s="304"/>
      <c r="AD82" s="304">
        <v>0.85051484452950488</v>
      </c>
      <c r="AE82" s="304">
        <v>0.91523950786312658</v>
      </c>
      <c r="AF82" s="304">
        <v>0.89909903940456848</v>
      </c>
      <c r="AG82" s="304"/>
      <c r="AH82" s="304">
        <v>0.76062632113827144</v>
      </c>
      <c r="AI82" s="304">
        <v>0.65032181858799831</v>
      </c>
      <c r="AJ82" s="304">
        <v>0.39297441739063199</v>
      </c>
      <c r="AK82" s="304"/>
      <c r="AL82" s="304">
        <v>0.51023278987480014</v>
      </c>
      <c r="AM82" s="304">
        <v>0.5882223888139011</v>
      </c>
      <c r="AN82" s="304">
        <v>0.30511334005092161</v>
      </c>
    </row>
    <row r="83" spans="1:40" x14ac:dyDescent="0.2">
      <c r="A83" s="39" t="str">
        <f t="shared" si="76"/>
        <v>Elementary occupations</v>
      </c>
      <c r="B83" s="307">
        <f t="shared" si="79"/>
        <v>15.39378531527607</v>
      </c>
      <c r="C83" s="307">
        <f t="shared" si="77"/>
        <v>15.520117813587426</v>
      </c>
      <c r="D83" s="307">
        <f t="shared" si="78"/>
        <v>14.818797745827021</v>
      </c>
      <c r="E83" s="307"/>
      <c r="F83" s="307">
        <v>1.8475276263779414E-2</v>
      </c>
      <c r="G83" s="307">
        <v>2.7565325838875322E-2</v>
      </c>
      <c r="H83" s="307">
        <v>4.3999093786137963E-2</v>
      </c>
      <c r="I83" s="307"/>
      <c r="J83" s="307">
        <v>0.30466899157446897</v>
      </c>
      <c r="K83" s="307">
        <v>0.46763406503662913</v>
      </c>
      <c r="L83" s="307">
        <v>0.72797532718048319</v>
      </c>
      <c r="M83" s="307"/>
      <c r="N83" s="307">
        <v>0.92651912411673565</v>
      </c>
      <c r="O83" s="307">
        <v>1.1351659766090145</v>
      </c>
      <c r="P83" s="307">
        <v>1.5000688442233649</v>
      </c>
      <c r="Q83" s="307"/>
      <c r="R83" s="307">
        <v>0.51523495689932319</v>
      </c>
      <c r="S83" s="307">
        <v>0.63447974973121224</v>
      </c>
      <c r="T83" s="307">
        <v>0.84411961277924219</v>
      </c>
      <c r="U83" s="307"/>
      <c r="V83" s="307">
        <v>0.24977883221690916</v>
      </c>
      <c r="W83" s="307">
        <v>0.23308981188511321</v>
      </c>
      <c r="X83" s="307">
        <v>0.26856667611190832</v>
      </c>
      <c r="Y83" s="307"/>
      <c r="Z83" s="307">
        <v>1.8677273869800479</v>
      </c>
      <c r="AA83" s="307">
        <v>1.6677233865286794</v>
      </c>
      <c r="AB83" s="307">
        <v>1.4983120931062039</v>
      </c>
      <c r="AC83" s="307"/>
      <c r="AD83" s="307">
        <v>4.5355268125174497</v>
      </c>
      <c r="AE83" s="307">
        <v>4.7405117921805582</v>
      </c>
      <c r="AF83" s="307">
        <v>4.7298235220536853</v>
      </c>
      <c r="AG83" s="307"/>
      <c r="AH83" s="307">
        <v>5.7380642259928569</v>
      </c>
      <c r="AI83" s="307">
        <v>5.996034014902941</v>
      </c>
      <c r="AJ83" s="307">
        <v>5.0448921292032782</v>
      </c>
      <c r="AK83" s="307"/>
      <c r="AL83" s="307">
        <v>1.2377897087144976</v>
      </c>
      <c r="AM83" s="307">
        <v>0.61791369087440273</v>
      </c>
      <c r="AN83" s="307">
        <v>0.16104044738271675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Leicester and Leicestershire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131.2879999999999</v>
      </c>
      <c r="C92" s="305">
        <f>SUM(C93:C101)</f>
        <v>135.05400000000017</v>
      </c>
      <c r="D92" s="305">
        <f>SUM(D93:D101)</f>
        <v>140.45100000000002</v>
      </c>
      <c r="E92" s="304"/>
      <c r="F92" s="305">
        <f>SUM(F93:F101)</f>
        <v>3.6270958913630911</v>
      </c>
      <c r="G92" s="305">
        <f>SUM(G93:G101)</f>
        <v>4.2784034405959064</v>
      </c>
      <c r="H92" s="305">
        <f>SUM(H93:H101)</f>
        <v>5.2769402328074646</v>
      </c>
      <c r="I92" s="304"/>
      <c r="J92" s="305">
        <f>SUM(J93:J101)</f>
        <v>21.466317560900308</v>
      </c>
      <c r="K92" s="305">
        <f>SUM(K93:K101)</f>
        <v>25.079250697547884</v>
      </c>
      <c r="L92" s="305">
        <f>SUM(L93:L101)</f>
        <v>30.597349007005434</v>
      </c>
      <c r="M92" s="304"/>
      <c r="N92" s="305">
        <f>SUM(N93:N101)</f>
        <v>30.817865991941325</v>
      </c>
      <c r="O92" s="305">
        <f>SUM(O93:O101)</f>
        <v>33.916024948225001</v>
      </c>
      <c r="P92" s="305">
        <f>SUM(P93:P101)</f>
        <v>39.84897501244766</v>
      </c>
      <c r="Q92" s="304"/>
      <c r="R92" s="305">
        <f>SUM(R93:R101)</f>
        <v>11.297816302759292</v>
      </c>
      <c r="S92" s="305">
        <f>SUM(S93:S101)</f>
        <v>10.494972654693557</v>
      </c>
      <c r="T92" s="305">
        <f>SUM(T93:T101)</f>
        <v>9.9224250254899662</v>
      </c>
      <c r="U92" s="304"/>
      <c r="V92" s="305">
        <f>SUM(V93:V101)</f>
        <v>5.9814219626891445</v>
      </c>
      <c r="W92" s="305">
        <f>SUM(W93:W101)</f>
        <v>6.2952307700396988</v>
      </c>
      <c r="X92" s="305">
        <f>SUM(X93:X101)</f>
        <v>6.9600771310518068</v>
      </c>
      <c r="Y92" s="304"/>
      <c r="Z92" s="305">
        <f>SUM(Z93:Z101)</f>
        <v>28.730762253106345</v>
      </c>
      <c r="AA92" s="305">
        <f>SUM(AA93:AA101)</f>
        <v>29.927735426682887</v>
      </c>
      <c r="AB92" s="305">
        <f>SUM(AB93:AB101)</f>
        <v>30.992461513581304</v>
      </c>
      <c r="AC92" s="304"/>
      <c r="AD92" s="305">
        <f>SUM(AD93:AD101)</f>
        <v>20.582225332935703</v>
      </c>
      <c r="AE92" s="305">
        <f>SUM(AE93:AE101)</f>
        <v>18.173990833829141</v>
      </c>
      <c r="AF92" s="305">
        <f>SUM(AF93:AF101)</f>
        <v>12.686656030561936</v>
      </c>
      <c r="AG92" s="304"/>
      <c r="AH92" s="305">
        <f>SUM(AH93:AH101)</f>
        <v>7.6091117686708731</v>
      </c>
      <c r="AI92" s="305">
        <f>SUM(AI93:AI101)</f>
        <v>5.7222641726932704</v>
      </c>
      <c r="AJ92" s="305">
        <f>SUM(AJ93:AJ101)</f>
        <v>3.1190839632664233</v>
      </c>
      <c r="AK92" s="304"/>
      <c r="AL92" s="305">
        <f>SUM(AL93:AL101)</f>
        <v>1.1753829356337877</v>
      </c>
      <c r="AM92" s="305">
        <f>SUM(AM93:AM101)</f>
        <v>1.1661270556928212</v>
      </c>
      <c r="AN92" s="305">
        <f>SUM(AN93:AN101)</f>
        <v>1.0470320837880314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6.1150003593616589</v>
      </c>
      <c r="C93" s="305">
        <f t="shared" ref="C93:D93" si="81">SUM(G93,K93,O93,S93,W93,AA93,AE93,AI93,AM93)</f>
        <v>6.2173293848706992</v>
      </c>
      <c r="D93" s="305">
        <f t="shared" si="81"/>
        <v>7.0020271706290176</v>
      </c>
      <c r="E93" s="304"/>
      <c r="F93" s="304">
        <v>9.998654738073498E-2</v>
      </c>
      <c r="G93" s="304">
        <v>0.11918550909559102</v>
      </c>
      <c r="H93" s="304">
        <v>0.16012749448598884</v>
      </c>
      <c r="I93" s="304"/>
      <c r="J93" s="304">
        <v>1.0912822906518447</v>
      </c>
      <c r="K93" s="304">
        <v>1.2452537717064134</v>
      </c>
      <c r="L93" s="304">
        <v>1.5805959261844689</v>
      </c>
      <c r="M93" s="304"/>
      <c r="N93" s="304">
        <v>1.8034747168987686</v>
      </c>
      <c r="O93" s="304">
        <v>1.9021802188227757</v>
      </c>
      <c r="P93" s="304">
        <v>2.325811502672301</v>
      </c>
      <c r="Q93" s="304"/>
      <c r="R93" s="304">
        <v>0.98327366345131251</v>
      </c>
      <c r="S93" s="304">
        <v>1.0219775685973878</v>
      </c>
      <c r="T93" s="304">
        <v>1.1437519599396464</v>
      </c>
      <c r="U93" s="304"/>
      <c r="V93" s="304">
        <v>0.26945978066617626</v>
      </c>
      <c r="W93" s="304">
        <v>0.25216732624817062</v>
      </c>
      <c r="X93" s="304">
        <v>0.26562566543603816</v>
      </c>
      <c r="Y93" s="304"/>
      <c r="Z93" s="304">
        <v>1.0569483429286812</v>
      </c>
      <c r="AA93" s="304">
        <v>0.93831636690457154</v>
      </c>
      <c r="AB93" s="304">
        <v>0.91644022906499001</v>
      </c>
      <c r="AC93" s="304"/>
      <c r="AD93" s="304">
        <v>0.50245124829586907</v>
      </c>
      <c r="AE93" s="304">
        <v>0.44776540191151326</v>
      </c>
      <c r="AF93" s="304">
        <v>0.36942855882845227</v>
      </c>
      <c r="AG93" s="304"/>
      <c r="AH93" s="304">
        <v>0.22033269065693367</v>
      </c>
      <c r="AI93" s="304">
        <v>0.17673205457986293</v>
      </c>
      <c r="AJ93" s="304">
        <v>0.11312942303832901</v>
      </c>
      <c r="AK93" s="304"/>
      <c r="AL93" s="304">
        <v>8.7791078431338085E-2</v>
      </c>
      <c r="AM93" s="304">
        <v>0.11375116700441372</v>
      </c>
      <c r="AN93" s="304">
        <v>0.12711641097880352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46.429963083485916</v>
      </c>
      <c r="C94" s="305">
        <f t="shared" ref="C94:C101" si="83">SUM(G94,K94,O94,S94,W94,AA94,AE94,AI94,AM94)</f>
        <v>48.586037312941201</v>
      </c>
      <c r="D94" s="305">
        <f t="shared" ref="D94:D101" si="84">SUM(H94,L94,P94,T94,X94,AB94,AF94,AJ94,AN94)</f>
        <v>52.485912808647214</v>
      </c>
      <c r="E94" s="305"/>
      <c r="F94" s="304">
        <v>3.2651120232133364</v>
      </c>
      <c r="G94" s="304">
        <v>3.831072486634894</v>
      </c>
      <c r="H94" s="304">
        <v>4.6582800330461414</v>
      </c>
      <c r="I94" s="304"/>
      <c r="J94" s="304">
        <v>15.910541656205607</v>
      </c>
      <c r="K94" s="304">
        <v>18.184310359012862</v>
      </c>
      <c r="L94" s="304">
        <v>21.510614191928234</v>
      </c>
      <c r="M94" s="304"/>
      <c r="N94" s="304">
        <v>16.044031762224147</v>
      </c>
      <c r="O94" s="304">
        <v>16.667424088743914</v>
      </c>
      <c r="P94" s="304">
        <v>18.096672884420915</v>
      </c>
      <c r="Q94" s="304"/>
      <c r="R94" s="304">
        <v>2.9589830076423707</v>
      </c>
      <c r="S94" s="304">
        <v>1.7833973149538103</v>
      </c>
      <c r="T94" s="304">
        <v>0.86758335849593882</v>
      </c>
      <c r="U94" s="304"/>
      <c r="V94" s="304">
        <v>1.1265048165543308</v>
      </c>
      <c r="W94" s="304">
        <v>1.1330665058060847</v>
      </c>
      <c r="X94" s="304">
        <v>1.2442292076548591</v>
      </c>
      <c r="Y94" s="304"/>
      <c r="Z94" s="304">
        <v>3.347341439767324</v>
      </c>
      <c r="AA94" s="304">
        <v>3.349577238266412</v>
      </c>
      <c r="AB94" s="304">
        <v>3.4330319882092182</v>
      </c>
      <c r="AC94" s="304"/>
      <c r="AD94" s="304">
        <v>2.2524832310914076</v>
      </c>
      <c r="AE94" s="304">
        <v>2.0070986395614474</v>
      </c>
      <c r="AF94" s="304">
        <v>1.5084733317572283</v>
      </c>
      <c r="AG94" s="304"/>
      <c r="AH94" s="304">
        <v>1.3652558121694418</v>
      </c>
      <c r="AI94" s="304">
        <v>1.4263468249143212</v>
      </c>
      <c r="AJ94" s="304">
        <v>0.99626166515836245</v>
      </c>
      <c r="AK94" s="304"/>
      <c r="AL94" s="304">
        <v>0.15970933461793341</v>
      </c>
      <c r="AM94" s="304">
        <v>0.20374385504745862</v>
      </c>
      <c r="AN94" s="304">
        <v>0.17076614797630799</v>
      </c>
    </row>
    <row r="95" spans="1:40" x14ac:dyDescent="0.2">
      <c r="A95" s="13" t="str">
        <f t="shared" si="80"/>
        <v>Associate professional occupations</v>
      </c>
      <c r="B95" s="305">
        <f t="shared" si="82"/>
        <v>19.913861655025606</v>
      </c>
      <c r="C95" s="305">
        <f t="shared" si="83"/>
        <v>20.387210222287809</v>
      </c>
      <c r="D95" s="305">
        <f t="shared" si="84"/>
        <v>21.963229804563866</v>
      </c>
      <c r="E95" s="305"/>
      <c r="F95" s="304">
        <v>0.15581252967236339</v>
      </c>
      <c r="G95" s="304">
        <v>0.19311459654855725</v>
      </c>
      <c r="H95" s="304">
        <v>0.28121754647664043</v>
      </c>
      <c r="I95" s="304"/>
      <c r="J95" s="304">
        <v>2.1582745520298157</v>
      </c>
      <c r="K95" s="304">
        <v>2.5818096393984091</v>
      </c>
      <c r="L95" s="304">
        <v>3.4428776454656016</v>
      </c>
      <c r="M95" s="304"/>
      <c r="N95" s="304">
        <v>5.4693405724949429</v>
      </c>
      <c r="O95" s="304">
        <v>6.2078383289722918</v>
      </c>
      <c r="P95" s="304">
        <v>8.0101180805493328</v>
      </c>
      <c r="Q95" s="304"/>
      <c r="R95" s="304">
        <v>2.1547768553175883</v>
      </c>
      <c r="S95" s="304">
        <v>1.9148703369012017</v>
      </c>
      <c r="T95" s="304">
        <v>1.7437825835050065</v>
      </c>
      <c r="U95" s="304"/>
      <c r="V95" s="304">
        <v>1.0754408797182566</v>
      </c>
      <c r="W95" s="304">
        <v>1.0140448588986586</v>
      </c>
      <c r="X95" s="304">
        <v>1.1085783478651334</v>
      </c>
      <c r="Y95" s="304"/>
      <c r="Z95" s="304">
        <v>4.4296086112981072</v>
      </c>
      <c r="AA95" s="304">
        <v>4.4004951712052449</v>
      </c>
      <c r="AB95" s="304">
        <v>4.5110263132111692</v>
      </c>
      <c r="AC95" s="304"/>
      <c r="AD95" s="304">
        <v>2.9594262620465273</v>
      </c>
      <c r="AE95" s="304">
        <v>2.6123829567404013</v>
      </c>
      <c r="AF95" s="304">
        <v>1.9151236036538684</v>
      </c>
      <c r="AG95" s="304"/>
      <c r="AH95" s="304">
        <v>1.3466489937686883</v>
      </c>
      <c r="AI95" s="304">
        <v>1.2969502953379564</v>
      </c>
      <c r="AJ95" s="304">
        <v>0.8382949564333696</v>
      </c>
      <c r="AK95" s="304"/>
      <c r="AL95" s="304">
        <v>0.16453239867931527</v>
      </c>
      <c r="AM95" s="304">
        <v>0.16570403828508623</v>
      </c>
      <c r="AN95" s="304">
        <v>0.11221072740374412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11.70086012808826</v>
      </c>
      <c r="C96" s="305">
        <f t="shared" si="83"/>
        <v>10.197969114080209</v>
      </c>
      <c r="D96" s="305">
        <f t="shared" si="84"/>
        <v>7.4298905295763609</v>
      </c>
      <c r="E96" s="305"/>
      <c r="F96" s="304">
        <v>6.3449635967281148E-2</v>
      </c>
      <c r="G96" s="304">
        <v>7.4937115099535601E-2</v>
      </c>
      <c r="H96" s="304">
        <v>9.5971793164655983E-2</v>
      </c>
      <c r="I96" s="304"/>
      <c r="J96" s="304">
        <v>0.77830087370981138</v>
      </c>
      <c r="K96" s="304">
        <v>0.96285902175042948</v>
      </c>
      <c r="L96" s="304">
        <v>1.0619938253858694</v>
      </c>
      <c r="M96" s="304"/>
      <c r="N96" s="304">
        <v>2.1587077081673187</v>
      </c>
      <c r="O96" s="304">
        <v>2.3102302942117916</v>
      </c>
      <c r="P96" s="304">
        <v>2.3316730238226353</v>
      </c>
      <c r="Q96" s="304"/>
      <c r="R96" s="304">
        <v>1.221615304210746</v>
      </c>
      <c r="S96" s="304">
        <v>1.355998163378777</v>
      </c>
      <c r="T96" s="304">
        <v>1.3891052430151398</v>
      </c>
      <c r="U96" s="304"/>
      <c r="V96" s="304">
        <v>0.88306917801147689</v>
      </c>
      <c r="W96" s="304">
        <v>0.91489450177237686</v>
      </c>
      <c r="X96" s="304">
        <v>0.89499390675140333</v>
      </c>
      <c r="Y96" s="304"/>
      <c r="Z96" s="304">
        <v>2.6436950399741299</v>
      </c>
      <c r="AA96" s="304">
        <v>2.3375510989218462</v>
      </c>
      <c r="AB96" s="304">
        <v>1.1945267977303824</v>
      </c>
      <c r="AC96" s="304"/>
      <c r="AD96" s="304">
        <v>2.4515277687164589</v>
      </c>
      <c r="AE96" s="304">
        <v>1.6019286815422129</v>
      </c>
      <c r="AF96" s="304">
        <v>0.38769444147584359</v>
      </c>
      <c r="AG96" s="304"/>
      <c r="AH96" s="304">
        <v>1.3914344288274123</v>
      </c>
      <c r="AI96" s="304">
        <v>0.58843329378856934</v>
      </c>
      <c r="AJ96" s="304">
        <v>6.0397643230462726E-2</v>
      </c>
      <c r="AK96" s="304"/>
      <c r="AL96" s="304">
        <v>0.10906019050362521</v>
      </c>
      <c r="AM96" s="304">
        <v>5.113694361467043E-2</v>
      </c>
      <c r="AN96" s="304">
        <v>1.3533854999968783E-2</v>
      </c>
    </row>
    <row r="97" spans="1:40" x14ac:dyDescent="0.2">
      <c r="A97" s="13" t="str">
        <f t="shared" si="80"/>
        <v>Skilled trades occupations</v>
      </c>
      <c r="B97" s="305">
        <f t="shared" si="82"/>
        <v>1.1981429179539596</v>
      </c>
      <c r="C97" s="305">
        <f t="shared" si="83"/>
        <v>1.1128170499845067</v>
      </c>
      <c r="D97" s="305">
        <f t="shared" si="84"/>
        <v>0.96176307553083029</v>
      </c>
      <c r="E97" s="304"/>
      <c r="F97" s="304">
        <v>8.3019064992369673E-3</v>
      </c>
      <c r="G97" s="304">
        <v>1.0530596034260348E-2</v>
      </c>
      <c r="H97" s="304">
        <v>1.292563072442038E-2</v>
      </c>
      <c r="I97" s="304"/>
      <c r="J97" s="304">
        <v>2.5287276280220816E-2</v>
      </c>
      <c r="K97" s="304">
        <v>3.6777463068591421E-2</v>
      </c>
      <c r="L97" s="304">
        <v>5.6802868460782481E-2</v>
      </c>
      <c r="M97" s="304"/>
      <c r="N97" s="304">
        <v>0.1214187748102533</v>
      </c>
      <c r="O97" s="304">
        <v>0.15718423382983226</v>
      </c>
      <c r="P97" s="304">
        <v>0.20607274031539452</v>
      </c>
      <c r="Q97" s="304"/>
      <c r="R97" s="304">
        <v>7.3232591521050189E-2</v>
      </c>
      <c r="S97" s="304">
        <v>8.3203923206260508E-2</v>
      </c>
      <c r="T97" s="304">
        <v>9.7560423095096868E-2</v>
      </c>
      <c r="U97" s="304"/>
      <c r="V97" s="304">
        <v>5.9736716665954648E-2</v>
      </c>
      <c r="W97" s="304">
        <v>6.5531955769713324E-2</v>
      </c>
      <c r="X97" s="304">
        <v>7.7863918380292607E-2</v>
      </c>
      <c r="Y97" s="304"/>
      <c r="Z97" s="304">
        <v>0.25385808704343887</v>
      </c>
      <c r="AA97" s="304">
        <v>0.21292656136108684</v>
      </c>
      <c r="AB97" s="304">
        <v>0.16979790924827659</v>
      </c>
      <c r="AC97" s="304"/>
      <c r="AD97" s="304">
        <v>0.44149873597614708</v>
      </c>
      <c r="AE97" s="304">
        <v>0.35824251772251947</v>
      </c>
      <c r="AF97" s="304">
        <v>0.19474584972701489</v>
      </c>
      <c r="AG97" s="304"/>
      <c r="AH97" s="304">
        <v>0.16774311091974647</v>
      </c>
      <c r="AI97" s="304">
        <v>0.14367210229523766</v>
      </c>
      <c r="AJ97" s="304">
        <v>0.116479331492345</v>
      </c>
      <c r="AK97" s="304"/>
      <c r="AL97" s="304">
        <v>4.7065718237911308E-2</v>
      </c>
      <c r="AM97" s="304">
        <v>4.4747696697004943E-2</v>
      </c>
      <c r="AN97" s="304">
        <v>2.9514404087206868E-2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38.417785946756297</v>
      </c>
      <c r="C98" s="305">
        <f t="shared" si="83"/>
        <v>41.170259795484959</v>
      </c>
      <c r="D98" s="305">
        <f t="shared" si="84"/>
        <v>44.225040438334965</v>
      </c>
      <c r="E98" s="304"/>
      <c r="F98" s="304">
        <v>1.9511447290229102E-2</v>
      </c>
      <c r="G98" s="304">
        <v>2.9706262315898138E-2</v>
      </c>
      <c r="H98" s="304">
        <v>4.3761918664835135E-2</v>
      </c>
      <c r="I98" s="304"/>
      <c r="J98" s="304">
        <v>1.3115543377225558</v>
      </c>
      <c r="K98" s="304">
        <v>1.812580527007063</v>
      </c>
      <c r="L98" s="304">
        <v>2.6077681613746861</v>
      </c>
      <c r="M98" s="304"/>
      <c r="N98" s="304">
        <v>4.6214322650618191</v>
      </c>
      <c r="O98" s="304">
        <v>5.948324681808713</v>
      </c>
      <c r="P98" s="304">
        <v>8.0214941004487574</v>
      </c>
      <c r="Q98" s="304"/>
      <c r="R98" s="304">
        <v>3.4966813214662382</v>
      </c>
      <c r="S98" s="304">
        <v>3.8605096594999533</v>
      </c>
      <c r="T98" s="304">
        <v>4.1116205954499216</v>
      </c>
      <c r="U98" s="304"/>
      <c r="V98" s="304">
        <v>2.2289598435946005</v>
      </c>
      <c r="W98" s="304">
        <v>2.5131987121372359</v>
      </c>
      <c r="X98" s="304">
        <v>2.8860669379348041</v>
      </c>
      <c r="Y98" s="304"/>
      <c r="Z98" s="304">
        <v>15.335941089018847</v>
      </c>
      <c r="AA98" s="304">
        <v>16.891104584734634</v>
      </c>
      <c r="AB98" s="304">
        <v>18.975707040607379</v>
      </c>
      <c r="AC98" s="304"/>
      <c r="AD98" s="304">
        <v>9.7692686941807558</v>
      </c>
      <c r="AE98" s="304">
        <v>9.1104119899138833</v>
      </c>
      <c r="AF98" s="304">
        <v>6.8516290245603422</v>
      </c>
      <c r="AG98" s="304"/>
      <c r="AH98" s="304">
        <v>1.472825889516763</v>
      </c>
      <c r="AI98" s="304">
        <v>0.80474379619003089</v>
      </c>
      <c r="AJ98" s="304">
        <v>0.52500377209631277</v>
      </c>
      <c r="AK98" s="304"/>
      <c r="AL98" s="304">
        <v>0.16161105890448876</v>
      </c>
      <c r="AM98" s="304">
        <v>0.19967958187755003</v>
      </c>
      <c r="AN98" s="304">
        <v>0.20198888719793812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1.375869182441108</v>
      </c>
      <c r="C99" s="305">
        <f t="shared" si="83"/>
        <v>1.5364080251782826</v>
      </c>
      <c r="D99" s="305">
        <f>SUM(H99,L99,P99,T99,X99,AB99,AF99,AJ99,AN99)</f>
        <v>1.5474791791073648</v>
      </c>
      <c r="E99" s="304"/>
      <c r="F99" s="304">
        <v>6.6467604281402592E-3</v>
      </c>
      <c r="G99" s="304">
        <v>8.8828800431624486E-3</v>
      </c>
      <c r="H99" s="304">
        <v>1.099611636622904E-2</v>
      </c>
      <c r="I99" s="304"/>
      <c r="J99" s="304">
        <v>0.11870818809084235</v>
      </c>
      <c r="K99" s="304">
        <v>0.15829880729687701</v>
      </c>
      <c r="L99" s="304">
        <v>0.19927630542466476</v>
      </c>
      <c r="M99" s="304"/>
      <c r="N99" s="304">
        <v>0.31360917291979706</v>
      </c>
      <c r="O99" s="304">
        <v>0.37973113348109211</v>
      </c>
      <c r="P99" s="304">
        <v>0.44272899082138051</v>
      </c>
      <c r="Q99" s="304"/>
      <c r="R99" s="304">
        <v>0.16641063911662982</v>
      </c>
      <c r="S99" s="304">
        <v>0.17955437604083554</v>
      </c>
      <c r="T99" s="304">
        <v>0.18815009817248707</v>
      </c>
      <c r="U99" s="304"/>
      <c r="V99" s="304">
        <v>0.10848023522846845</v>
      </c>
      <c r="W99" s="304">
        <v>0.12680486418993633</v>
      </c>
      <c r="X99" s="304">
        <v>0.14058599814003117</v>
      </c>
      <c r="Y99" s="304"/>
      <c r="Z99" s="304">
        <v>0.30238294124335485</v>
      </c>
      <c r="AA99" s="304">
        <v>0.32668048430184998</v>
      </c>
      <c r="AB99" s="304">
        <v>0.32410756327211865</v>
      </c>
      <c r="AC99" s="304"/>
      <c r="AD99" s="304">
        <v>0.24552260581740079</v>
      </c>
      <c r="AE99" s="304">
        <v>0.2322829735437556</v>
      </c>
      <c r="AF99" s="304">
        <v>0.14274386775033054</v>
      </c>
      <c r="AG99" s="304"/>
      <c r="AH99" s="304">
        <v>8.3801661650565851E-2</v>
      </c>
      <c r="AI99" s="304">
        <v>8.357433164596012E-2</v>
      </c>
      <c r="AJ99" s="304">
        <v>5.3530136265390313E-2</v>
      </c>
      <c r="AK99" s="304"/>
      <c r="AL99" s="304">
        <v>3.0306977945908375E-2</v>
      </c>
      <c r="AM99" s="304">
        <v>4.0598174634813661E-2</v>
      </c>
      <c r="AN99" s="304">
        <v>4.5360102894732517E-2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1.2384293990824367</v>
      </c>
      <c r="C100" s="305">
        <f t="shared" si="83"/>
        <v>1.405731016087284</v>
      </c>
      <c r="D100" s="305">
        <f t="shared" si="84"/>
        <v>1.2064362419481058</v>
      </c>
      <c r="E100" s="304"/>
      <c r="F100" s="304">
        <v>5.8644585359736313E-3</v>
      </c>
      <c r="G100" s="304">
        <v>7.7299182136385276E-3</v>
      </c>
      <c r="H100" s="304">
        <v>1.0553042908275072E-2</v>
      </c>
      <c r="I100" s="304"/>
      <c r="J100" s="304">
        <v>1.8749328155847362E-2</v>
      </c>
      <c r="K100" s="304">
        <v>3.14566349391662E-2</v>
      </c>
      <c r="L100" s="304">
        <v>3.8386122372556647E-2</v>
      </c>
      <c r="M100" s="304"/>
      <c r="N100" s="304">
        <v>9.7274846523029618E-2</v>
      </c>
      <c r="O100" s="304">
        <v>0.11864671455072416</v>
      </c>
      <c r="P100" s="304">
        <v>0.10956177197605038</v>
      </c>
      <c r="Q100" s="304"/>
      <c r="R100" s="304">
        <v>5.0599678624248412E-2</v>
      </c>
      <c r="S100" s="304">
        <v>7.2246741792679717E-2</v>
      </c>
      <c r="T100" s="304">
        <v>8.7759880859698422E-2</v>
      </c>
      <c r="U100" s="304"/>
      <c r="V100" s="304">
        <v>0.10971947871273353</v>
      </c>
      <c r="W100" s="304">
        <v>0.13284102463026606</v>
      </c>
      <c r="X100" s="304">
        <v>0.16006753384906336</v>
      </c>
      <c r="Y100" s="304"/>
      <c r="Z100" s="304">
        <v>0.29585306411137191</v>
      </c>
      <c r="AA100" s="304">
        <v>0.35766058211257984</v>
      </c>
      <c r="AB100" s="304">
        <v>0.37198829436911207</v>
      </c>
      <c r="AC100" s="304"/>
      <c r="AD100" s="304">
        <v>0.24123499262596909</v>
      </c>
      <c r="AE100" s="304">
        <v>0.25865369073582961</v>
      </c>
      <c r="AF100" s="304">
        <v>0.11893359906792238</v>
      </c>
      <c r="AG100" s="304"/>
      <c r="AH100" s="304">
        <v>0.35812435482035132</v>
      </c>
      <c r="AI100" s="304">
        <v>0.35170248825710615</v>
      </c>
      <c r="AJ100" s="304">
        <v>0.22906861323071245</v>
      </c>
      <c r="AK100" s="304"/>
      <c r="AL100" s="304">
        <v>6.1009196972911822E-2</v>
      </c>
      <c r="AM100" s="304">
        <v>7.479322085529358E-2</v>
      </c>
      <c r="AN100" s="304">
        <v>8.0117383314715171E-2</v>
      </c>
    </row>
    <row r="101" spans="1:40" x14ac:dyDescent="0.2">
      <c r="A101" s="39" t="str">
        <f t="shared" si="80"/>
        <v>Elementary occupations</v>
      </c>
      <c r="B101" s="307">
        <f t="shared" si="82"/>
        <v>4.8980873278046433</v>
      </c>
      <c r="C101" s="307">
        <f t="shared" si="83"/>
        <v>4.4402380790852121</v>
      </c>
      <c r="D101" s="307">
        <f t="shared" si="84"/>
        <v>3.6292207516623058</v>
      </c>
      <c r="E101" s="307"/>
      <c r="F101" s="307">
        <v>2.4105823757952917E-3</v>
      </c>
      <c r="G101" s="307">
        <v>3.2440766103687909E-3</v>
      </c>
      <c r="H101" s="307">
        <v>3.1066569702782416E-3</v>
      </c>
      <c r="I101" s="307"/>
      <c r="J101" s="307">
        <v>5.3619058053760715E-2</v>
      </c>
      <c r="K101" s="307">
        <v>6.5904473368075506E-2</v>
      </c>
      <c r="L101" s="307">
        <v>9.9033960408573651E-2</v>
      </c>
      <c r="M101" s="307"/>
      <c r="N101" s="307">
        <v>0.18857617284124814</v>
      </c>
      <c r="O101" s="307">
        <v>0.2244652538038677</v>
      </c>
      <c r="P101" s="307">
        <v>0.30484191742089189</v>
      </c>
      <c r="Q101" s="307"/>
      <c r="R101" s="307">
        <v>0.19224324140910809</v>
      </c>
      <c r="S101" s="307">
        <v>0.2232145703226496</v>
      </c>
      <c r="T101" s="307">
        <v>0.29311088295703086</v>
      </c>
      <c r="U101" s="307"/>
      <c r="V101" s="307">
        <v>0.12005103353714663</v>
      </c>
      <c r="W101" s="307">
        <v>0.14268102058725723</v>
      </c>
      <c r="X101" s="307">
        <v>0.18206561504018237</v>
      </c>
      <c r="Y101" s="307"/>
      <c r="Z101" s="307">
        <v>1.0651336377210883</v>
      </c>
      <c r="AA101" s="307">
        <v>1.1134233388746626</v>
      </c>
      <c r="AB101" s="307">
        <v>1.0958353778686618</v>
      </c>
      <c r="AC101" s="307"/>
      <c r="AD101" s="307">
        <v>1.7188117941851679</v>
      </c>
      <c r="AE101" s="307">
        <v>1.5452239821575753</v>
      </c>
      <c r="AF101" s="307">
        <v>1.1978837537409339</v>
      </c>
      <c r="AG101" s="307"/>
      <c r="AH101" s="307">
        <v>1.2029448263409726</v>
      </c>
      <c r="AI101" s="307">
        <v>0.85010898568422577</v>
      </c>
      <c r="AJ101" s="307">
        <v>0.18691842232113876</v>
      </c>
      <c r="AK101" s="307"/>
      <c r="AL101" s="307">
        <v>0.35429698134035525</v>
      </c>
      <c r="AM101" s="307">
        <v>0.27197237767652982</v>
      </c>
      <c r="AN101" s="307">
        <v>0.26642416493461452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Leicester and Leicestershire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Leicester and Leicestershire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Leicester and Leicestershire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Leicester and Leicestershire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Leicester and Leicestershire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Leicester and Leicestershire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Leicester and Leicestershire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Leicester and Leicestershire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Leicester and Leicestershire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0.40110548036023197</v>
      </c>
      <c r="C8" s="69">
        <v>0.5503240852343616</v>
      </c>
      <c r="D8" s="69">
        <v>0.55412739121213994</v>
      </c>
      <c r="E8" s="69">
        <v>0.61739422013918521</v>
      </c>
      <c r="F8" s="69">
        <v>0.81207632440474464</v>
      </c>
      <c r="G8" s="10"/>
      <c r="H8" s="69">
        <f>F8-D8</f>
        <v>0.2579489331926047</v>
      </c>
      <c r="I8" s="69">
        <f>'RD T1'!E36</f>
        <v>0.34018106526659442</v>
      </c>
      <c r="J8" s="69">
        <f>SUM(H8:I8)</f>
        <v>0.59812999845919912</v>
      </c>
      <c r="L8" t="str">
        <f>A8</f>
        <v>11 Corporate managers and directors</v>
      </c>
      <c r="M8" s="69">
        <v>3.2731570169357642</v>
      </c>
      <c r="N8" s="69">
        <v>4.8760265502627469</v>
      </c>
      <c r="O8" s="69">
        <v>4.542721505270702</v>
      </c>
      <c r="P8" s="69">
        <v>4.9794322309199543</v>
      </c>
      <c r="Q8" s="69">
        <v>6.5421669411492633</v>
      </c>
      <c r="R8" s="10"/>
      <c r="S8" s="69">
        <f>Q8-O8</f>
        <v>1.9994454358785614</v>
      </c>
      <c r="T8" s="69">
        <f>'RD T1'!E65</f>
        <v>2.7336885714891443</v>
      </c>
      <c r="U8" s="69">
        <f>SUM(S8:T8)</f>
        <v>4.7331340073677062</v>
      </c>
      <c r="W8" t="str">
        <f>A8</f>
        <v>11 Corporate managers and directors</v>
      </c>
      <c r="X8" s="69">
        <v>9.1148817454623146</v>
      </c>
      <c r="Y8" s="69">
        <v>10.555644316292135</v>
      </c>
      <c r="Z8" s="69">
        <v>11.950606427971071</v>
      </c>
      <c r="AA8" s="69">
        <v>11.679365051950285</v>
      </c>
      <c r="AB8" s="69">
        <v>14.09153255434728</v>
      </c>
      <c r="AC8" s="69"/>
      <c r="AD8" s="69">
        <f>AB8-Z8</f>
        <v>2.1409261263762094</v>
      </c>
      <c r="AE8" s="69">
        <f>'RD T1'!E94</f>
        <v>7.1456179954919863</v>
      </c>
      <c r="AF8" s="69">
        <f>SUM(AD8:AE8)</f>
        <v>9.2865441218681966</v>
      </c>
      <c r="AH8" t="str">
        <f>L8</f>
        <v>11 Corporate managers and directors</v>
      </c>
      <c r="AI8" s="69">
        <v>1.7405384024805672</v>
      </c>
      <c r="AJ8" s="69">
        <v>1.8942491709465747</v>
      </c>
      <c r="AK8" s="69">
        <v>2.0900385462944802</v>
      </c>
      <c r="AL8" s="69">
        <v>1.9490751491916469</v>
      </c>
      <c r="AM8" s="69">
        <v>2.2153255949962172</v>
      </c>
      <c r="AN8" s="69"/>
      <c r="AO8" s="69">
        <f>AM8-AK8</f>
        <v>0.12528704870173701</v>
      </c>
      <c r="AP8" s="69">
        <f>'RD T1'!E123</f>
        <v>1.0961367922034355</v>
      </c>
      <c r="AQ8" s="69">
        <f>SUM(AO8:AP8)</f>
        <v>1.2214238409051725</v>
      </c>
      <c r="AS8" t="str">
        <f>W8</f>
        <v>11 Corporate managers and directors</v>
      </c>
      <c r="AT8" s="69">
        <v>2.6953504499087497</v>
      </c>
      <c r="AU8" s="69">
        <v>2.8983727802766177</v>
      </c>
      <c r="AV8" s="69">
        <v>3.4009256644203005</v>
      </c>
      <c r="AW8" s="69">
        <v>3.0873435371266145</v>
      </c>
      <c r="AX8" s="69">
        <v>3.5233039897834231</v>
      </c>
      <c r="AY8" s="69"/>
      <c r="AZ8" s="69">
        <f>AX8-AV8</f>
        <v>0.12237832536312254</v>
      </c>
      <c r="BA8" s="69">
        <f>'RD T1'!E152</f>
        <v>1.718561167620378</v>
      </c>
      <c r="BB8" s="69">
        <f>SUM(AZ8:BA8)</f>
        <v>1.8409394929835006</v>
      </c>
      <c r="BD8" t="str">
        <f>AH8</f>
        <v>11 Corporate managers and directors</v>
      </c>
      <c r="BE8" s="69">
        <v>6.6435534235206655</v>
      </c>
      <c r="BF8" s="69">
        <v>8.704246264646887</v>
      </c>
      <c r="BG8" s="69">
        <v>8.6683189597517618</v>
      </c>
      <c r="BH8" s="69">
        <v>7.6569505688677104</v>
      </c>
      <c r="BI8" s="69">
        <v>8.3195591630217471</v>
      </c>
      <c r="BJ8" s="69"/>
      <c r="BK8" s="69">
        <f>BI8-BG8</f>
        <v>-0.34875979673001467</v>
      </c>
      <c r="BL8" s="69">
        <f>'RD T1'!E181</f>
        <v>3.576660321082648</v>
      </c>
      <c r="BM8" s="69">
        <f>SUM(BK8:BL8)</f>
        <v>3.2279005243526333</v>
      </c>
      <c r="BO8" t="str">
        <f>AS8</f>
        <v>11 Corporate managers and directors</v>
      </c>
      <c r="BP8" s="69">
        <v>5.1858159747889596</v>
      </c>
      <c r="BQ8" s="69">
        <v>6.2482767299059194</v>
      </c>
      <c r="BR8" s="69">
        <v>6.0966867995256901</v>
      </c>
      <c r="BS8" s="69">
        <v>4.7613039202874319</v>
      </c>
      <c r="BT8" s="69">
        <v>3.6654274763821859</v>
      </c>
      <c r="BU8" s="69"/>
      <c r="BV8" s="69">
        <f>BT8-BR8</f>
        <v>-2.4312593231435042</v>
      </c>
      <c r="BW8" s="69">
        <f>'RD T1'!E210</f>
        <v>2.0759841390793161</v>
      </c>
      <c r="BX8" s="69">
        <f>SUM(BV8:BW8)</f>
        <v>-0.35527518406418812</v>
      </c>
      <c r="BZ8" t="str">
        <f>BD8</f>
        <v>11 Corporate managers and directors</v>
      </c>
      <c r="CA8" s="69">
        <v>3.7967750366467001</v>
      </c>
      <c r="CB8" s="69">
        <v>4.216016925153216</v>
      </c>
      <c r="CC8" s="69">
        <v>4.4347323225835815</v>
      </c>
      <c r="CD8" s="69">
        <v>3.8080242011467238</v>
      </c>
      <c r="CE8" s="69">
        <v>2.8263406672458089</v>
      </c>
      <c r="CF8" s="69"/>
      <c r="CG8" s="69">
        <f>CE8-CC8</f>
        <v>-1.6083916553377726</v>
      </c>
      <c r="CH8" s="69">
        <f>'RD T1'!E239</f>
        <v>1.5973755768578779</v>
      </c>
      <c r="CI8" s="69">
        <f>SUM(CG8:CH8)</f>
        <v>-1.101607847989472E-2</v>
      </c>
      <c r="CK8" t="str">
        <f>BO8</f>
        <v>11 Corporate managers and directors</v>
      </c>
      <c r="CL8" s="69">
        <v>0.63077083330195727</v>
      </c>
      <c r="CM8" s="69">
        <v>0.83902389292533053</v>
      </c>
      <c r="CN8" s="69">
        <v>0.71168442190404535</v>
      </c>
      <c r="CO8" s="69">
        <v>0.65340568025602319</v>
      </c>
      <c r="CP8" s="69">
        <v>0.59066073994055734</v>
      </c>
      <c r="CQ8" s="69"/>
      <c r="CR8" s="69">
        <f>CP8-CN8</f>
        <v>-0.12102368196348801</v>
      </c>
      <c r="CS8" s="69">
        <f>'RD T1'!E268</f>
        <v>0.22396697881139208</v>
      </c>
      <c r="CT8" s="69">
        <f>SUM(CR8:CS8)</f>
        <v>0.10294329684790407</v>
      </c>
    </row>
    <row r="9" spans="1:98" x14ac:dyDescent="0.2">
      <c r="A9" s="10" t="str">
        <f>name!D5</f>
        <v>12 Other managers and proprietors</v>
      </c>
      <c r="B9" s="69">
        <v>0.1513392756319247</v>
      </c>
      <c r="C9" s="69">
        <v>0.20719233641387189</v>
      </c>
      <c r="D9" s="69">
        <v>0.18301175288321186</v>
      </c>
      <c r="E9" s="69">
        <v>0.28018807867995654</v>
      </c>
      <c r="F9" s="69">
        <v>0.4054677753159881</v>
      </c>
      <c r="H9" s="69">
        <f t="shared" ref="H9:H32" si="26">F9-D9</f>
        <v>0.22245602243277623</v>
      </c>
      <c r="I9" s="69">
        <f>'RD T1'!E37</f>
        <v>0.17676314252606998</v>
      </c>
      <c r="J9" s="69">
        <f t="shared" ref="J9:J32" si="27">SUM(H9:I9)</f>
        <v>0.39921916495884624</v>
      </c>
      <c r="L9" t="str">
        <f t="shared" ref="L9:L32" si="28">A9</f>
        <v>12 Other managers and proprietors</v>
      </c>
      <c r="M9" s="69">
        <v>1.2402024881952716</v>
      </c>
      <c r="N9" s="69">
        <v>1.756972237316005</v>
      </c>
      <c r="O9" s="69">
        <v>1.6122900879003181</v>
      </c>
      <c r="P9" s="69">
        <v>2.3559014845872936</v>
      </c>
      <c r="Q9" s="69">
        <v>3.4335310768055072</v>
      </c>
      <c r="S9" s="69">
        <f t="shared" ref="S9:S35" si="29">Q9-O9</f>
        <v>1.821240988905189</v>
      </c>
      <c r="T9" s="69">
        <f>'RD T1'!E66</f>
        <v>1.4509651572267839</v>
      </c>
      <c r="U9" s="69">
        <f t="shared" ref="U9:U32" si="30">SUM(S9:T9)</f>
        <v>3.2722061461319729</v>
      </c>
      <c r="W9" t="str">
        <f t="shared" ref="W9:W32" si="31">A9</f>
        <v>12 Other managers and proprietors</v>
      </c>
      <c r="X9" s="69">
        <v>3.3309107773072362</v>
      </c>
      <c r="Y9" s="69">
        <v>3.5477337472274293</v>
      </c>
      <c r="Z9" s="69">
        <v>3.9734028137380299</v>
      </c>
      <c r="AA9" s="69">
        <v>5.2230093155434822</v>
      </c>
      <c r="AB9" s="69">
        <v>6.7764318136925823</v>
      </c>
      <c r="AC9" s="69"/>
      <c r="AD9" s="69">
        <f t="shared" ref="AD9:AD32" si="32">AB9-Z9</f>
        <v>2.8030289999545523</v>
      </c>
      <c r="AE9" s="69">
        <f>'RD T1'!E95</f>
        <v>3.4517462065885685</v>
      </c>
      <c r="AF9" s="69">
        <f t="shared" ref="AF9:AF32" si="33">SUM(AD9:AE9)</f>
        <v>6.2547752065431208</v>
      </c>
      <c r="AH9" t="str">
        <f t="shared" ref="AH9:AH32" si="34">L9</f>
        <v>12 Other managers and proprietors</v>
      </c>
      <c r="AI9" s="69">
        <v>0.87694487399770749</v>
      </c>
      <c r="AJ9" s="69">
        <v>0.93390746686959347</v>
      </c>
      <c r="AK9" s="69">
        <v>1.0503623525451309</v>
      </c>
      <c r="AL9" s="69">
        <v>1.2630904502020917</v>
      </c>
      <c r="AM9" s="69">
        <v>1.5852670020081527</v>
      </c>
      <c r="AN9" s="69"/>
      <c r="AO9" s="69">
        <f t="shared" ref="AO9:AO32" si="35">AM9-AK9</f>
        <v>0.53490464946302185</v>
      </c>
      <c r="AP9" s="69">
        <f>'RD T1'!E124</f>
        <v>0.83496074806695475</v>
      </c>
      <c r="AQ9" s="69">
        <f t="shared" ref="AQ9:AQ32" si="36">SUM(AO9:AP9)</f>
        <v>1.3698653975299766</v>
      </c>
      <c r="AS9" t="str">
        <f t="shared" ref="AS9:AS32" si="37">W9</f>
        <v>12 Other managers and proprietors</v>
      </c>
      <c r="AT9" s="69">
        <v>1.0980105620455909</v>
      </c>
      <c r="AU9" s="69">
        <v>1.1341497312830298</v>
      </c>
      <c r="AV9" s="69">
        <v>1.3095203190939588</v>
      </c>
      <c r="AW9" s="69">
        <v>1.6595496280309621</v>
      </c>
      <c r="AX9" s="69">
        <v>2.0539831789408582</v>
      </c>
      <c r="AY9" s="69"/>
      <c r="AZ9" s="69">
        <f t="shared" ref="AZ9:AZ32" si="38">AX9-AV9</f>
        <v>0.74446285984689942</v>
      </c>
      <c r="BA9" s="69">
        <f>'RD T1'!E153</f>
        <v>1.0223920717324244</v>
      </c>
      <c r="BB9" s="69">
        <f t="shared" ref="BB9:BB32" si="39">SUM(AZ9:BA9)</f>
        <v>1.7668549315793238</v>
      </c>
      <c r="BD9" t="str">
        <f t="shared" ref="BD9:BD32" si="40">AH9</f>
        <v>12 Other managers and proprietors</v>
      </c>
      <c r="BE9" s="69">
        <v>2.967641448189287</v>
      </c>
      <c r="BF9" s="69">
        <v>3.3628444470766214</v>
      </c>
      <c r="BG9" s="69">
        <v>3.5347502883030293</v>
      </c>
      <c r="BH9" s="69">
        <v>4.1854158336635852</v>
      </c>
      <c r="BI9" s="69">
        <v>4.7591715669004646</v>
      </c>
      <c r="BJ9" s="69"/>
      <c r="BK9" s="69">
        <f t="shared" ref="BK9:BK32" si="41">BI9-BG9</f>
        <v>1.2244212785974353</v>
      </c>
      <c r="BL9" s="69">
        <f>'RD T1'!E182</f>
        <v>1.9523353452717374</v>
      </c>
      <c r="BM9" s="69">
        <f t="shared" ref="BM9:BM32" si="42">SUM(BK9:BL9)</f>
        <v>3.1767566238691725</v>
      </c>
      <c r="BO9" t="str">
        <f t="shared" ref="BO9:BO32" si="43">AS9</f>
        <v>12 Other managers and proprietors</v>
      </c>
      <c r="BP9" s="69">
        <v>2.9859699847575714</v>
      </c>
      <c r="BQ9" s="69">
        <v>3.40411612994472</v>
      </c>
      <c r="BR9" s="69">
        <v>3.2949102150556357</v>
      </c>
      <c r="BS9" s="69">
        <v>3.654615010134846</v>
      </c>
      <c r="BT9" s="69">
        <v>3.3279058423030952</v>
      </c>
      <c r="BU9" s="69"/>
      <c r="BV9" s="69">
        <f t="shared" ref="BV9:BV32" si="44">BT9-BR9</f>
        <v>3.2995627247459414E-2</v>
      </c>
      <c r="BW9" s="69">
        <f>'RD T1'!E211</f>
        <v>1.8692096266231126</v>
      </c>
      <c r="BX9" s="69">
        <f t="shared" ref="BX9:BX32" si="45">SUM(BV9:BW9)</f>
        <v>1.902205253870572</v>
      </c>
      <c r="BZ9" t="str">
        <f t="shared" ref="BZ9:BZ32" si="46">BD9</f>
        <v>12 Other managers and proprietors</v>
      </c>
      <c r="CA9" s="69">
        <v>2.1960327912060804</v>
      </c>
      <c r="CB9" s="69">
        <v>2.1128070044295528</v>
      </c>
      <c r="CC9" s="69">
        <v>2.2044428197243593</v>
      </c>
      <c r="CD9" s="69">
        <v>2.2971787508731589</v>
      </c>
      <c r="CE9" s="69">
        <v>1.6690546792333145</v>
      </c>
      <c r="CF9" s="69"/>
      <c r="CG9" s="69">
        <f t="shared" ref="CG9:CG32" si="47">CE9-CC9</f>
        <v>-0.53538814049104477</v>
      </c>
      <c r="CH9" s="69">
        <f>'RD T1'!E240</f>
        <v>0.96899821716529022</v>
      </c>
      <c r="CI9" s="69">
        <f t="shared" ref="CI9:CI32" si="48">SUM(CG9:CH9)</f>
        <v>0.43361007667424545</v>
      </c>
      <c r="CK9" t="str">
        <f t="shared" ref="CK9:CK32" si="49">BO9</f>
        <v>12 Other managers and proprietors</v>
      </c>
      <c r="CL9" s="69">
        <v>0.65112704082292039</v>
      </c>
      <c r="CM9" s="69">
        <v>0.74888686215890821</v>
      </c>
      <c r="CN9" s="69">
        <v>0.67559145770854212</v>
      </c>
      <c r="CO9" s="69">
        <v>0.99676602768720823</v>
      </c>
      <c r="CP9" s="69">
        <v>1.0878346420035558</v>
      </c>
      <c r="CQ9" s="69"/>
      <c r="CR9" s="69">
        <f t="shared" ref="CR9:CR32" si="50">CP9-CN9</f>
        <v>0.41224318429501372</v>
      </c>
      <c r="CS9" s="69">
        <f>'RD T1'!E269</f>
        <v>0.37861408647845457</v>
      </c>
      <c r="CT9" s="69">
        <f t="shared" ref="CT9:CT32" si="51">SUM(CR9:CS9)</f>
        <v>0.79085727077346823</v>
      </c>
    </row>
    <row r="10" spans="1:98" x14ac:dyDescent="0.2">
      <c r="A10" s="10" t="str">
        <f>name!D6</f>
        <v>21 Science, research, engineering and technology professionals</v>
      </c>
      <c r="B10" s="69">
        <v>1.1588023570674486</v>
      </c>
      <c r="C10" s="69">
        <v>1.6655085547418371</v>
      </c>
      <c r="D10" s="69">
        <v>1.6085144863908165</v>
      </c>
      <c r="E10" s="69">
        <v>1.9736904406984097</v>
      </c>
      <c r="F10" s="69">
        <v>2.5558429074976594</v>
      </c>
      <c r="G10" s="11"/>
      <c r="H10" s="69">
        <f t="shared" si="26"/>
        <v>0.9473284211068429</v>
      </c>
      <c r="I10" s="69">
        <f>'RD T1'!E38</f>
        <v>0.78847651655421291</v>
      </c>
      <c r="J10" s="69">
        <f t="shared" si="27"/>
        <v>1.7358049376610558</v>
      </c>
      <c r="L10" t="str">
        <f t="shared" si="28"/>
        <v>21 Science, research, engineering and technology professionals</v>
      </c>
      <c r="M10" s="69">
        <v>4.2454469967029516</v>
      </c>
      <c r="N10" s="69">
        <v>6.2476694550159513</v>
      </c>
      <c r="O10" s="69">
        <v>6.0607513917434996</v>
      </c>
      <c r="P10" s="69">
        <v>7.733096742742565</v>
      </c>
      <c r="Q10" s="69">
        <v>10.426285253485595</v>
      </c>
      <c r="R10" s="11"/>
      <c r="S10" s="69">
        <f t="shared" si="29"/>
        <v>4.3655338617420956</v>
      </c>
      <c r="T10" s="69">
        <f>'RD T1'!E67</f>
        <v>3.265845332940351</v>
      </c>
      <c r="U10" s="69">
        <f t="shared" si="30"/>
        <v>7.631379194682447</v>
      </c>
      <c r="W10" t="str">
        <f t="shared" si="31"/>
        <v>21 Science, research, engineering and technology professionals</v>
      </c>
      <c r="X10" s="69">
        <v>9.3050125958496039</v>
      </c>
      <c r="Y10" s="69">
        <v>9.9765026373553205</v>
      </c>
      <c r="Z10" s="69">
        <v>11.264155007240888</v>
      </c>
      <c r="AA10" s="69">
        <v>11.712485349772553</v>
      </c>
      <c r="AB10" s="69">
        <v>12.886678717329318</v>
      </c>
      <c r="AC10" s="69"/>
      <c r="AD10" s="69">
        <f t="shared" si="32"/>
        <v>1.62252371008843</v>
      </c>
      <c r="AE10" s="69">
        <f>'RD T1'!E96</f>
        <v>4.7014919851831634</v>
      </c>
      <c r="AF10" s="69">
        <f t="shared" si="33"/>
        <v>6.3240156952715934</v>
      </c>
      <c r="AH10" t="str">
        <f t="shared" si="34"/>
        <v>21 Science, research, engineering and technology professionals</v>
      </c>
      <c r="AI10" s="69">
        <v>0.94363213917479971</v>
      </c>
      <c r="AJ10" s="69">
        <v>0.98387932622524998</v>
      </c>
      <c r="AK10" s="69">
        <v>1.1617954159011885</v>
      </c>
      <c r="AL10" s="69">
        <v>1.2089496391128043</v>
      </c>
      <c r="AM10" s="69">
        <v>1.4178384721592223</v>
      </c>
      <c r="AN10" s="69"/>
      <c r="AO10" s="69">
        <f t="shared" si="35"/>
        <v>0.25604305625803381</v>
      </c>
      <c r="AP10" s="69">
        <f>'RD T1'!E125</f>
        <v>0.49402681078512767</v>
      </c>
      <c r="AQ10" s="69">
        <f t="shared" si="36"/>
        <v>0.75006986704316148</v>
      </c>
      <c r="AS10" t="str">
        <f t="shared" si="37"/>
        <v>21 Science, research, engineering and technology professionals</v>
      </c>
      <c r="AT10" s="69">
        <v>2.9081606485590212</v>
      </c>
      <c r="AU10" s="69">
        <v>2.7574212980280151</v>
      </c>
      <c r="AV10" s="69">
        <v>3.2477121796221993</v>
      </c>
      <c r="AW10" s="69">
        <v>3.0768951926026631</v>
      </c>
      <c r="AX10" s="69">
        <v>3.2422368714538523</v>
      </c>
      <c r="AY10" s="69"/>
      <c r="AZ10" s="69">
        <f t="shared" si="38"/>
        <v>-5.4753081683469595E-3</v>
      </c>
      <c r="BA10" s="69">
        <f>'RD T1'!E154</f>
        <v>1.119718636407528</v>
      </c>
      <c r="BB10" s="69">
        <f t="shared" si="39"/>
        <v>1.114243328239181</v>
      </c>
      <c r="BD10" t="str">
        <f t="shared" si="40"/>
        <v>21 Science, research, engineering and technology professionals</v>
      </c>
      <c r="BE10" s="69">
        <v>4.6114550128896603</v>
      </c>
      <c r="BF10" s="69">
        <v>5.839868138799801</v>
      </c>
      <c r="BG10" s="69">
        <v>5.6672395426125526</v>
      </c>
      <c r="BH10" s="69">
        <v>5.5580496110502278</v>
      </c>
      <c r="BI10" s="69">
        <v>5.8118086547289112</v>
      </c>
      <c r="BJ10" s="69"/>
      <c r="BK10" s="69">
        <f t="shared" si="41"/>
        <v>0.14456911211635859</v>
      </c>
      <c r="BL10" s="69">
        <f>'RD T1'!E183</f>
        <v>1.7682140491993574</v>
      </c>
      <c r="BM10" s="69">
        <f t="shared" si="42"/>
        <v>1.912783161315716</v>
      </c>
      <c r="BO10" t="str">
        <f t="shared" si="43"/>
        <v>21 Science, research, engineering and technology professionals</v>
      </c>
      <c r="BP10" s="69">
        <v>3.0665567368169704</v>
      </c>
      <c r="BQ10" s="69">
        <v>3.6468635280110173</v>
      </c>
      <c r="BR10" s="69">
        <v>3.6198074388203012</v>
      </c>
      <c r="BS10" s="69">
        <v>3.293334351193026</v>
      </c>
      <c r="BT10" s="69">
        <v>2.8903196269135418</v>
      </c>
      <c r="BU10" s="69"/>
      <c r="BV10" s="69">
        <f t="shared" si="44"/>
        <v>-0.72948781190675938</v>
      </c>
      <c r="BW10" s="69">
        <f>'RD T1'!E212</f>
        <v>1.0794287890359904</v>
      </c>
      <c r="BX10" s="69">
        <f t="shared" si="45"/>
        <v>0.349940977129231</v>
      </c>
      <c r="BZ10" t="str">
        <f t="shared" si="46"/>
        <v>21 Science, research, engineering and technology professionals</v>
      </c>
      <c r="CA10" s="69">
        <v>1.8261604090569663</v>
      </c>
      <c r="CB10" s="69">
        <v>2.1366831856401682</v>
      </c>
      <c r="CC10" s="69">
        <v>2.2034838847869067</v>
      </c>
      <c r="CD10" s="69">
        <v>1.9656209480271436</v>
      </c>
      <c r="CE10" s="69">
        <v>1.3748946562437279</v>
      </c>
      <c r="CF10" s="69"/>
      <c r="CG10" s="69">
        <f t="shared" si="47"/>
        <v>-0.82858922854317885</v>
      </c>
      <c r="CH10" s="69">
        <f>'RD T1'!E241</f>
        <v>0.57746747717020297</v>
      </c>
      <c r="CI10" s="69">
        <f t="shared" si="48"/>
        <v>-0.25112175137297588</v>
      </c>
      <c r="CK10" t="str">
        <f t="shared" si="49"/>
        <v>21 Science, research, engineering and technology professionals</v>
      </c>
      <c r="CL10" s="69">
        <v>0.30599963154448534</v>
      </c>
      <c r="CM10" s="69">
        <v>0.41123786331038104</v>
      </c>
      <c r="CN10" s="69">
        <v>0.38082510687041338</v>
      </c>
      <c r="CO10" s="69">
        <v>0.51369887628103517</v>
      </c>
      <c r="CP10" s="69">
        <v>0.47380330307031293</v>
      </c>
      <c r="CQ10" s="69"/>
      <c r="CR10" s="69">
        <f t="shared" si="50"/>
        <v>9.2978196199899554E-2</v>
      </c>
      <c r="CS10" s="69">
        <f>'RD T1'!E270</f>
        <v>0.13951095387678863</v>
      </c>
      <c r="CT10" s="69">
        <f t="shared" si="51"/>
        <v>0.23248915007668819</v>
      </c>
    </row>
    <row r="11" spans="1:98" x14ac:dyDescent="0.2">
      <c r="A11" s="10" t="str">
        <f>name!D7</f>
        <v>22 Health professionals</v>
      </c>
      <c r="B11" s="69">
        <v>0.95797190628616713</v>
      </c>
      <c r="C11" s="69">
        <v>1.299131111549114</v>
      </c>
      <c r="D11" s="69">
        <v>1.1755832070130718</v>
      </c>
      <c r="E11" s="69">
        <v>1.483319553893796</v>
      </c>
      <c r="F11" s="69">
        <v>1.9156364774406107</v>
      </c>
      <c r="G11" s="11"/>
      <c r="H11" s="69">
        <f t="shared" si="26"/>
        <v>0.74005327042753888</v>
      </c>
      <c r="I11" s="69">
        <f>'RD T1'!E39</f>
        <v>0.7313167236354744</v>
      </c>
      <c r="J11" s="69">
        <f t="shared" si="27"/>
        <v>1.4713699940630134</v>
      </c>
      <c r="L11" t="str">
        <f t="shared" si="28"/>
        <v>22 Health professionals</v>
      </c>
      <c r="M11" s="69">
        <v>2.8853300831391548</v>
      </c>
      <c r="N11" s="69">
        <v>4.0551083015235987</v>
      </c>
      <c r="O11" s="69">
        <v>3.5400298046494716</v>
      </c>
      <c r="P11" s="69">
        <v>4.294262687866973</v>
      </c>
      <c r="Q11" s="69">
        <v>5.3444607153295083</v>
      </c>
      <c r="R11" s="11"/>
      <c r="S11" s="69">
        <f t="shared" si="29"/>
        <v>1.8044309106800367</v>
      </c>
      <c r="T11" s="69">
        <f>'RD T1'!E68</f>
        <v>2.1200768935774459</v>
      </c>
      <c r="U11" s="69">
        <f t="shared" si="30"/>
        <v>3.9245078042574826</v>
      </c>
      <c r="W11" t="str">
        <f t="shared" si="31"/>
        <v>22 Health professionals</v>
      </c>
      <c r="X11" s="69">
        <v>6.7493952156617043</v>
      </c>
      <c r="Y11" s="69">
        <v>7.3372851965295567</v>
      </c>
      <c r="Z11" s="69">
        <v>7.8158610563969777</v>
      </c>
      <c r="AA11" s="69">
        <v>8.8879614721656814</v>
      </c>
      <c r="AB11" s="69">
        <v>10.509282082742665</v>
      </c>
      <c r="AC11" s="69"/>
      <c r="AD11" s="69">
        <f t="shared" si="32"/>
        <v>2.6934210263456873</v>
      </c>
      <c r="AE11" s="69">
        <f>'RD T1'!E97</f>
        <v>5.5017895918849105</v>
      </c>
      <c r="AF11" s="69">
        <f t="shared" si="33"/>
        <v>8.1952106182305968</v>
      </c>
      <c r="AH11" t="str">
        <f t="shared" si="34"/>
        <v>22 Health professionals</v>
      </c>
      <c r="AI11" s="69">
        <v>3.4243968875813824</v>
      </c>
      <c r="AJ11" s="69">
        <v>2.4707284590309468</v>
      </c>
      <c r="AK11" s="69">
        <v>2.392980665214806</v>
      </c>
      <c r="AL11" s="69">
        <v>1.5091627487575683</v>
      </c>
      <c r="AM11" s="69">
        <v>0.68667328322638288</v>
      </c>
      <c r="AN11" s="69"/>
      <c r="AO11" s="69">
        <f t="shared" si="35"/>
        <v>-1.7063073819884231</v>
      </c>
      <c r="AP11" s="69">
        <f>'RD T1'!E126</f>
        <v>0.52221551829034263</v>
      </c>
      <c r="AQ11" s="69">
        <f t="shared" si="36"/>
        <v>-1.1840918636980806</v>
      </c>
      <c r="AS11" t="str">
        <f t="shared" si="37"/>
        <v>22 Health professionals</v>
      </c>
      <c r="AT11" s="69">
        <v>0.44916730085645151</v>
      </c>
      <c r="AU11" s="69">
        <v>0.52068625473008745</v>
      </c>
      <c r="AV11" s="69">
        <v>0.60781544572855162</v>
      </c>
      <c r="AW11" s="69">
        <v>0.64924629111208043</v>
      </c>
      <c r="AX11" s="69">
        <v>0.7540760767869924</v>
      </c>
      <c r="AY11" s="69"/>
      <c r="AZ11" s="69">
        <f t="shared" si="38"/>
        <v>0.14626063105844078</v>
      </c>
      <c r="BA11" s="69">
        <f>'RD T1'!E155</f>
        <v>0.35707950704293878</v>
      </c>
      <c r="BB11" s="69">
        <f t="shared" si="39"/>
        <v>0.50334013810137956</v>
      </c>
      <c r="BD11" t="str">
        <f t="shared" si="40"/>
        <v>22 Health professionals</v>
      </c>
      <c r="BE11" s="69">
        <v>1.725809626988515</v>
      </c>
      <c r="BF11" s="69">
        <v>2.1095679636503024</v>
      </c>
      <c r="BG11" s="69">
        <v>2.2910338677172017</v>
      </c>
      <c r="BH11" s="69">
        <v>2.4157360379269677</v>
      </c>
      <c r="BI11" s="69">
        <v>2.5847331533493478</v>
      </c>
      <c r="BJ11" s="69"/>
      <c r="BK11" s="69">
        <f t="shared" si="41"/>
        <v>0.29369928563214609</v>
      </c>
      <c r="BL11" s="69">
        <f>'RD T1'!E184</f>
        <v>1.3237242182736519</v>
      </c>
      <c r="BM11" s="69">
        <f t="shared" si="42"/>
        <v>1.617423503905798</v>
      </c>
      <c r="BO11" t="str">
        <f t="shared" si="43"/>
        <v>22 Health professionals</v>
      </c>
      <c r="BP11" s="69">
        <v>1.3856396289932764</v>
      </c>
      <c r="BQ11" s="69">
        <v>1.6040491299772899</v>
      </c>
      <c r="BR11" s="69">
        <v>1.7051776306745774</v>
      </c>
      <c r="BS11" s="69">
        <v>1.5957477565942879</v>
      </c>
      <c r="BT11" s="69">
        <v>1.293513380001867</v>
      </c>
      <c r="BU11" s="69"/>
      <c r="BV11" s="69">
        <f t="shared" si="44"/>
        <v>-0.4116642506727104</v>
      </c>
      <c r="BW11" s="69">
        <f>'RD T1'!E213</f>
        <v>0.758048414090296</v>
      </c>
      <c r="BX11" s="69">
        <f t="shared" si="45"/>
        <v>0.3463841634175856</v>
      </c>
      <c r="BZ11" t="str">
        <f t="shared" si="46"/>
        <v>22 Health professionals</v>
      </c>
      <c r="CA11" s="69">
        <v>0.9645471258571654</v>
      </c>
      <c r="CB11" s="69">
        <v>0.92021614046097377</v>
      </c>
      <c r="CC11" s="69">
        <v>0.92715588315459485</v>
      </c>
      <c r="CD11" s="69">
        <v>1.0533341841393873</v>
      </c>
      <c r="CE11" s="69">
        <v>0.7144613855731976</v>
      </c>
      <c r="CF11" s="69"/>
      <c r="CG11" s="69">
        <f t="shared" si="47"/>
        <v>-0.21269449758139725</v>
      </c>
      <c r="CH11" s="69">
        <f>'RD T1'!E242</f>
        <v>0.38622725349594783</v>
      </c>
      <c r="CI11" s="69">
        <f t="shared" si="48"/>
        <v>0.17353275591455058</v>
      </c>
      <c r="CK11" t="str">
        <f t="shared" si="49"/>
        <v>22 Health professionals</v>
      </c>
      <c r="CL11" s="69">
        <v>9.4961358114860631E-2</v>
      </c>
      <c r="CM11" s="69">
        <v>0.12911894331505497</v>
      </c>
      <c r="CN11" s="69">
        <v>0.12184747757413032</v>
      </c>
      <c r="CO11" s="69">
        <v>0.16565172296067932</v>
      </c>
      <c r="CP11" s="69">
        <v>0.17529991679050957</v>
      </c>
      <c r="CQ11" s="69"/>
      <c r="CR11" s="69">
        <f t="shared" si="50"/>
        <v>5.3452439216379252E-2</v>
      </c>
      <c r="CS11" s="69">
        <f>'RD T1'!E271</f>
        <v>6.7205743638693818E-2</v>
      </c>
      <c r="CT11" s="69">
        <f t="shared" si="51"/>
        <v>0.12065818285507307</v>
      </c>
    </row>
    <row r="12" spans="1:98" x14ac:dyDescent="0.2">
      <c r="A12" s="10" t="str">
        <f>name!D8</f>
        <v>23 Teaching and other educational professionals</v>
      </c>
      <c r="B12" s="69">
        <v>1.6489969393793007</v>
      </c>
      <c r="C12" s="69">
        <v>2.0879812310100569</v>
      </c>
      <c r="D12" s="69">
        <v>2.0509489533679277</v>
      </c>
      <c r="E12" s="69">
        <v>2.2801565130191648</v>
      </c>
      <c r="F12" s="69">
        <v>2.6107847225908158</v>
      </c>
      <c r="G12" s="11"/>
      <c r="H12" s="69">
        <f t="shared" si="26"/>
        <v>0.55983576922288814</v>
      </c>
      <c r="I12" s="69">
        <f>'RD T1'!E40</f>
        <v>1.090739458598071</v>
      </c>
      <c r="J12" s="69">
        <f t="shared" si="27"/>
        <v>1.6505752278209591</v>
      </c>
      <c r="L12" t="str">
        <f t="shared" si="28"/>
        <v>23 Teaching and other educational professionals</v>
      </c>
      <c r="M12" s="69">
        <v>8.6919451113371835</v>
      </c>
      <c r="N12" s="69">
        <v>11.677794974347877</v>
      </c>
      <c r="O12" s="69">
        <v>11.287755723383729</v>
      </c>
      <c r="P12" s="69">
        <v>12.453550303207162</v>
      </c>
      <c r="Q12" s="69">
        <v>14.285483482382094</v>
      </c>
      <c r="R12" s="11"/>
      <c r="S12" s="69">
        <f t="shared" si="29"/>
        <v>2.9977277589983657</v>
      </c>
      <c r="T12" s="69">
        <f>'RD T1'!E69</f>
        <v>6.1209158181973597</v>
      </c>
      <c r="U12" s="69">
        <f t="shared" si="30"/>
        <v>9.1186435771957264</v>
      </c>
      <c r="W12" t="str">
        <f t="shared" si="31"/>
        <v>23 Teaching and other educational professionals</v>
      </c>
      <c r="X12" s="69">
        <v>6.2601902032121197</v>
      </c>
      <c r="Y12" s="69">
        <v>5.7170870824946745</v>
      </c>
      <c r="Z12" s="69">
        <v>6.6731180251870708</v>
      </c>
      <c r="AA12" s="69">
        <v>5.6893076827275619</v>
      </c>
      <c r="AB12" s="69">
        <v>4.7803043027641108</v>
      </c>
      <c r="AC12" s="69"/>
      <c r="AD12" s="69">
        <f t="shared" si="32"/>
        <v>-1.89281372242296</v>
      </c>
      <c r="AE12" s="69">
        <f>'RD T1'!E98</f>
        <v>3.0117594861105919</v>
      </c>
      <c r="AF12" s="69">
        <f t="shared" si="33"/>
        <v>1.1189457636876319</v>
      </c>
      <c r="AH12" t="str">
        <f t="shared" si="34"/>
        <v>23 Teaching and other educational professionals</v>
      </c>
      <c r="AI12" s="69">
        <v>0.89677596883568356</v>
      </c>
      <c r="AJ12" s="69">
        <v>0.50774835162531184</v>
      </c>
      <c r="AK12" s="69">
        <v>0.51990107794882923</v>
      </c>
      <c r="AL12" s="69">
        <v>0.29866489923166523</v>
      </c>
      <c r="AM12" s="69">
        <v>0.29472818962539732</v>
      </c>
      <c r="AN12" s="69"/>
      <c r="AO12" s="69">
        <f t="shared" si="35"/>
        <v>-0.22517288832343191</v>
      </c>
      <c r="AP12" s="69">
        <f>'RD T1'!E127</f>
        <v>9.2939870257810531E-2</v>
      </c>
      <c r="AQ12" s="69">
        <f t="shared" si="36"/>
        <v>-0.13223301806562138</v>
      </c>
      <c r="AS12" t="str">
        <f t="shared" si="37"/>
        <v>23 Teaching and other educational professionals</v>
      </c>
      <c r="AT12" s="69">
        <v>0.25009942726719941</v>
      </c>
      <c r="AU12" s="69">
        <v>0.23521573143000107</v>
      </c>
      <c r="AV12" s="69">
        <v>0.27941352213499954</v>
      </c>
      <c r="AW12" s="69">
        <v>0.23278031091793527</v>
      </c>
      <c r="AX12" s="69">
        <v>0.20740682742590758</v>
      </c>
      <c r="AY12" s="69"/>
      <c r="AZ12" s="69">
        <f t="shared" si="38"/>
        <v>-7.2006694709091962E-2</v>
      </c>
      <c r="BA12" s="69">
        <f>'RD T1'!E156</f>
        <v>0.10986062111723779</v>
      </c>
      <c r="BB12" s="69">
        <f t="shared" si="39"/>
        <v>3.7853926408145833E-2</v>
      </c>
      <c r="BD12" t="str">
        <f t="shared" si="40"/>
        <v>23 Teaching and other educational professionals</v>
      </c>
      <c r="BE12" s="69">
        <v>0.9145201958621203</v>
      </c>
      <c r="BF12" s="69">
        <v>1.0733394561509191</v>
      </c>
      <c r="BG12" s="69">
        <v>1.2206691307278361</v>
      </c>
      <c r="BH12" s="69">
        <v>1.2192323533504894</v>
      </c>
      <c r="BI12" s="69">
        <v>1.4255349242729931</v>
      </c>
      <c r="BJ12" s="69"/>
      <c r="BK12" s="69">
        <f t="shared" si="41"/>
        <v>0.20486579354515699</v>
      </c>
      <c r="BL12" s="69">
        <f>'RD T1'!E185</f>
        <v>0.55941128573466881</v>
      </c>
      <c r="BM12" s="69">
        <f t="shared" si="42"/>
        <v>0.7642770792798258</v>
      </c>
      <c r="BO12" t="str">
        <f t="shared" si="43"/>
        <v>23 Teaching and other educational professionals</v>
      </c>
      <c r="BP12" s="69">
        <v>0.70284084904644595</v>
      </c>
      <c r="BQ12" s="69">
        <v>0.72732441842305906</v>
      </c>
      <c r="BR12" s="69">
        <v>0.83304204176180696</v>
      </c>
      <c r="BS12" s="69">
        <v>0.71127990879451997</v>
      </c>
      <c r="BT12" s="69">
        <v>0.56345836281318173</v>
      </c>
      <c r="BU12" s="69"/>
      <c r="BV12" s="69">
        <f t="shared" si="44"/>
        <v>-0.26958367894862523</v>
      </c>
      <c r="BW12" s="69">
        <f>'RD T1'!E214</f>
        <v>0.3296219927559268</v>
      </c>
      <c r="BX12" s="69">
        <f t="shared" si="45"/>
        <v>6.0038313807301569E-2</v>
      </c>
      <c r="BZ12" t="str">
        <f t="shared" si="46"/>
        <v>23 Teaching and other educational professionals</v>
      </c>
      <c r="CA12" s="69">
        <v>0.56876641089016611</v>
      </c>
      <c r="CB12" s="69">
        <v>0.53130259131153468</v>
      </c>
      <c r="CC12" s="69">
        <v>0.64278408002741971</v>
      </c>
      <c r="CD12" s="69">
        <v>0.62379261392964802</v>
      </c>
      <c r="CE12" s="69">
        <v>0.47183273021416861</v>
      </c>
      <c r="CF12" s="69"/>
      <c r="CG12" s="69">
        <f t="shared" si="47"/>
        <v>-0.17095134981325111</v>
      </c>
      <c r="CH12" s="69">
        <f>'RD T1'!E243</f>
        <v>0.25893363140804637</v>
      </c>
      <c r="CI12" s="69">
        <f t="shared" si="48"/>
        <v>8.7982281594795264E-2</v>
      </c>
      <c r="CK12" t="str">
        <f t="shared" si="49"/>
        <v>23 Teaching and other educational professionals</v>
      </c>
      <c r="CL12" s="69">
        <v>9.0610359209637711E-2</v>
      </c>
      <c r="CM12" s="69">
        <v>0.12576644384510696</v>
      </c>
      <c r="CN12" s="69">
        <v>0.14759958897499648</v>
      </c>
      <c r="CO12" s="69">
        <v>0.19783125628350839</v>
      </c>
      <c r="CP12" s="69">
        <v>0.18240441900343593</v>
      </c>
      <c r="CQ12" s="69"/>
      <c r="CR12" s="69">
        <f t="shared" si="50"/>
        <v>3.4804830028439454E-2</v>
      </c>
      <c r="CS12" s="69">
        <f>'RD T1'!E272</f>
        <v>8.4454365131206424E-2</v>
      </c>
      <c r="CT12" s="69">
        <f t="shared" si="51"/>
        <v>0.11925919515964588</v>
      </c>
    </row>
    <row r="13" spans="1:98" x14ac:dyDescent="0.2">
      <c r="A13" s="10" t="str">
        <f>name!D9</f>
        <v>24 Business, media and public service professionals</v>
      </c>
      <c r="B13" s="69">
        <v>0.40609631408236035</v>
      </c>
      <c r="C13" s="69">
        <v>0.5837300950320885</v>
      </c>
      <c r="D13" s="69">
        <v>0.59262113034099839</v>
      </c>
      <c r="E13" s="69">
        <v>0.78453532610780663</v>
      </c>
      <c r="F13" s="69">
        <v>1.0681087368084174</v>
      </c>
      <c r="G13" s="11"/>
      <c r="H13" s="69">
        <f t="shared" si="26"/>
        <v>0.47548760646741906</v>
      </c>
      <c r="I13" s="69">
        <f>'RD T1'!E41</f>
        <v>0.40995840358457097</v>
      </c>
      <c r="J13" s="69">
        <f t="shared" si="27"/>
        <v>0.88544601005199008</v>
      </c>
      <c r="L13" t="str">
        <f t="shared" si="28"/>
        <v>24 Business, media and public service professionals</v>
      </c>
      <c r="M13" s="69">
        <v>5.1941083343019647</v>
      </c>
      <c r="N13" s="69">
        <v>7.7341480509823013</v>
      </c>
      <c r="O13" s="69">
        <v>7.8849575059298855</v>
      </c>
      <c r="P13" s="69">
        <v>9.8330542166634149</v>
      </c>
      <c r="Q13" s="69">
        <v>12.735381186222012</v>
      </c>
      <c r="R13" s="11"/>
      <c r="S13" s="69">
        <f t="shared" si="29"/>
        <v>4.8504236802921268</v>
      </c>
      <c r="T13" s="69">
        <f>'RD T1'!E70</f>
        <v>4.9688754352467059</v>
      </c>
      <c r="U13" s="69">
        <f t="shared" si="30"/>
        <v>9.8192991155388327</v>
      </c>
      <c r="W13" t="str">
        <f t="shared" si="31"/>
        <v>24 Business, media and public service professionals</v>
      </c>
      <c r="X13" s="69">
        <v>10.683756371370205</v>
      </c>
      <c r="Y13" s="69">
        <v>11.69189643375015</v>
      </c>
      <c r="Z13" s="69">
        <v>14.396604002777003</v>
      </c>
      <c r="AA13" s="69">
        <v>15.92228250855354</v>
      </c>
      <c r="AB13" s="69">
        <v>18.165359756322211</v>
      </c>
      <c r="AC13" s="69"/>
      <c r="AD13" s="69">
        <f t="shared" si="32"/>
        <v>3.7687557535452072</v>
      </c>
      <c r="AE13" s="69">
        <f>'RD T1'!E99</f>
        <v>8.8279350580179443</v>
      </c>
      <c r="AF13" s="69">
        <f t="shared" si="33"/>
        <v>12.596690811563152</v>
      </c>
      <c r="AH13" t="str">
        <f t="shared" si="34"/>
        <v>24 Business, media and public service professionals</v>
      </c>
      <c r="AI13" s="69">
        <v>1.0842447896810117</v>
      </c>
      <c r="AJ13" s="69">
        <v>0.99450316220680113</v>
      </c>
      <c r="AK13" s="69">
        <v>1.1817081241743308</v>
      </c>
      <c r="AL13" s="69">
        <v>1.1891131077352897</v>
      </c>
      <c r="AM13" s="69">
        <v>1.3605211332828251</v>
      </c>
      <c r="AN13" s="69"/>
      <c r="AO13" s="69">
        <f t="shared" si="35"/>
        <v>0.17881300910849429</v>
      </c>
      <c r="AP13" s="69">
        <f>'RD T1'!E128</f>
        <v>0.49342903016611045</v>
      </c>
      <c r="AQ13" s="69">
        <f t="shared" si="36"/>
        <v>0.67224203927460469</v>
      </c>
      <c r="AS13" t="str">
        <f t="shared" si="37"/>
        <v>24 Business, media and public service professionals</v>
      </c>
      <c r="AT13" s="69">
        <v>1.7697710238483004</v>
      </c>
      <c r="AU13" s="69">
        <v>1.8189331243014866</v>
      </c>
      <c r="AV13" s="69">
        <v>2.3428574843410548</v>
      </c>
      <c r="AW13" s="69">
        <v>2.5680736863690559</v>
      </c>
      <c r="AX13" s="69">
        <v>3.0354207904756865</v>
      </c>
      <c r="AY13" s="69"/>
      <c r="AZ13" s="69">
        <f t="shared" si="38"/>
        <v>0.69256330613463168</v>
      </c>
      <c r="BA13" s="69">
        <f>'RD T1'!E157</f>
        <v>1.3294181903365403</v>
      </c>
      <c r="BB13" s="69">
        <f t="shared" si="39"/>
        <v>2.021981496471172</v>
      </c>
      <c r="BD13" t="str">
        <f t="shared" si="40"/>
        <v>24 Business, media and public service professionals</v>
      </c>
      <c r="BE13" s="69">
        <v>4.0270302150408384</v>
      </c>
      <c r="BF13" s="69">
        <v>5.1087094256334593</v>
      </c>
      <c r="BG13" s="69">
        <v>5.4934415836535457</v>
      </c>
      <c r="BH13" s="69">
        <v>5.9311997041723465</v>
      </c>
      <c r="BI13" s="69">
        <v>6.501479303186871</v>
      </c>
      <c r="BJ13" s="69"/>
      <c r="BK13" s="69">
        <f t="shared" si="41"/>
        <v>1.0080377195333252</v>
      </c>
      <c r="BL13" s="69">
        <f>'RD T1'!E186</f>
        <v>2.5691651503893778</v>
      </c>
      <c r="BM13" s="69">
        <f t="shared" si="42"/>
        <v>3.577202869922703</v>
      </c>
      <c r="BO13" t="str">
        <f t="shared" si="43"/>
        <v>24 Business, media and public service professionals</v>
      </c>
      <c r="BP13" s="69">
        <v>2.9170843320712407</v>
      </c>
      <c r="BQ13" s="69">
        <v>3.3695043060855929</v>
      </c>
      <c r="BR13" s="69">
        <v>3.6568245879604686</v>
      </c>
      <c r="BS13" s="69">
        <v>3.4079175033565257</v>
      </c>
      <c r="BT13" s="69">
        <v>2.8070148663777235</v>
      </c>
      <c r="BU13" s="69"/>
      <c r="BV13" s="69">
        <f t="shared" si="44"/>
        <v>-0.84980972158274515</v>
      </c>
      <c r="BW13" s="69">
        <f>'RD T1'!E215</f>
        <v>1.3668729277603029</v>
      </c>
      <c r="BX13" s="69">
        <f t="shared" si="45"/>
        <v>0.51706320617755774</v>
      </c>
      <c r="BZ13" t="str">
        <f t="shared" si="46"/>
        <v>24 Business, media and public service professionals</v>
      </c>
      <c r="CA13" s="69">
        <v>1.8713473667086455</v>
      </c>
      <c r="CB13" s="69">
        <v>1.9701634026142427</v>
      </c>
      <c r="CC13" s="69">
        <v>2.2769133375815076</v>
      </c>
      <c r="CD13" s="69">
        <v>2.2174529758701511</v>
      </c>
      <c r="CE13" s="69">
        <v>1.5036194922258617</v>
      </c>
      <c r="CF13" s="69"/>
      <c r="CG13" s="69">
        <f t="shared" si="47"/>
        <v>-0.77329384535564594</v>
      </c>
      <c r="CH13" s="69">
        <f>'RD T1'!E244</f>
        <v>0.81358101850927389</v>
      </c>
      <c r="CI13" s="69">
        <f t="shared" si="48"/>
        <v>4.0287173153627953E-2</v>
      </c>
      <c r="CK13" t="str">
        <f t="shared" si="49"/>
        <v>24 Business, media and public service professionals</v>
      </c>
      <c r="CL13" s="69">
        <v>0.33463595482562808</v>
      </c>
      <c r="CM13" s="69">
        <v>0.45743793344067718</v>
      </c>
      <c r="CN13" s="69">
        <v>0.45075773561327148</v>
      </c>
      <c r="CO13" s="69">
        <v>0.553662208077629</v>
      </c>
      <c r="CP13" s="69">
        <v>0.49090115780694277</v>
      </c>
      <c r="CQ13" s="69"/>
      <c r="CR13" s="69">
        <f t="shared" si="50"/>
        <v>4.0143422193671285E-2</v>
      </c>
      <c r="CS13" s="69">
        <f>'RD T1'!E273</f>
        <v>0.20000979437514232</v>
      </c>
      <c r="CT13" s="69">
        <f t="shared" si="51"/>
        <v>0.24015321656881361</v>
      </c>
    </row>
    <row r="14" spans="1:98" x14ac:dyDescent="0.2">
      <c r="A14" s="10" t="str">
        <f>name!D10</f>
        <v>31 Science, engineering and technology associate professionals</v>
      </c>
      <c r="B14" s="69">
        <v>0.14029031193846095</v>
      </c>
      <c r="C14" s="69">
        <v>0.21281035723324815</v>
      </c>
      <c r="D14" s="69">
        <v>0.21822648565942873</v>
      </c>
      <c r="E14" s="69">
        <v>0.2451436071378941</v>
      </c>
      <c r="F14" s="69">
        <v>0.35340415807242898</v>
      </c>
      <c r="G14" s="11"/>
      <c r="H14" s="69">
        <f t="shared" si="26"/>
        <v>0.13517767241300024</v>
      </c>
      <c r="I14" s="69">
        <f>'RD T1'!E42</f>
        <v>0.12164144359917027</v>
      </c>
      <c r="J14" s="69">
        <f t="shared" si="27"/>
        <v>0.2568191160121705</v>
      </c>
      <c r="L14" t="str">
        <f t="shared" si="28"/>
        <v>31 Science, engineering and technology associate professionals</v>
      </c>
      <c r="M14" s="69">
        <v>0.73173901405541719</v>
      </c>
      <c r="N14" s="69">
        <v>1.0872103879476076</v>
      </c>
      <c r="O14" s="69">
        <v>1.0957454274664344</v>
      </c>
      <c r="P14" s="69">
        <v>1.1663213331365552</v>
      </c>
      <c r="Q14" s="69">
        <v>1.5927151797502774</v>
      </c>
      <c r="R14" s="11"/>
      <c r="S14" s="69">
        <f t="shared" si="29"/>
        <v>0.49696975228384299</v>
      </c>
      <c r="T14" s="69">
        <f>'RD T1'!E71</f>
        <v>0.54254521146304613</v>
      </c>
      <c r="U14" s="69">
        <f t="shared" si="30"/>
        <v>1.039514963746889</v>
      </c>
      <c r="W14" t="str">
        <f t="shared" si="31"/>
        <v>31 Science, engineering and technology associate professionals</v>
      </c>
      <c r="X14" s="69">
        <v>2.0456509163642456</v>
      </c>
      <c r="Y14" s="69">
        <v>2.4070572938137262</v>
      </c>
      <c r="Z14" s="69">
        <v>2.8098687106445985</v>
      </c>
      <c r="AA14" s="69">
        <v>2.5956949175510067</v>
      </c>
      <c r="AB14" s="69">
        <v>2.972922923233738</v>
      </c>
      <c r="AC14" s="69"/>
      <c r="AD14" s="69">
        <f t="shared" si="32"/>
        <v>0.16305421258913944</v>
      </c>
      <c r="AE14" s="69">
        <f>'RD T1'!E100</f>
        <v>1.2137947123879891</v>
      </c>
      <c r="AF14" s="69">
        <f t="shared" si="33"/>
        <v>1.3768489249771285</v>
      </c>
      <c r="AH14" t="str">
        <f t="shared" si="34"/>
        <v>31 Science, engineering and technology associate professionals</v>
      </c>
      <c r="AI14" s="69">
        <v>0.37141794519130095</v>
      </c>
      <c r="AJ14" s="69">
        <v>0.41039600229743423</v>
      </c>
      <c r="AK14" s="69">
        <v>0.50787696498849266</v>
      </c>
      <c r="AL14" s="69">
        <v>0.51748688361375283</v>
      </c>
      <c r="AM14" s="69">
        <v>0.69902728461990182</v>
      </c>
      <c r="AN14" s="69"/>
      <c r="AO14" s="69">
        <f t="shared" si="35"/>
        <v>0.19115031963140916</v>
      </c>
      <c r="AP14" s="69">
        <f>'RD T1'!E129</f>
        <v>0.26584496756458487</v>
      </c>
      <c r="AQ14" s="69">
        <f t="shared" si="36"/>
        <v>0.45699528719599403</v>
      </c>
      <c r="AS14" t="str">
        <f t="shared" si="37"/>
        <v>31 Science, engineering and technology associate professionals</v>
      </c>
      <c r="AT14" s="69">
        <v>1.01696032014072</v>
      </c>
      <c r="AU14" s="69">
        <v>1.0129298783621872</v>
      </c>
      <c r="AV14" s="69">
        <v>1.2328704623860307</v>
      </c>
      <c r="AW14" s="69">
        <v>0.988301645568198</v>
      </c>
      <c r="AX14" s="69">
        <v>1.0112062233773262</v>
      </c>
      <c r="AY14" s="69"/>
      <c r="AZ14" s="69">
        <f t="shared" si="38"/>
        <v>-0.22166423900870447</v>
      </c>
      <c r="BA14" s="69">
        <f>'RD T1'!E158</f>
        <v>0.38733308594403759</v>
      </c>
      <c r="BB14" s="69">
        <f t="shared" si="39"/>
        <v>0.16566884693533313</v>
      </c>
      <c r="BD14" t="str">
        <f t="shared" si="40"/>
        <v>31 Science, engineering and technology associate professionals</v>
      </c>
      <c r="BE14" s="69">
        <v>2.0916016673613571</v>
      </c>
      <c r="BF14" s="69">
        <v>2.5318395406880954</v>
      </c>
      <c r="BG14" s="69">
        <v>2.6363457794428578</v>
      </c>
      <c r="BH14" s="69">
        <v>2.0988037496893761</v>
      </c>
      <c r="BI14" s="69">
        <v>1.9562950339423322</v>
      </c>
      <c r="BJ14" s="69"/>
      <c r="BK14" s="69">
        <f t="shared" si="41"/>
        <v>-0.68005074550052558</v>
      </c>
      <c r="BL14" s="69">
        <f>'RD T1'!E187</f>
        <v>0.7564477132668056</v>
      </c>
      <c r="BM14" s="69">
        <f t="shared" si="42"/>
        <v>7.6396967766280022E-2</v>
      </c>
      <c r="BO14" t="str">
        <f t="shared" si="43"/>
        <v>31 Science, engineering and technology associate professionals</v>
      </c>
      <c r="BP14" s="69">
        <v>1.3492033009081739</v>
      </c>
      <c r="BQ14" s="69">
        <v>1.6192874860196476</v>
      </c>
      <c r="BR14" s="69">
        <v>1.6915515705680109</v>
      </c>
      <c r="BS14" s="69">
        <v>1.2996287225775467</v>
      </c>
      <c r="BT14" s="69">
        <v>1.1826470316913815</v>
      </c>
      <c r="BU14" s="69"/>
      <c r="BV14" s="69">
        <f t="shared" si="44"/>
        <v>-0.50890453887662934</v>
      </c>
      <c r="BW14" s="69">
        <f>'RD T1'!E216</f>
        <v>0.49784750743083661</v>
      </c>
      <c r="BX14" s="69">
        <f t="shared" si="45"/>
        <v>-1.1057031445792731E-2</v>
      </c>
      <c r="BZ14" t="str">
        <f t="shared" si="46"/>
        <v>31 Science, engineering and technology associate professionals</v>
      </c>
      <c r="CA14" s="69">
        <v>1.0932440113094795</v>
      </c>
      <c r="CB14" s="69">
        <v>1.2774755790406445</v>
      </c>
      <c r="CC14" s="69">
        <v>1.4722094416504776</v>
      </c>
      <c r="CD14" s="69">
        <v>1.1253102258236596</v>
      </c>
      <c r="CE14" s="69">
        <v>0.88010763586229179</v>
      </c>
      <c r="CF14" s="69"/>
      <c r="CG14" s="69">
        <f t="shared" si="47"/>
        <v>-0.59210180578818583</v>
      </c>
      <c r="CH14" s="69">
        <f>'RD T1'!E245</f>
        <v>0.40024643356853029</v>
      </c>
      <c r="CI14" s="69">
        <f t="shared" si="48"/>
        <v>-0.19185537221965554</v>
      </c>
      <c r="CK14" t="str">
        <f t="shared" si="49"/>
        <v>31 Science, engineering and technology associate professionals</v>
      </c>
      <c r="CL14" s="69">
        <v>0.16962408586039573</v>
      </c>
      <c r="CM14" s="69">
        <v>0.23068857393903905</v>
      </c>
      <c r="CN14" s="69">
        <v>0.25255688262891007</v>
      </c>
      <c r="CO14" s="69">
        <v>0.28892326565049342</v>
      </c>
      <c r="CP14" s="69">
        <v>0.29098812124940499</v>
      </c>
      <c r="CQ14" s="69"/>
      <c r="CR14" s="69">
        <f t="shared" si="50"/>
        <v>3.8431238620494912E-2</v>
      </c>
      <c r="CS14" s="69">
        <f>'RD T1'!E274</f>
        <v>0.11352108043023409</v>
      </c>
      <c r="CT14" s="69">
        <f t="shared" si="51"/>
        <v>0.15195231905072901</v>
      </c>
    </row>
    <row r="15" spans="1:98" x14ac:dyDescent="0.2">
      <c r="A15" s="10" t="str">
        <f>name!D11</f>
        <v>32 Health and social care associate professionals</v>
      </c>
      <c r="B15" s="69">
        <v>3.3652841369520382E-2</v>
      </c>
      <c r="C15" s="69">
        <v>5.3353775196665711E-2</v>
      </c>
      <c r="D15" s="69">
        <v>4.0074482559249038E-2</v>
      </c>
      <c r="E15" s="69">
        <v>5.1946419126515285E-2</v>
      </c>
      <c r="F15" s="69">
        <v>7.5668342339046527E-2</v>
      </c>
      <c r="G15" s="11"/>
      <c r="H15" s="69">
        <f t="shared" si="26"/>
        <v>3.5593859779797489E-2</v>
      </c>
      <c r="I15" s="69">
        <f>'RD T1'!E43</f>
        <v>3.202325898584172E-2</v>
      </c>
      <c r="J15" s="69">
        <f t="shared" si="27"/>
        <v>6.7617118765639209E-2</v>
      </c>
      <c r="L15" t="str">
        <f t="shared" si="28"/>
        <v>32 Health and social care associate professionals</v>
      </c>
      <c r="M15" s="69">
        <v>0.68340077533742083</v>
      </c>
      <c r="N15" s="69">
        <v>1.0488459498900604</v>
      </c>
      <c r="O15" s="69">
        <v>0.92765483094826717</v>
      </c>
      <c r="P15" s="69">
        <v>1.1346253260487715</v>
      </c>
      <c r="Q15" s="69">
        <v>1.5522684129650788</v>
      </c>
      <c r="R15" s="11"/>
      <c r="S15" s="69">
        <f t="shared" si="29"/>
        <v>0.62461358201681161</v>
      </c>
      <c r="T15" s="69">
        <f>'RD T1'!E72</f>
        <v>0.63460482051736056</v>
      </c>
      <c r="U15" s="69">
        <f t="shared" si="30"/>
        <v>1.2592184025341722</v>
      </c>
      <c r="W15" t="str">
        <f t="shared" si="31"/>
        <v>32 Health and social care associate professionals</v>
      </c>
      <c r="X15" s="69">
        <v>2.2506383837178809</v>
      </c>
      <c r="Y15" s="69">
        <v>2.5631235057335657</v>
      </c>
      <c r="Z15" s="69">
        <v>2.6634619055058675</v>
      </c>
      <c r="AA15" s="69">
        <v>3.0603071834205373</v>
      </c>
      <c r="AB15" s="69">
        <v>3.9563506450020727</v>
      </c>
      <c r="AC15" s="69"/>
      <c r="AD15" s="69">
        <f t="shared" si="32"/>
        <v>1.2928887394962052</v>
      </c>
      <c r="AE15" s="69">
        <f>'RD T1'!E101</f>
        <v>2.1419577413280217</v>
      </c>
      <c r="AF15" s="69">
        <f t="shared" si="33"/>
        <v>3.4348464808242269</v>
      </c>
      <c r="AH15" t="str">
        <f t="shared" si="34"/>
        <v>32 Health and social care associate professionals</v>
      </c>
      <c r="AI15" s="69">
        <v>1.5600623550695583</v>
      </c>
      <c r="AJ15" s="69">
        <v>1.2762971337842017</v>
      </c>
      <c r="AK15" s="69">
        <v>1.2696553944381932</v>
      </c>
      <c r="AL15" s="69">
        <v>0.97847928459833999</v>
      </c>
      <c r="AM15" s="69">
        <v>0.62097540728499867</v>
      </c>
      <c r="AN15" s="69"/>
      <c r="AO15" s="69">
        <f t="shared" si="35"/>
        <v>-0.64867998715319453</v>
      </c>
      <c r="AP15" s="69">
        <f>'RD T1'!E130</f>
        <v>0.39351945662556087</v>
      </c>
      <c r="AQ15" s="69">
        <f t="shared" si="36"/>
        <v>-0.25516053052763366</v>
      </c>
      <c r="AS15" t="str">
        <f t="shared" si="37"/>
        <v>32 Health and social care associate professionals</v>
      </c>
      <c r="AT15" s="69">
        <v>0.3648387706323607</v>
      </c>
      <c r="AU15" s="69">
        <v>0.41958758542232077</v>
      </c>
      <c r="AV15" s="69">
        <v>0.47031048402818482</v>
      </c>
      <c r="AW15" s="69">
        <v>0.46346961778410123</v>
      </c>
      <c r="AX15" s="69">
        <v>0.53042753237018914</v>
      </c>
      <c r="AY15" s="69"/>
      <c r="AZ15" s="69">
        <f t="shared" si="38"/>
        <v>6.011704834200432E-2</v>
      </c>
      <c r="BA15" s="69">
        <f>'RD T1'!E159</f>
        <v>0.28647325200858176</v>
      </c>
      <c r="BB15" s="69">
        <f t="shared" si="39"/>
        <v>0.34659030035058608</v>
      </c>
      <c r="BD15" t="str">
        <f t="shared" si="40"/>
        <v>32 Health and social care associate professionals</v>
      </c>
      <c r="BE15" s="69">
        <v>1.5250601507946344</v>
      </c>
      <c r="BF15" s="69">
        <v>1.8633421602608917</v>
      </c>
      <c r="BG15" s="69">
        <v>2.0430079969716228</v>
      </c>
      <c r="BH15" s="69">
        <v>2.0282660230379923</v>
      </c>
      <c r="BI15" s="69">
        <v>2.2732687117086749</v>
      </c>
      <c r="BJ15" s="69"/>
      <c r="BK15" s="69">
        <f t="shared" si="41"/>
        <v>0.23026071473705212</v>
      </c>
      <c r="BL15" s="69">
        <f>'RD T1'!E188</f>
        <v>1.2003198333980116</v>
      </c>
      <c r="BM15" s="69">
        <f t="shared" si="42"/>
        <v>1.4305805481350637</v>
      </c>
      <c r="BO15" t="str">
        <f t="shared" si="43"/>
        <v>32 Health and social care associate professionals</v>
      </c>
      <c r="BP15" s="69">
        <v>1.2965260485062944</v>
      </c>
      <c r="BQ15" s="69">
        <v>1.4125633058050406</v>
      </c>
      <c r="BR15" s="69">
        <v>1.4565843766018276</v>
      </c>
      <c r="BS15" s="69">
        <v>1.246721440904998</v>
      </c>
      <c r="BT15" s="69">
        <v>0.96303658846453577</v>
      </c>
      <c r="BU15" s="69"/>
      <c r="BV15" s="69">
        <f t="shared" si="44"/>
        <v>-0.49354778813729183</v>
      </c>
      <c r="BW15" s="69">
        <f>'RD T1'!E217</f>
        <v>0.65183111224773882</v>
      </c>
      <c r="BX15" s="69">
        <f t="shared" si="45"/>
        <v>0.15828332411044699</v>
      </c>
      <c r="BZ15" t="str">
        <f t="shared" si="46"/>
        <v>32 Health and social care associate professionals</v>
      </c>
      <c r="CA15" s="69">
        <v>0.58438901124403442</v>
      </c>
      <c r="CB15" s="69">
        <v>0.44165773521745216</v>
      </c>
      <c r="CC15" s="69">
        <v>0.44378955613441617</v>
      </c>
      <c r="CD15" s="69">
        <v>0.41496563955851878</v>
      </c>
      <c r="CE15" s="69">
        <v>0.27118279597237804</v>
      </c>
      <c r="CF15" s="69"/>
      <c r="CG15" s="69">
        <f t="shared" si="47"/>
        <v>-0.17260676016203813</v>
      </c>
      <c r="CH15" s="69">
        <f>'RD T1'!E246</f>
        <v>0.15896480709170249</v>
      </c>
      <c r="CI15" s="69">
        <f t="shared" si="48"/>
        <v>-1.3641953070335638E-2</v>
      </c>
      <c r="CK15" t="str">
        <f t="shared" si="49"/>
        <v>32 Health and social care associate professionals</v>
      </c>
      <c r="CL15" s="69">
        <v>6.2886721871797099E-2</v>
      </c>
      <c r="CM15" s="69">
        <v>6.9444602753670565E-2</v>
      </c>
      <c r="CN15" s="69">
        <v>6.6559038825342587E-2</v>
      </c>
      <c r="CO15" s="69">
        <v>8.2702809478036418E-2</v>
      </c>
      <c r="CP15" s="69">
        <v>9.2607595982420535E-2</v>
      </c>
      <c r="CQ15" s="69"/>
      <c r="CR15" s="69">
        <f t="shared" si="50"/>
        <v>2.6048557157077948E-2</v>
      </c>
      <c r="CS15" s="69">
        <f>'RD T1'!E275</f>
        <v>3.8332833937948209E-2</v>
      </c>
      <c r="CT15" s="69">
        <f t="shared" si="51"/>
        <v>6.4381391095026164E-2</v>
      </c>
    </row>
    <row r="16" spans="1:98" x14ac:dyDescent="0.2">
      <c r="A16" s="10" t="str">
        <f>name!D12</f>
        <v>33 Protective service occupations</v>
      </c>
      <c r="B16" s="69">
        <v>1.4476668466361588E-2</v>
      </c>
      <c r="C16" s="69">
        <v>1.8608695560008926E-2</v>
      </c>
      <c r="D16" s="69">
        <v>1.7720421050640693E-2</v>
      </c>
      <c r="E16" s="69">
        <v>2.7510271733919643E-2</v>
      </c>
      <c r="F16" s="69">
        <v>4.4168343475325146E-2</v>
      </c>
      <c r="G16" s="11"/>
      <c r="H16" s="69">
        <f t="shared" si="26"/>
        <v>2.6447922424684453E-2</v>
      </c>
      <c r="I16" s="69">
        <f>'RD T1'!E44</f>
        <v>1.1475633808781242E-2</v>
      </c>
      <c r="J16" s="69">
        <f t="shared" si="27"/>
        <v>3.7923556233465695E-2</v>
      </c>
      <c r="L16" t="str">
        <f t="shared" si="28"/>
        <v>33 Protective service occupations</v>
      </c>
      <c r="M16" s="69">
        <v>0.24796108148303003</v>
      </c>
      <c r="N16" s="69">
        <v>0.32008308373182726</v>
      </c>
      <c r="O16" s="69">
        <v>0.32502386178503578</v>
      </c>
      <c r="P16" s="69">
        <v>0.49096357439854338</v>
      </c>
      <c r="Q16" s="69">
        <v>0.78581280105961482</v>
      </c>
      <c r="R16" s="11"/>
      <c r="S16" s="69">
        <f t="shared" si="29"/>
        <v>0.46078893927457903</v>
      </c>
      <c r="T16" s="69">
        <f>'RD T1'!E73</f>
        <v>0.18400314244140634</v>
      </c>
      <c r="U16" s="69">
        <f t="shared" si="30"/>
        <v>0.64479208171598534</v>
      </c>
      <c r="W16" t="str">
        <f t="shared" si="31"/>
        <v>33 Protective service occupations</v>
      </c>
      <c r="X16" s="69">
        <v>1.2572224707980044</v>
      </c>
      <c r="Y16" s="69">
        <v>1.3723083186941394</v>
      </c>
      <c r="Z16" s="69">
        <v>1.648859943034767</v>
      </c>
      <c r="AA16" s="69">
        <v>2.1558019919871008</v>
      </c>
      <c r="AB16" s="69">
        <v>3.1427162785771321</v>
      </c>
      <c r="AC16" s="69"/>
      <c r="AD16" s="69">
        <f t="shared" si="32"/>
        <v>1.4938563355423651</v>
      </c>
      <c r="AE16" s="69">
        <f>'RD T1'!E102</f>
        <v>0.97587150916746579</v>
      </c>
      <c r="AF16" s="69">
        <f t="shared" si="33"/>
        <v>2.4697278447098308</v>
      </c>
      <c r="AH16" t="str">
        <f t="shared" si="34"/>
        <v>33 Protective service occupations</v>
      </c>
      <c r="AI16" s="69">
        <v>0.34749401454643369</v>
      </c>
      <c r="AJ16" s="69">
        <v>0.36310323135349237</v>
      </c>
      <c r="AK16" s="69">
        <v>0.45234397066578574</v>
      </c>
      <c r="AL16" s="69">
        <v>0.56754630863669964</v>
      </c>
      <c r="AM16" s="69">
        <v>0.77983347867217601</v>
      </c>
      <c r="AN16" s="69"/>
      <c r="AO16" s="69">
        <f t="shared" si="35"/>
        <v>0.32748950800639026</v>
      </c>
      <c r="AP16" s="69">
        <f>'RD T1'!E131</f>
        <v>0.22630079894787736</v>
      </c>
      <c r="AQ16" s="69">
        <f t="shared" si="36"/>
        <v>0.55379030695426756</v>
      </c>
      <c r="AS16" t="str">
        <f t="shared" si="37"/>
        <v>33 Protective service occupations</v>
      </c>
      <c r="AT16" s="69">
        <v>0.31821755712899608</v>
      </c>
      <c r="AU16" s="69">
        <v>0.28012370050722801</v>
      </c>
      <c r="AV16" s="69">
        <v>0.32886025130512947</v>
      </c>
      <c r="AW16" s="69">
        <v>0.34977319974427395</v>
      </c>
      <c r="AX16" s="69">
        <v>0.39634380032163585</v>
      </c>
      <c r="AY16" s="69"/>
      <c r="AZ16" s="69">
        <f t="shared" si="38"/>
        <v>6.7483549016506383E-2</v>
      </c>
      <c r="BA16" s="69">
        <f>'RD T1'!E160</f>
        <v>0.12375339629175042</v>
      </c>
      <c r="BB16" s="69">
        <f t="shared" si="39"/>
        <v>0.1912369453082568</v>
      </c>
      <c r="BD16" t="str">
        <f t="shared" si="40"/>
        <v>33 Protective service occupations</v>
      </c>
      <c r="BE16" s="69">
        <v>1.5343484203457902</v>
      </c>
      <c r="BF16" s="69">
        <v>1.6747258338980415</v>
      </c>
      <c r="BG16" s="69">
        <v>1.6113210941468814</v>
      </c>
      <c r="BH16" s="69">
        <v>1.9231340327518462</v>
      </c>
      <c r="BI16" s="69">
        <v>2.052358210562589</v>
      </c>
      <c r="BJ16" s="69"/>
      <c r="BK16" s="69">
        <f t="shared" si="41"/>
        <v>0.44103711641570764</v>
      </c>
      <c r="BL16" s="69">
        <f>'RD T1'!E189</f>
        <v>0.49838112969104581</v>
      </c>
      <c r="BM16" s="69">
        <f t="shared" si="42"/>
        <v>0.93941824610675351</v>
      </c>
      <c r="BO16" t="str">
        <f t="shared" si="43"/>
        <v>33 Protective service occupations</v>
      </c>
      <c r="BP16" s="69">
        <v>1.5294802010230875</v>
      </c>
      <c r="BQ16" s="69">
        <v>1.6606502647376</v>
      </c>
      <c r="BR16" s="69">
        <v>1.59133590830927</v>
      </c>
      <c r="BS16" s="69">
        <v>1.6696247571764415</v>
      </c>
      <c r="BT16" s="69">
        <v>1.4086970998959802</v>
      </c>
      <c r="BU16" s="69"/>
      <c r="BV16" s="69">
        <f t="shared" si="44"/>
        <v>-0.18263880841328972</v>
      </c>
      <c r="BW16" s="69">
        <f>'RD T1'!E218</f>
        <v>0.44897927480113886</v>
      </c>
      <c r="BX16" s="69">
        <f t="shared" si="45"/>
        <v>0.26634046638784914</v>
      </c>
      <c r="BZ16" t="str">
        <f t="shared" si="46"/>
        <v>33 Protective service occupations</v>
      </c>
      <c r="CA16" s="69">
        <v>0.86618200005988066</v>
      </c>
      <c r="CB16" s="69">
        <v>0.79049197036930774</v>
      </c>
      <c r="CC16" s="69">
        <v>0.83416412309936883</v>
      </c>
      <c r="CD16" s="69">
        <v>0.88322739116142102</v>
      </c>
      <c r="CE16" s="69">
        <v>0.59523535592877808</v>
      </c>
      <c r="CF16" s="69"/>
      <c r="CG16" s="69">
        <f t="shared" si="47"/>
        <v>-0.23892876717059075</v>
      </c>
      <c r="CH16" s="69">
        <f>'RD T1'!E247</f>
        <v>0.25844578441492666</v>
      </c>
      <c r="CI16" s="69">
        <f t="shared" si="48"/>
        <v>1.951701724433591E-2</v>
      </c>
      <c r="CK16" t="str">
        <f t="shared" si="49"/>
        <v>33 Protective service occupations</v>
      </c>
      <c r="CL16" s="69">
        <v>0.13775212000202819</v>
      </c>
      <c r="CM16" s="69">
        <v>0.12376348144852123</v>
      </c>
      <c r="CN16" s="69">
        <v>0.10844521612203921</v>
      </c>
      <c r="CO16" s="69">
        <v>9.9779730291700328E-2</v>
      </c>
      <c r="CP16" s="69">
        <v>3.9123455913431006E-2</v>
      </c>
      <c r="CQ16" s="69"/>
      <c r="CR16" s="69">
        <f t="shared" si="50"/>
        <v>-6.9321760208608196E-2</v>
      </c>
      <c r="CS16" s="69">
        <f>'RD T1'!E276</f>
        <v>1.8289792808359913E-2</v>
      </c>
      <c r="CT16" s="69">
        <f t="shared" si="51"/>
        <v>-5.1031967400248283E-2</v>
      </c>
    </row>
    <row r="17" spans="1:98" x14ac:dyDescent="0.2">
      <c r="A17" s="10" t="str">
        <f>name!D13</f>
        <v>34 Culture, media and sports occupations</v>
      </c>
      <c r="B17" s="69">
        <v>5.8996146477271583E-2</v>
      </c>
      <c r="C17" s="69">
        <v>8.9607772134562683E-2</v>
      </c>
      <c r="D17" s="69">
        <v>9.2670842199649647E-2</v>
      </c>
      <c r="E17" s="69">
        <v>0.10044374274594185</v>
      </c>
      <c r="F17" s="69">
        <v>0.1311174751756746</v>
      </c>
      <c r="G17" s="11"/>
      <c r="H17" s="69">
        <f t="shared" si="26"/>
        <v>3.844663297602495E-2</v>
      </c>
      <c r="I17" s="69">
        <f>'RD T1'!E45</f>
        <v>5.0836937617069082E-2</v>
      </c>
      <c r="J17" s="69">
        <f t="shared" si="27"/>
        <v>8.9283570593094025E-2</v>
      </c>
      <c r="L17" t="str">
        <f t="shared" si="28"/>
        <v>34 Culture, media and sports occupations</v>
      </c>
      <c r="M17" s="69">
        <v>1.0282502129093307</v>
      </c>
      <c r="N17" s="69">
        <v>1.3868089611606129</v>
      </c>
      <c r="O17" s="69">
        <v>1.2913836150367826</v>
      </c>
      <c r="P17" s="69">
        <v>1.3793342128816326</v>
      </c>
      <c r="Q17" s="69">
        <v>1.7730151507156737</v>
      </c>
      <c r="R17" s="11"/>
      <c r="S17" s="69">
        <f t="shared" si="29"/>
        <v>0.48163153567889117</v>
      </c>
      <c r="T17" s="69">
        <f>'RD T1'!E74</f>
        <v>0.6889526049208039</v>
      </c>
      <c r="U17" s="69">
        <f t="shared" si="30"/>
        <v>1.1705841405996951</v>
      </c>
      <c r="W17" t="str">
        <f t="shared" si="31"/>
        <v>34 Culture, media and sports occupations</v>
      </c>
      <c r="X17" s="69">
        <v>2.7595902686651756</v>
      </c>
      <c r="Y17" s="69">
        <v>2.4539079677161935</v>
      </c>
      <c r="Z17" s="69">
        <v>2.7869490834121358</v>
      </c>
      <c r="AA17" s="69">
        <v>2.6357650615100834</v>
      </c>
      <c r="AB17" s="69">
        <v>2.893379424736533</v>
      </c>
      <c r="AC17" s="69"/>
      <c r="AD17" s="69">
        <f t="shared" si="32"/>
        <v>0.10643034132439722</v>
      </c>
      <c r="AE17" s="69">
        <f>'RD T1'!E103</f>
        <v>1.347572466519384</v>
      </c>
      <c r="AF17" s="69">
        <f t="shared" si="33"/>
        <v>1.4540028078437812</v>
      </c>
      <c r="AH17" t="str">
        <f t="shared" si="34"/>
        <v>34 Culture, media and sports occupations</v>
      </c>
      <c r="AI17" s="69">
        <v>0.31335425665536409</v>
      </c>
      <c r="AJ17" s="69">
        <v>0.30580389449498702</v>
      </c>
      <c r="AK17" s="69">
        <v>0.3767955176759108</v>
      </c>
      <c r="AL17" s="69">
        <v>0.350282803590445</v>
      </c>
      <c r="AM17" s="69">
        <v>0.4446062883719793</v>
      </c>
      <c r="AN17" s="69"/>
      <c r="AO17" s="69">
        <f t="shared" si="35"/>
        <v>6.7810770696068501E-2</v>
      </c>
      <c r="AP17" s="69">
        <f>'RD T1'!E132</f>
        <v>0.18309457382988809</v>
      </c>
      <c r="AQ17" s="69">
        <f t="shared" si="36"/>
        <v>0.25090534452595659</v>
      </c>
      <c r="AS17" t="str">
        <f t="shared" si="37"/>
        <v>34 Culture, media and sports occupations</v>
      </c>
      <c r="AT17" s="69">
        <v>0.47541403954828271</v>
      </c>
      <c r="AU17" s="69">
        <v>0.4233880814336326</v>
      </c>
      <c r="AV17" s="69">
        <v>0.47682812852681694</v>
      </c>
      <c r="AW17" s="69">
        <v>0.42402204344923206</v>
      </c>
      <c r="AX17" s="69">
        <v>0.44281243262219122</v>
      </c>
      <c r="AY17" s="69"/>
      <c r="AZ17" s="69">
        <f t="shared" si="38"/>
        <v>-3.401569590462572E-2</v>
      </c>
      <c r="BA17" s="69">
        <f>'RD T1'!E161</f>
        <v>0.20927474256532061</v>
      </c>
      <c r="BB17" s="69">
        <f t="shared" si="39"/>
        <v>0.17525904666069489</v>
      </c>
      <c r="BD17" t="str">
        <f t="shared" si="40"/>
        <v>34 Culture, media and sports occupations</v>
      </c>
      <c r="BE17" s="69">
        <v>1.2659558878122235</v>
      </c>
      <c r="BF17" s="69">
        <v>1.2485163676506443</v>
      </c>
      <c r="BG17" s="69">
        <v>1.1997675779884498</v>
      </c>
      <c r="BH17" s="69">
        <v>1.0171045824906138</v>
      </c>
      <c r="BI17" s="69">
        <v>1.0634588648227778</v>
      </c>
      <c r="BJ17" s="69"/>
      <c r="BK17" s="69">
        <f t="shared" si="41"/>
        <v>-0.13630871316567195</v>
      </c>
      <c r="BL17" s="69">
        <f>'RD T1'!E190</f>
        <v>0.40451855372913981</v>
      </c>
      <c r="BM17" s="69">
        <f t="shared" si="42"/>
        <v>0.26820984056346786</v>
      </c>
      <c r="BO17" t="str">
        <f t="shared" si="43"/>
        <v>34 Culture, media and sports occupations</v>
      </c>
      <c r="BP17" s="69">
        <v>0.72764574086997358</v>
      </c>
      <c r="BQ17" s="69">
        <v>0.59877533234148095</v>
      </c>
      <c r="BR17" s="69">
        <v>0.57136322616769808</v>
      </c>
      <c r="BS17" s="69">
        <v>0.40954944308782515</v>
      </c>
      <c r="BT17" s="69">
        <v>0.26664425350773058</v>
      </c>
      <c r="BU17" s="69"/>
      <c r="BV17" s="69">
        <f t="shared" si="44"/>
        <v>-0.3047189726599675</v>
      </c>
      <c r="BW17" s="69">
        <f>'RD T1'!E219</f>
        <v>0.14588559894569653</v>
      </c>
      <c r="BX17" s="69">
        <f t="shared" si="45"/>
        <v>-0.15883337371427098</v>
      </c>
      <c r="BZ17" t="str">
        <f t="shared" si="46"/>
        <v>34 Culture, media and sports occupations</v>
      </c>
      <c r="CA17" s="69">
        <v>0.58551428702948849</v>
      </c>
      <c r="CB17" s="69">
        <v>0.49560218046536803</v>
      </c>
      <c r="CC17" s="69">
        <v>0.50507671264049281</v>
      </c>
      <c r="CD17" s="69">
        <v>0.42469077067374433</v>
      </c>
      <c r="CE17" s="69">
        <v>0.29649223107819644</v>
      </c>
      <c r="CF17" s="69"/>
      <c r="CG17" s="69">
        <f t="shared" si="47"/>
        <v>-0.20858448156229636</v>
      </c>
      <c r="CH17" s="69">
        <f>'RD T1'!E248</f>
        <v>0.14623211350032964</v>
      </c>
      <c r="CI17" s="69">
        <f t="shared" si="48"/>
        <v>-6.2352368061966729E-2</v>
      </c>
      <c r="CK17" t="str">
        <f t="shared" si="49"/>
        <v>34 Culture, media and sports occupations</v>
      </c>
      <c r="CL17" s="69">
        <v>0.14255899575686123</v>
      </c>
      <c r="CM17" s="69">
        <v>0.17305509310192307</v>
      </c>
      <c r="CN17" s="69">
        <v>0.16148704245288381</v>
      </c>
      <c r="CO17" s="69">
        <v>0.17046070957034357</v>
      </c>
      <c r="CP17" s="69">
        <v>0.14398045534531143</v>
      </c>
      <c r="CQ17" s="69"/>
      <c r="CR17" s="69">
        <f t="shared" si="50"/>
        <v>-1.7506587107572386E-2</v>
      </c>
      <c r="CS17" s="69">
        <f>'RD T1'!E277</f>
        <v>5.8586320781629758E-2</v>
      </c>
      <c r="CT17" s="69">
        <f t="shared" si="51"/>
        <v>4.1079733674057373E-2</v>
      </c>
    </row>
    <row r="18" spans="1:98" x14ac:dyDescent="0.2">
      <c r="A18" s="10" t="str">
        <f>name!D14</f>
        <v>35 Business and public service associate professionals</v>
      </c>
      <c r="B18" s="69">
        <v>0.29416787853086296</v>
      </c>
      <c r="C18" s="69">
        <v>0.38674888468386515</v>
      </c>
      <c r="D18" s="69">
        <v>0.37101803918639042</v>
      </c>
      <c r="E18" s="69">
        <v>0.44255210496765557</v>
      </c>
      <c r="F18" s="69">
        <v>0.60016006854128812</v>
      </c>
      <c r="G18" s="11"/>
      <c r="H18" s="69">
        <f t="shared" si="26"/>
        <v>0.22914202935489769</v>
      </c>
      <c r="I18" s="69">
        <f>'RD T1'!E46</f>
        <v>0.21905618105822031</v>
      </c>
      <c r="J18" s="69">
        <f t="shared" si="27"/>
        <v>0.44819821041311803</v>
      </c>
      <c r="L18" t="str">
        <f t="shared" si="28"/>
        <v>35 Business and public service associate professionals</v>
      </c>
      <c r="M18" s="69">
        <v>2.9206095239954335</v>
      </c>
      <c r="N18" s="69">
        <v>4.2351728049832289</v>
      </c>
      <c r="O18" s="69">
        <v>4.0320968609619134</v>
      </c>
      <c r="P18" s="69">
        <v>4.7372560700286952</v>
      </c>
      <c r="Q18" s="69">
        <v>6.1603898380023443</v>
      </c>
      <c r="R18" s="11"/>
      <c r="S18" s="69">
        <f t="shared" si="29"/>
        <v>2.1282929770404309</v>
      </c>
      <c r="T18" s="69">
        <f>'RD T1'!E75</f>
        <v>2.3265190138593774</v>
      </c>
      <c r="U18" s="69">
        <f t="shared" si="30"/>
        <v>4.4548119908998078</v>
      </c>
      <c r="W18" t="str">
        <f t="shared" si="31"/>
        <v>35 Business and public service associate professionals</v>
      </c>
      <c r="X18" s="69">
        <v>7.4237669917029105</v>
      </c>
      <c r="Y18" s="69">
        <v>7.811888805455804</v>
      </c>
      <c r="Z18" s="69">
        <v>8.8102013744233716</v>
      </c>
      <c r="AA18" s="69">
        <v>8.8471751656877125</v>
      </c>
      <c r="AB18" s="69">
        <v>9.8314280904252893</v>
      </c>
      <c r="AC18" s="69"/>
      <c r="AD18" s="69">
        <f t="shared" si="32"/>
        <v>1.0212267160019177</v>
      </c>
      <c r="AE18" s="69">
        <f>'RD T1'!E104</f>
        <v>4.7079321597158437</v>
      </c>
      <c r="AF18" s="69">
        <f t="shared" si="33"/>
        <v>5.7291588757177614</v>
      </c>
      <c r="AH18" t="str">
        <f t="shared" si="34"/>
        <v>35 Business and public service associate professionals</v>
      </c>
      <c r="AI18" s="69">
        <v>1.9892853452486461</v>
      </c>
      <c r="AJ18" s="69">
        <v>2.0173829538459356</v>
      </c>
      <c r="AK18" s="69">
        <v>2.3518348521272281</v>
      </c>
      <c r="AL18" s="69">
        <v>2.3676693972297489</v>
      </c>
      <c r="AM18" s="69">
        <v>2.8023378230160869</v>
      </c>
      <c r="AN18" s="69"/>
      <c r="AO18" s="69">
        <f t="shared" si="35"/>
        <v>0.45050297088885882</v>
      </c>
      <c r="AP18" s="69">
        <f>'RD T1'!E133</f>
        <v>1.2337163605519514</v>
      </c>
      <c r="AQ18" s="69">
        <f t="shared" si="36"/>
        <v>1.6842193314408103</v>
      </c>
      <c r="AS18" t="str">
        <f t="shared" si="37"/>
        <v>35 Business and public service associate professionals</v>
      </c>
      <c r="AT18" s="69">
        <v>1.9081939826885874</v>
      </c>
      <c r="AU18" s="69">
        <v>1.8646028323105681</v>
      </c>
      <c r="AV18" s="69">
        <v>2.1699128526970375</v>
      </c>
      <c r="AW18" s="69">
        <v>2.1109970339883106</v>
      </c>
      <c r="AX18" s="69">
        <v>2.407792237197055</v>
      </c>
      <c r="AY18" s="69"/>
      <c r="AZ18" s="69">
        <f t="shared" si="38"/>
        <v>0.23787938450001755</v>
      </c>
      <c r="BA18" s="69">
        <f>'RD T1'!E162</f>
        <v>1.0515794504140064</v>
      </c>
      <c r="BB18" s="69">
        <f t="shared" si="39"/>
        <v>1.2894588349140239</v>
      </c>
      <c r="BD18" t="str">
        <f t="shared" si="40"/>
        <v>35 Business and public service associate professionals</v>
      </c>
      <c r="BE18" s="69">
        <v>5.7800215223266962</v>
      </c>
      <c r="BF18" s="69">
        <v>6.564156157352631</v>
      </c>
      <c r="BG18" s="69">
        <v>6.8758387723526413</v>
      </c>
      <c r="BH18" s="69">
        <v>6.1915474970222757</v>
      </c>
      <c r="BI18" s="69">
        <v>5.9602889666897809</v>
      </c>
      <c r="BJ18" s="69"/>
      <c r="BK18" s="69">
        <f t="shared" si="41"/>
        <v>-0.91554980566286037</v>
      </c>
      <c r="BL18" s="69">
        <f>'RD T1'!E191</f>
        <v>2.6205892280644929</v>
      </c>
      <c r="BM18" s="69">
        <f t="shared" si="42"/>
        <v>1.7050394224016325</v>
      </c>
      <c r="BO18" t="str">
        <f t="shared" si="43"/>
        <v>35 Business and public service associate professionals</v>
      </c>
      <c r="BP18" s="69">
        <v>4.7823752895341247</v>
      </c>
      <c r="BQ18" s="69">
        <v>5.0778096173766043</v>
      </c>
      <c r="BR18" s="69">
        <v>5.2086960470437251</v>
      </c>
      <c r="BS18" s="69">
        <v>4.2578729571354534</v>
      </c>
      <c r="BT18" s="69">
        <v>3.3179565113336209</v>
      </c>
      <c r="BU18" s="69"/>
      <c r="BV18" s="69">
        <f t="shared" si="44"/>
        <v>-1.8907395357101042</v>
      </c>
      <c r="BW18" s="69">
        <f>'RD T1'!E220</f>
        <v>1.6353404876773359</v>
      </c>
      <c r="BX18" s="69">
        <f t="shared" si="45"/>
        <v>-0.25539904803276836</v>
      </c>
      <c r="BZ18" t="str">
        <f t="shared" si="46"/>
        <v>35 Business and public service associate professionals</v>
      </c>
      <c r="CA18" s="69">
        <v>3.1947272238243762</v>
      </c>
      <c r="CB18" s="69">
        <v>3.046083573980745</v>
      </c>
      <c r="CC18" s="69">
        <v>3.1194492835342817</v>
      </c>
      <c r="CD18" s="69">
        <v>2.5334421004222318</v>
      </c>
      <c r="CE18" s="69">
        <v>1.6145773347593237</v>
      </c>
      <c r="CF18" s="69"/>
      <c r="CG18" s="69">
        <f t="shared" si="47"/>
        <v>-1.504871948774958</v>
      </c>
      <c r="CH18" s="69">
        <f>'RD T1'!E249</f>
        <v>0.8457037970731236</v>
      </c>
      <c r="CI18" s="69">
        <f t="shared" si="48"/>
        <v>-0.6591681517018344</v>
      </c>
      <c r="CK18" t="str">
        <f t="shared" si="49"/>
        <v>35 Business and public service associate professionals</v>
      </c>
      <c r="CL18" s="69">
        <v>0.50164893733596672</v>
      </c>
      <c r="CM18" s="69">
        <v>0.60810804143780195</v>
      </c>
      <c r="CN18" s="69">
        <v>0.53302891329727264</v>
      </c>
      <c r="CO18" s="69">
        <v>0.4841602692694475</v>
      </c>
      <c r="CP18" s="69">
        <v>0.43146159989143612</v>
      </c>
      <c r="CQ18" s="69"/>
      <c r="CR18" s="69">
        <f t="shared" si="50"/>
        <v>-0.10156731340583652</v>
      </c>
      <c r="CS18" s="69">
        <f>'RD T1'!E278</f>
        <v>0.16475550818069112</v>
      </c>
      <c r="CT18" s="69">
        <f t="shared" si="51"/>
        <v>6.31881947748546E-2</v>
      </c>
    </row>
    <row r="19" spans="1:98" x14ac:dyDescent="0.2">
      <c r="A19" s="10" t="str">
        <f>name!D15</f>
        <v>41 Administrative occupations</v>
      </c>
      <c r="B19" s="69">
        <v>0.18413841894526156</v>
      </c>
      <c r="C19" s="69">
        <v>0.25127705803787026</v>
      </c>
      <c r="D19" s="69">
        <v>0.22596740772830873</v>
      </c>
      <c r="E19" s="69">
        <v>0.27248223875117511</v>
      </c>
      <c r="F19" s="69">
        <v>0.3776435808617466</v>
      </c>
      <c r="G19" s="11"/>
      <c r="H19" s="69">
        <f t="shared" si="26"/>
        <v>0.15167617313343787</v>
      </c>
      <c r="I19" s="69">
        <f>'RD T1'!E47</f>
        <v>0.14503361435392248</v>
      </c>
      <c r="J19" s="69">
        <f t="shared" si="27"/>
        <v>0.29670978748736032</v>
      </c>
      <c r="L19" t="str">
        <f t="shared" si="28"/>
        <v>41 Administrative occupations</v>
      </c>
      <c r="M19" s="69">
        <v>2.1149131443443516</v>
      </c>
      <c r="N19" s="69">
        <v>3.1537431887300316</v>
      </c>
      <c r="O19" s="69">
        <v>2.8857930747451741</v>
      </c>
      <c r="P19" s="69">
        <v>3.4821977116496297</v>
      </c>
      <c r="Q19" s="69">
        <v>4.7255787337446131</v>
      </c>
      <c r="R19" s="11"/>
      <c r="S19" s="69">
        <f t="shared" si="29"/>
        <v>1.839785658999439</v>
      </c>
      <c r="T19" s="69">
        <f>'RD T1'!E76</f>
        <v>1.8675736408008223</v>
      </c>
      <c r="U19" s="69">
        <f t="shared" si="30"/>
        <v>3.7073592998002614</v>
      </c>
      <c r="W19" t="str">
        <f t="shared" si="31"/>
        <v>41 Administrative occupations</v>
      </c>
      <c r="X19" s="69">
        <v>7.6916874660903414</v>
      </c>
      <c r="Y19" s="69">
        <v>8.3958382381332921</v>
      </c>
      <c r="Z19" s="69">
        <v>9.0734906914570583</v>
      </c>
      <c r="AA19" s="69">
        <v>9.5431466996916949</v>
      </c>
      <c r="AB19" s="69">
        <v>11.132006342227164</v>
      </c>
      <c r="AC19" s="69"/>
      <c r="AD19" s="69">
        <f t="shared" si="32"/>
        <v>2.0585156507701061</v>
      </c>
      <c r="AE19" s="69">
        <f>'RD T1'!E105</f>
        <v>5.7863240264189804</v>
      </c>
      <c r="AF19" s="69">
        <f t="shared" si="33"/>
        <v>7.8448396771890865</v>
      </c>
      <c r="AH19" t="str">
        <f t="shared" si="34"/>
        <v>41 Administrative occupations</v>
      </c>
      <c r="AI19" s="69">
        <v>3.0136742982916327</v>
      </c>
      <c r="AJ19" s="69">
        <v>3.2990283411675141</v>
      </c>
      <c r="AK19" s="69">
        <v>3.4753346463205239</v>
      </c>
      <c r="AL19" s="69">
        <v>3.6287672993940552</v>
      </c>
      <c r="AM19" s="69">
        <v>4.2697988745532323</v>
      </c>
      <c r="AN19" s="69"/>
      <c r="AO19" s="69">
        <f t="shared" si="35"/>
        <v>0.79446422823270835</v>
      </c>
      <c r="AP19" s="69">
        <f>'RD T1'!E134</f>
        <v>2.3134907356661012</v>
      </c>
      <c r="AQ19" s="69">
        <f t="shared" si="36"/>
        <v>3.1079549638988095</v>
      </c>
      <c r="AS19" t="str">
        <f t="shared" si="37"/>
        <v>41 Administrative occupations</v>
      </c>
      <c r="AT19" s="69">
        <v>2.8587668548697351</v>
      </c>
      <c r="AU19" s="69">
        <v>3.1237446253679049</v>
      </c>
      <c r="AV19" s="69">
        <v>3.3461166449556119</v>
      </c>
      <c r="AW19" s="69">
        <v>3.4185379016690383</v>
      </c>
      <c r="AX19" s="69">
        <v>4.0295168333334406</v>
      </c>
      <c r="AY19" s="69"/>
      <c r="AZ19" s="69">
        <f t="shared" si="38"/>
        <v>0.68340018837782868</v>
      </c>
      <c r="BA19" s="69">
        <f>'RD T1'!E163</f>
        <v>2.0965976210865342</v>
      </c>
      <c r="BB19" s="69">
        <f t="shared" si="39"/>
        <v>2.7799978094643629</v>
      </c>
      <c r="BD19" t="str">
        <f t="shared" si="40"/>
        <v>41 Administrative occupations</v>
      </c>
      <c r="BE19" s="69">
        <v>9.5699372746798392</v>
      </c>
      <c r="BF19" s="69">
        <v>10.055124315527591</v>
      </c>
      <c r="BG19" s="69">
        <v>11.085410463034686</v>
      </c>
      <c r="BH19" s="69">
        <v>9.7405015282542262</v>
      </c>
      <c r="BI19" s="69">
        <v>8.7391235783509718</v>
      </c>
      <c r="BJ19" s="69"/>
      <c r="BK19" s="69">
        <f t="shared" si="41"/>
        <v>-2.3462868846837139</v>
      </c>
      <c r="BL19" s="69">
        <f>'RD T1'!E192</f>
        <v>4.57085549759669</v>
      </c>
      <c r="BM19" s="69">
        <f t="shared" si="42"/>
        <v>2.224568612912976</v>
      </c>
      <c r="BO19" t="str">
        <f t="shared" si="43"/>
        <v>41 Administrative occupations</v>
      </c>
      <c r="BP19" s="69">
        <v>11.987737884327339</v>
      </c>
      <c r="BQ19" s="69">
        <v>11.500113139311193</v>
      </c>
      <c r="BR19" s="69">
        <v>12.159534018300752</v>
      </c>
      <c r="BS19" s="69">
        <v>9.5424365543513545</v>
      </c>
      <c r="BT19" s="69">
        <v>6.4251342327207803</v>
      </c>
      <c r="BU19" s="69"/>
      <c r="BV19" s="69">
        <f t="shared" si="44"/>
        <v>-5.7343997855799715</v>
      </c>
      <c r="BW19" s="69">
        <f>'RD T1'!E221</f>
        <v>4.0820042381163608</v>
      </c>
      <c r="BX19" s="69">
        <f t="shared" si="45"/>
        <v>-1.6523955474636107</v>
      </c>
      <c r="BZ19" t="str">
        <f t="shared" si="46"/>
        <v>41 Administrative occupations</v>
      </c>
      <c r="CA19" s="69">
        <v>7.2377451132449169</v>
      </c>
      <c r="CB19" s="69">
        <v>5.3991662837896861</v>
      </c>
      <c r="CC19" s="69">
        <v>5.5354861480427617</v>
      </c>
      <c r="CD19" s="69">
        <v>3.9359722086194644</v>
      </c>
      <c r="CE19" s="69">
        <v>1.4720253565074197</v>
      </c>
      <c r="CF19" s="69"/>
      <c r="CG19" s="69">
        <f t="shared" si="47"/>
        <v>-4.0634607915353422</v>
      </c>
      <c r="CH19" s="69">
        <f>'RD T1'!E250</f>
        <v>1.1404558812796808</v>
      </c>
      <c r="CI19" s="69">
        <f t="shared" si="48"/>
        <v>-2.9230049102556617</v>
      </c>
      <c r="CK19" t="str">
        <f t="shared" si="49"/>
        <v>41 Administrative occupations</v>
      </c>
      <c r="CL19" s="69">
        <v>1.2798922045261008</v>
      </c>
      <c r="CM19" s="69">
        <v>1.1981904317649541</v>
      </c>
      <c r="CN19" s="69">
        <v>1.0394132123112565</v>
      </c>
      <c r="CO19" s="69">
        <v>0.87849236054987256</v>
      </c>
      <c r="CP19" s="69">
        <v>0.56587765112431843</v>
      </c>
      <c r="CQ19" s="69"/>
      <c r="CR19" s="69">
        <f t="shared" si="50"/>
        <v>-0.47353556118693807</v>
      </c>
      <c r="CS19" s="69">
        <f>'RD T1'!E279</f>
        <v>0.2810894956563571</v>
      </c>
      <c r="CT19" s="69">
        <f t="shared" si="51"/>
        <v>-0.19244606553058097</v>
      </c>
    </row>
    <row r="20" spans="1:98" x14ac:dyDescent="0.2">
      <c r="A20" s="10" t="str">
        <f>name!D16</f>
        <v>42 Secretarial and related occupations</v>
      </c>
      <c r="B20" s="69">
        <v>1.4172454889560928E-2</v>
      </c>
      <c r="C20" s="69">
        <v>2.0611297512783289E-2</v>
      </c>
      <c r="D20" s="69">
        <v>1.8689254378055051E-2</v>
      </c>
      <c r="E20" s="69">
        <v>2.9059628775668079E-2</v>
      </c>
      <c r="F20" s="69">
        <v>4.6254683100812287E-2</v>
      </c>
      <c r="G20" s="11"/>
      <c r="H20" s="69">
        <f t="shared" si="26"/>
        <v>2.7565428722757235E-2</v>
      </c>
      <c r="I20" s="69">
        <f>'RD T1'!E48</f>
        <v>1.7527498876714735E-2</v>
      </c>
      <c r="J20" s="69">
        <f t="shared" si="27"/>
        <v>4.509292759947197E-2</v>
      </c>
      <c r="L20" t="str">
        <f t="shared" si="28"/>
        <v>42 Secretarial and related occupations</v>
      </c>
      <c r="M20" s="69">
        <v>0.36277947465154375</v>
      </c>
      <c r="N20" s="69">
        <v>0.5125021253282589</v>
      </c>
      <c r="O20" s="69">
        <v>0.4267626872747558</v>
      </c>
      <c r="P20" s="69">
        <v>0.68023194469507919</v>
      </c>
      <c r="Q20" s="69">
        <v>0.87157813133386142</v>
      </c>
      <c r="R20" s="11"/>
      <c r="S20" s="69">
        <f t="shared" si="29"/>
        <v>0.44481544405910561</v>
      </c>
      <c r="T20" s="69">
        <f>'RD T1'!E77</f>
        <v>0.35724287268207922</v>
      </c>
      <c r="U20" s="69">
        <f t="shared" si="30"/>
        <v>0.80205831674118477</v>
      </c>
      <c r="W20" t="str">
        <f t="shared" si="31"/>
        <v>42 Secretarial and related occupations</v>
      </c>
      <c r="X20" s="69">
        <v>1.4202022479040899</v>
      </c>
      <c r="Y20" s="69">
        <v>1.5812617419112294</v>
      </c>
      <c r="Z20" s="69">
        <v>1.5831117973263553</v>
      </c>
      <c r="AA20" s="69">
        <v>2.3207190874077774</v>
      </c>
      <c r="AB20" s="69">
        <v>3.1872835418980907</v>
      </c>
      <c r="AC20" s="69"/>
      <c r="AD20" s="69">
        <f t="shared" si="32"/>
        <v>1.6041717445717354</v>
      </c>
      <c r="AE20" s="69">
        <f>'RD T1'!E106</f>
        <v>1.5921960126561465</v>
      </c>
      <c r="AF20" s="69">
        <f t="shared" si="33"/>
        <v>3.1963677572278817</v>
      </c>
      <c r="AH20" t="str">
        <f t="shared" si="34"/>
        <v>42 Secretarial and related occupations</v>
      </c>
      <c r="AI20" s="69">
        <v>0.63141093499134249</v>
      </c>
      <c r="AJ20" s="69">
        <v>0.69710679468855441</v>
      </c>
      <c r="AK20" s="69">
        <v>0.72171225773247571</v>
      </c>
      <c r="AL20" s="69">
        <v>1.0004869227014002</v>
      </c>
      <c r="AM20" s="69">
        <v>1.1662123968980291</v>
      </c>
      <c r="AN20" s="69"/>
      <c r="AO20" s="69">
        <f t="shared" si="35"/>
        <v>0.44450013916555342</v>
      </c>
      <c r="AP20" s="69">
        <f>'RD T1'!E135</f>
        <v>0.61307366165307786</v>
      </c>
      <c r="AQ20" s="69">
        <f t="shared" si="36"/>
        <v>1.0575738008186313</v>
      </c>
      <c r="AS20" t="str">
        <f t="shared" si="37"/>
        <v>42 Secretarial and related occupations</v>
      </c>
      <c r="AT20" s="69">
        <v>0.52458663430853392</v>
      </c>
      <c r="AU20" s="69">
        <v>0.55743120276805047</v>
      </c>
      <c r="AV20" s="69">
        <v>0.56749216326578944</v>
      </c>
      <c r="AW20" s="69">
        <v>0.73813545946983561</v>
      </c>
      <c r="AX20" s="69">
        <v>0.69153586211454365</v>
      </c>
      <c r="AY20" s="69"/>
      <c r="AZ20" s="69">
        <f t="shared" si="38"/>
        <v>0.12404369884875421</v>
      </c>
      <c r="BA20" s="69">
        <f>'RD T1'!E164</f>
        <v>0.41403070052453395</v>
      </c>
      <c r="BB20" s="69">
        <f t="shared" si="39"/>
        <v>0.53807439937328816</v>
      </c>
      <c r="BD20" t="str">
        <f t="shared" si="40"/>
        <v>42 Secretarial and related occupations</v>
      </c>
      <c r="BE20" s="69">
        <v>2.0014524477253066</v>
      </c>
      <c r="BF20" s="69">
        <v>1.9894746263003718</v>
      </c>
      <c r="BG20" s="69">
        <v>2.0422248270117755</v>
      </c>
      <c r="BH20" s="69">
        <v>2.1598154023545293</v>
      </c>
      <c r="BI20" s="69">
        <v>0.93608278766984909</v>
      </c>
      <c r="BJ20" s="69"/>
      <c r="BK20" s="69">
        <f t="shared" si="41"/>
        <v>-1.1061420393419263</v>
      </c>
      <c r="BL20" s="69">
        <f>'RD T1'!E193</f>
        <v>0.81140247026188062</v>
      </c>
      <c r="BM20" s="69">
        <f t="shared" si="42"/>
        <v>-0.29473956908004573</v>
      </c>
      <c r="BO20" t="str">
        <f t="shared" si="43"/>
        <v>42 Secretarial and related occupations</v>
      </c>
      <c r="BP20" s="69">
        <v>2.8293068014550231</v>
      </c>
      <c r="BQ20" s="69">
        <v>2.5399578449784488</v>
      </c>
      <c r="BR20" s="69">
        <v>2.5651291870916704</v>
      </c>
      <c r="BS20" s="69">
        <v>2.1881278552361598</v>
      </c>
      <c r="BT20" s="69">
        <v>0.85211526600906118</v>
      </c>
      <c r="BU20" s="69"/>
      <c r="BV20" s="69">
        <f t="shared" si="44"/>
        <v>-1.7130139210826092</v>
      </c>
      <c r="BW20" s="69">
        <f>'RD T1'!E222</f>
        <v>0.85809088354510021</v>
      </c>
      <c r="BX20" s="69">
        <f t="shared" si="45"/>
        <v>-0.85492303753750898</v>
      </c>
      <c r="BZ20" t="str">
        <f t="shared" si="46"/>
        <v>42 Secretarial and related occupations</v>
      </c>
      <c r="CA20" s="69">
        <v>2.7875052688889776</v>
      </c>
      <c r="CB20" s="69">
        <v>2.1587151337623216</v>
      </c>
      <c r="CC20" s="69">
        <v>2.1100121423991265</v>
      </c>
      <c r="CD20" s="69">
        <v>1.2540827962501955</v>
      </c>
      <c r="CE20" s="69">
        <v>0.42071713490637969</v>
      </c>
      <c r="CF20" s="69"/>
      <c r="CG20" s="69">
        <f t="shared" si="47"/>
        <v>-1.6892950074927469</v>
      </c>
      <c r="CH20" s="69">
        <f>'RD T1'!E251</f>
        <v>0.42556305870466804</v>
      </c>
      <c r="CI20" s="69">
        <f t="shared" si="48"/>
        <v>-1.2637319487880787</v>
      </c>
      <c r="CK20" t="str">
        <f t="shared" si="49"/>
        <v>42 Secretarial and related occupations</v>
      </c>
      <c r="CL20" s="69">
        <v>0.46942432749721535</v>
      </c>
      <c r="CM20" s="69">
        <v>0.53302336537065553</v>
      </c>
      <c r="CN20" s="69">
        <v>0.50374558402411229</v>
      </c>
      <c r="CO20" s="69">
        <v>0.62842531771155596</v>
      </c>
      <c r="CP20" s="69">
        <v>0.57244676371804848</v>
      </c>
      <c r="CQ20" s="69"/>
      <c r="CR20" s="69">
        <f t="shared" si="50"/>
        <v>6.8701179693936187E-2</v>
      </c>
      <c r="CS20" s="69">
        <f>'RD T1'!E280</f>
        <v>0.28628367658393455</v>
      </c>
      <c r="CT20" s="69">
        <f t="shared" si="51"/>
        <v>0.35498485627787074</v>
      </c>
    </row>
    <row r="21" spans="1:98" x14ac:dyDescent="0.2">
      <c r="A21" s="10" t="str">
        <f>name!D17</f>
        <v>51 Skilled agricultural and related trades</v>
      </c>
      <c r="B21" s="69">
        <v>9.8275351188287022E-3</v>
      </c>
      <c r="C21" s="69">
        <v>2.5852806618822506E-2</v>
      </c>
      <c r="D21" s="69">
        <v>1.1906668552146917E-2</v>
      </c>
      <c r="E21" s="69">
        <v>1.4434475313309136E-2</v>
      </c>
      <c r="F21" s="69">
        <v>1.9946512579989285E-2</v>
      </c>
      <c r="G21" s="11"/>
      <c r="H21" s="69">
        <f t="shared" si="26"/>
        <v>8.0398440278423682E-3</v>
      </c>
      <c r="I21" s="69">
        <f>'RD T1'!E49</f>
        <v>1.0499785171839216E-2</v>
      </c>
      <c r="J21" s="69">
        <f t="shared" si="27"/>
        <v>1.8539629199681586E-2</v>
      </c>
      <c r="L21" t="str">
        <f t="shared" si="28"/>
        <v>51 Skilled agricultural and related trades</v>
      </c>
      <c r="M21" s="69">
        <v>7.1186570320500214E-2</v>
      </c>
      <c r="N21" s="69">
        <v>9.2046750357138163E-2</v>
      </c>
      <c r="O21" s="69">
        <v>7.6851301415400836E-2</v>
      </c>
      <c r="P21" s="69">
        <v>8.5959869607454692E-2</v>
      </c>
      <c r="Q21" s="69">
        <v>0.12540808084448316</v>
      </c>
      <c r="R21" s="11"/>
      <c r="S21" s="69">
        <f t="shared" si="29"/>
        <v>4.855677942908232E-2</v>
      </c>
      <c r="T21" s="69">
        <f>'RD T1'!E78</f>
        <v>5.2762310218697886E-2</v>
      </c>
      <c r="U21" s="69">
        <f t="shared" si="30"/>
        <v>0.10131908964778021</v>
      </c>
      <c r="W21" t="str">
        <f t="shared" si="31"/>
        <v>51 Skilled agricultural and related trades</v>
      </c>
      <c r="X21" s="69">
        <v>0.67228800180537085</v>
      </c>
      <c r="Y21" s="69">
        <v>0.75467061525850088</v>
      </c>
      <c r="Z21" s="69">
        <v>1.0500609752837944</v>
      </c>
      <c r="AA21" s="69">
        <v>1.1417830871831038</v>
      </c>
      <c r="AB21" s="69">
        <v>1.5156256055151616</v>
      </c>
      <c r="AC21" s="69"/>
      <c r="AD21" s="69">
        <f t="shared" si="32"/>
        <v>0.46556463023136718</v>
      </c>
      <c r="AE21" s="69">
        <f>'RD T1'!E107</f>
        <v>0.82015559538081162</v>
      </c>
      <c r="AF21" s="69">
        <f t="shared" si="33"/>
        <v>1.2857202256121787</v>
      </c>
      <c r="AH21" t="str">
        <f t="shared" si="34"/>
        <v>51 Skilled agricultural and related trades</v>
      </c>
      <c r="AI21" s="69">
        <v>0.31717585226185591</v>
      </c>
      <c r="AJ21" s="69">
        <v>0.32412369807154334</v>
      </c>
      <c r="AK21" s="69">
        <v>0.37136523047820513</v>
      </c>
      <c r="AL21" s="69">
        <v>0.39752510426352528</v>
      </c>
      <c r="AM21" s="69">
        <v>0.50821320667428949</v>
      </c>
      <c r="AN21" s="69"/>
      <c r="AO21" s="69">
        <f t="shared" si="35"/>
        <v>0.13684797619608435</v>
      </c>
      <c r="AP21" s="69">
        <f>'RD T1'!E136</f>
        <v>0.31140517234311399</v>
      </c>
      <c r="AQ21" s="69">
        <f t="shared" si="36"/>
        <v>0.44825314853919834</v>
      </c>
      <c r="AS21" t="str">
        <f t="shared" si="37"/>
        <v>51 Skilled agricultural and related trades</v>
      </c>
      <c r="AT21" s="69">
        <v>0.40415610998556145</v>
      </c>
      <c r="AU21" s="69">
        <v>0.39054689040100754</v>
      </c>
      <c r="AV21" s="69">
        <v>0.52958363834212485</v>
      </c>
      <c r="AW21" s="69">
        <v>0.5459283065895113</v>
      </c>
      <c r="AX21" s="69">
        <v>0.72894966001706429</v>
      </c>
      <c r="AY21" s="69"/>
      <c r="AZ21" s="69">
        <f t="shared" si="38"/>
        <v>0.19936602167493944</v>
      </c>
      <c r="BA21" s="69">
        <f>'RD T1'!E165</f>
        <v>0.37719080417603557</v>
      </c>
      <c r="BB21" s="69">
        <f t="shared" si="39"/>
        <v>0.57655682585097501</v>
      </c>
      <c r="BD21" t="str">
        <f t="shared" si="40"/>
        <v>51 Skilled agricultural and related trades</v>
      </c>
      <c r="BE21" s="69">
        <v>0.87823786167134077</v>
      </c>
      <c r="BF21" s="69">
        <v>0.97324580417678785</v>
      </c>
      <c r="BG21" s="69">
        <v>1.0695923526526061</v>
      </c>
      <c r="BH21" s="69">
        <v>0.99552058076767658</v>
      </c>
      <c r="BI21" s="69">
        <v>1.0261014790613487</v>
      </c>
      <c r="BJ21" s="69"/>
      <c r="BK21" s="69">
        <f t="shared" si="41"/>
        <v>-4.3490873591257362E-2</v>
      </c>
      <c r="BL21" s="69">
        <f>'RD T1'!E194</f>
        <v>0.53627260598484017</v>
      </c>
      <c r="BM21" s="69">
        <f t="shared" si="42"/>
        <v>0.49278173239358281</v>
      </c>
      <c r="BO21" t="str">
        <f t="shared" si="43"/>
        <v>51 Skilled agricultural and related trades</v>
      </c>
      <c r="BP21" s="69">
        <v>1.3297282888229631</v>
      </c>
      <c r="BQ21" s="69">
        <v>1.4845677276331743</v>
      </c>
      <c r="BR21" s="69">
        <v>1.5659748947925647</v>
      </c>
      <c r="BS21" s="69">
        <v>1.4304725179698836</v>
      </c>
      <c r="BT21" s="69">
        <v>1.3296454593614453</v>
      </c>
      <c r="BU21" s="69"/>
      <c r="BV21" s="69">
        <f t="shared" si="44"/>
        <v>-0.23632943543111939</v>
      </c>
      <c r="BW21" s="69">
        <f>'RD T1'!E223</f>
        <v>0.74764059505312952</v>
      </c>
      <c r="BX21" s="69">
        <f t="shared" si="45"/>
        <v>0.51131115962201013</v>
      </c>
      <c r="BZ21" t="str">
        <f t="shared" si="46"/>
        <v>51 Skilled agricultural and related trades</v>
      </c>
      <c r="CA21" s="69">
        <v>1.1085749453899849</v>
      </c>
      <c r="CB21" s="69">
        <v>1.0021428759530442</v>
      </c>
      <c r="CC21" s="69">
        <v>1.1621818674962976</v>
      </c>
      <c r="CD21" s="69">
        <v>0.91598331676396061</v>
      </c>
      <c r="CE21" s="69">
        <v>0.70179635878031699</v>
      </c>
      <c r="CF21" s="69"/>
      <c r="CG21" s="69">
        <f t="shared" si="47"/>
        <v>-0.46038550871598061</v>
      </c>
      <c r="CH21" s="69">
        <f>'RD T1'!E252</f>
        <v>0.41217319886010134</v>
      </c>
      <c r="CI21" s="69">
        <f t="shared" si="48"/>
        <v>-4.8212309855879265E-2</v>
      </c>
      <c r="CK21" t="str">
        <f t="shared" si="49"/>
        <v>51 Skilled agricultural and related trades</v>
      </c>
      <c r="CL21" s="69">
        <v>0.62372529281491207</v>
      </c>
      <c r="CM21" s="69">
        <v>0.57295347001393571</v>
      </c>
      <c r="CN21" s="69">
        <v>0.64045695398112845</v>
      </c>
      <c r="CO21" s="69">
        <v>0.70924551130225733</v>
      </c>
      <c r="CP21" s="69">
        <v>0.50884385362479079</v>
      </c>
      <c r="CQ21" s="69"/>
      <c r="CR21" s="69">
        <f t="shared" si="50"/>
        <v>-0.13161310035633766</v>
      </c>
      <c r="CS21" s="69">
        <f>'RD T1'!E281</f>
        <v>0.21917367918553521</v>
      </c>
      <c r="CT21" s="69">
        <f t="shared" si="51"/>
        <v>8.7560578829197544E-2</v>
      </c>
    </row>
    <row r="22" spans="1:98" x14ac:dyDescent="0.2">
      <c r="A22" s="10" t="str">
        <f>name!D18</f>
        <v>52 Skilled metal, electrical and electronic trades</v>
      </c>
      <c r="B22" s="69">
        <v>1.9311356894876366E-2</v>
      </c>
      <c r="C22" s="69">
        <v>1.9120476258573355E-2</v>
      </c>
      <c r="D22" s="69">
        <v>2.0228061684812927E-2</v>
      </c>
      <c r="E22" s="69">
        <v>2.5580048637984677E-2</v>
      </c>
      <c r="F22" s="69">
        <v>3.7170584260669985E-2</v>
      </c>
      <c r="G22" s="11"/>
      <c r="H22" s="69">
        <f t="shared" si="26"/>
        <v>1.6942522575857058E-2</v>
      </c>
      <c r="I22" s="69">
        <f>'RD T1'!E50</f>
        <v>1.2897415103390672E-2</v>
      </c>
      <c r="J22" s="69">
        <f t="shared" si="27"/>
        <v>2.9839937679247731E-2</v>
      </c>
      <c r="L22" t="str">
        <f t="shared" si="28"/>
        <v>52 Skilled metal, electrical and electronic trades</v>
      </c>
      <c r="M22" s="69">
        <v>0.31015560204075837</v>
      </c>
      <c r="N22" s="69">
        <v>0.39818130081258513</v>
      </c>
      <c r="O22" s="69">
        <v>0.31363223829871439</v>
      </c>
      <c r="P22" s="69">
        <v>0.46731488398250348</v>
      </c>
      <c r="Q22" s="69">
        <v>0.71290730614489428</v>
      </c>
      <c r="R22" s="11"/>
      <c r="S22" s="69">
        <f t="shared" si="29"/>
        <v>0.39927506784617989</v>
      </c>
      <c r="T22" s="69">
        <f>'RD T1'!E79</f>
        <v>0.24588476741543305</v>
      </c>
      <c r="U22" s="69">
        <f t="shared" si="30"/>
        <v>0.64515983526161291</v>
      </c>
      <c r="W22" t="str">
        <f t="shared" si="31"/>
        <v>52 Skilled metal, electrical and electronic trades</v>
      </c>
      <c r="X22" s="69">
        <v>1.0712476772040331</v>
      </c>
      <c r="Y22" s="69">
        <v>1.0165172359916474</v>
      </c>
      <c r="Z22" s="69">
        <v>1.0400697893122661</v>
      </c>
      <c r="AA22" s="69">
        <v>1.2510088756943902</v>
      </c>
      <c r="AB22" s="69">
        <v>1.5908672419731231</v>
      </c>
      <c r="AC22" s="69"/>
      <c r="AD22" s="69">
        <f t="shared" si="32"/>
        <v>0.550797452660857</v>
      </c>
      <c r="AE22" s="69">
        <f>'RD T1'!E108</f>
        <v>0.65049383171675601</v>
      </c>
      <c r="AF22" s="69">
        <f t="shared" si="33"/>
        <v>1.2012912843776129</v>
      </c>
      <c r="AH22" t="str">
        <f t="shared" si="34"/>
        <v>52 Skilled metal, electrical and electronic trades</v>
      </c>
      <c r="AI22" s="69">
        <v>0.44050360927414134</v>
      </c>
      <c r="AJ22" s="69">
        <v>0.37331422719655416</v>
      </c>
      <c r="AK22" s="69">
        <v>0.40499860586062925</v>
      </c>
      <c r="AL22" s="69">
        <v>0.4295427223854319</v>
      </c>
      <c r="AM22" s="69">
        <v>0.52272371264678907</v>
      </c>
      <c r="AN22" s="69"/>
      <c r="AO22" s="69">
        <f t="shared" si="35"/>
        <v>0.11772510678615983</v>
      </c>
      <c r="AP22" s="69">
        <f>'RD T1'!E137</f>
        <v>0.20472053688455455</v>
      </c>
      <c r="AQ22" s="69">
        <f t="shared" si="36"/>
        <v>0.32244564367071438</v>
      </c>
      <c r="AS22" t="str">
        <f t="shared" si="37"/>
        <v>52 Skilled metal, electrical and electronic trades</v>
      </c>
      <c r="AT22" s="69">
        <v>1.740354043299563</v>
      </c>
      <c r="AU22" s="69">
        <v>1.420898799766704</v>
      </c>
      <c r="AV22" s="69">
        <v>1.5001171980011567</v>
      </c>
      <c r="AW22" s="69">
        <v>1.5112093327168137</v>
      </c>
      <c r="AX22" s="69">
        <v>1.6713037169221159</v>
      </c>
      <c r="AY22" s="69"/>
      <c r="AZ22" s="69">
        <f t="shared" si="38"/>
        <v>0.17118651892095915</v>
      </c>
      <c r="BA22" s="69">
        <f>'RD T1'!E166</f>
        <v>0.6776454226517461</v>
      </c>
      <c r="BB22" s="69">
        <f t="shared" si="39"/>
        <v>0.84883194157270525</v>
      </c>
      <c r="BD22" t="str">
        <f t="shared" si="40"/>
        <v>52 Skilled metal, electrical and electronic trades</v>
      </c>
      <c r="BE22" s="69">
        <v>9.6550256302930944</v>
      </c>
      <c r="BF22" s="69">
        <v>10.590799862734142</v>
      </c>
      <c r="BG22" s="69">
        <v>8.814250540625947</v>
      </c>
      <c r="BH22" s="69">
        <v>8.8291310122295688</v>
      </c>
      <c r="BI22" s="69">
        <v>8.4194964094785956</v>
      </c>
      <c r="BJ22" s="69"/>
      <c r="BK22" s="69">
        <f t="shared" si="41"/>
        <v>-0.39475413114735147</v>
      </c>
      <c r="BL22" s="69">
        <f>'RD T1'!E195</f>
        <v>3.122683943843592</v>
      </c>
      <c r="BM22" s="69">
        <f t="shared" si="42"/>
        <v>2.7279298126962406</v>
      </c>
      <c r="BO22" t="str">
        <f t="shared" si="43"/>
        <v>52 Skilled metal, electrical and electronic trades</v>
      </c>
      <c r="BP22" s="69">
        <v>5.56342625837088</v>
      </c>
      <c r="BQ22" s="69">
        <v>5.6769898613653966</v>
      </c>
      <c r="BR22" s="69">
        <v>4.8267570366363186</v>
      </c>
      <c r="BS22" s="69">
        <v>4.2268464312290082</v>
      </c>
      <c r="BT22" s="69">
        <v>3.3541214850752779</v>
      </c>
      <c r="BU22" s="69"/>
      <c r="BV22" s="69">
        <f t="shared" si="44"/>
        <v>-1.4726355515610408</v>
      </c>
      <c r="BW22" s="69">
        <f>'RD T1'!E224</f>
        <v>1.4278186353508038</v>
      </c>
      <c r="BX22" s="69">
        <f t="shared" si="45"/>
        <v>-4.4816916210236979E-2</v>
      </c>
      <c r="BZ22" t="str">
        <f t="shared" si="46"/>
        <v>52 Skilled metal, electrical and electronic trades</v>
      </c>
      <c r="CA22" s="69">
        <v>3.1035504318589799</v>
      </c>
      <c r="CB22" s="69">
        <v>2.7373045050574896</v>
      </c>
      <c r="CC22" s="69">
        <v>2.4900685708329457</v>
      </c>
      <c r="CD22" s="69">
        <v>2.0166927659757303</v>
      </c>
      <c r="CE22" s="69">
        <v>1.1603670919917111</v>
      </c>
      <c r="CF22" s="69"/>
      <c r="CG22" s="69">
        <f t="shared" si="47"/>
        <v>-1.3297014788412347</v>
      </c>
      <c r="CH22" s="69">
        <f>'RD T1'!E253</f>
        <v>0.67189053893442241</v>
      </c>
      <c r="CI22" s="69">
        <f t="shared" si="48"/>
        <v>-0.65781093990681228</v>
      </c>
      <c r="CK22" t="str">
        <f t="shared" si="49"/>
        <v>52 Skilled metal, electrical and electronic trades</v>
      </c>
      <c r="CL22" s="69">
        <v>0.9210179905173852</v>
      </c>
      <c r="CM22" s="69">
        <v>0.9789491835843972</v>
      </c>
      <c r="CN22" s="69">
        <v>0.8142284410590368</v>
      </c>
      <c r="CO22" s="69">
        <v>0.82943275436342356</v>
      </c>
      <c r="CP22" s="69">
        <v>0.59418334993466282</v>
      </c>
      <c r="CQ22" s="69"/>
      <c r="CR22" s="69">
        <f t="shared" si="50"/>
        <v>-0.22004509112437398</v>
      </c>
      <c r="CS22" s="69">
        <f>'RD T1'!E282</f>
        <v>0.24608989163591855</v>
      </c>
      <c r="CT22" s="69">
        <f t="shared" si="51"/>
        <v>2.6044800511544564E-2</v>
      </c>
    </row>
    <row r="23" spans="1:98" x14ac:dyDescent="0.2">
      <c r="A23" s="10" t="str">
        <f>name!D19</f>
        <v>53 Skilled construction and building trades</v>
      </c>
      <c r="B23" s="69">
        <v>8.5587097065636907E-3</v>
      </c>
      <c r="C23" s="69">
        <v>5.4197848181442515E-3</v>
      </c>
      <c r="D23" s="69">
        <v>3.8706865192722935E-3</v>
      </c>
      <c r="E23" s="69">
        <v>6.8526957980550281E-3</v>
      </c>
      <c r="F23" s="69">
        <v>7.213492547419615E-3</v>
      </c>
      <c r="G23" s="11"/>
      <c r="H23" s="69">
        <f t="shared" si="26"/>
        <v>3.3428060281473215E-3</v>
      </c>
      <c r="I23" s="69">
        <f>'RD T1'!E51</f>
        <v>3.1035905568241786E-3</v>
      </c>
      <c r="J23" s="69">
        <f t="shared" si="27"/>
        <v>6.4463965849715001E-3</v>
      </c>
      <c r="L23" t="str">
        <f t="shared" si="28"/>
        <v>53 Skilled construction and building trades</v>
      </c>
      <c r="M23" s="69">
        <v>0.12669695123371574</v>
      </c>
      <c r="N23" s="69">
        <v>0.13345792458839761</v>
      </c>
      <c r="O23" s="69">
        <v>0.10113328267853539</v>
      </c>
      <c r="P23" s="69">
        <v>0.13851141361271063</v>
      </c>
      <c r="Q23" s="69">
        <v>0.18242162837529097</v>
      </c>
      <c r="R23" s="11"/>
      <c r="S23" s="69">
        <f t="shared" si="29"/>
        <v>8.1288345696755582E-2</v>
      </c>
      <c r="T23" s="69">
        <f>'RD T1'!E80</f>
        <v>7.2825056527201878E-2</v>
      </c>
      <c r="U23" s="69">
        <f t="shared" si="30"/>
        <v>0.15411340222395747</v>
      </c>
      <c r="W23" t="str">
        <f t="shared" si="31"/>
        <v>53 Skilled construction and building trades</v>
      </c>
      <c r="X23" s="69">
        <v>0.53650122930987709</v>
      </c>
      <c r="Y23" s="69">
        <v>0.43563587592994468</v>
      </c>
      <c r="Z23" s="69">
        <v>0.42410018271980759</v>
      </c>
      <c r="AA23" s="69">
        <v>0.53145872659402205</v>
      </c>
      <c r="AB23" s="69">
        <v>0.65233030201150366</v>
      </c>
      <c r="AC23" s="69"/>
      <c r="AD23" s="69">
        <f t="shared" si="32"/>
        <v>0.22823011929169607</v>
      </c>
      <c r="AE23" s="69">
        <f>'RD T1'!E109</f>
        <v>0.28034590743398113</v>
      </c>
      <c r="AF23" s="69">
        <f t="shared" si="33"/>
        <v>0.50857602672567714</v>
      </c>
      <c r="AH23" t="str">
        <f t="shared" si="34"/>
        <v>53 Skilled construction and building trades</v>
      </c>
      <c r="AI23" s="69">
        <v>0.29991463631045667</v>
      </c>
      <c r="AJ23" s="69">
        <v>0.27683042710773714</v>
      </c>
      <c r="AK23" s="69">
        <v>0.27237012496466967</v>
      </c>
      <c r="AL23" s="69">
        <v>0.31854776063695633</v>
      </c>
      <c r="AM23" s="69">
        <v>0.3823654504100033</v>
      </c>
      <c r="AN23" s="69"/>
      <c r="AO23" s="69">
        <f t="shared" si="35"/>
        <v>0.10999532544533364</v>
      </c>
      <c r="AP23" s="69">
        <f>'RD T1'!E138</f>
        <v>0.17435175005890247</v>
      </c>
      <c r="AQ23" s="69">
        <f t="shared" si="36"/>
        <v>0.2843470755042361</v>
      </c>
      <c r="AS23" t="str">
        <f t="shared" si="37"/>
        <v>53 Skilled construction and building trades</v>
      </c>
      <c r="AT23" s="69">
        <v>0.44699114167521969</v>
      </c>
      <c r="AU23" s="69">
        <v>0.391129486736981</v>
      </c>
      <c r="AV23" s="69">
        <v>0.36974475621409236</v>
      </c>
      <c r="AW23" s="69">
        <v>0.45758962091828337</v>
      </c>
      <c r="AX23" s="69">
        <v>0.52862512822642471</v>
      </c>
      <c r="AY23" s="69"/>
      <c r="AZ23" s="69">
        <f t="shared" si="38"/>
        <v>0.15888037201233235</v>
      </c>
      <c r="BA23" s="69">
        <f>'RD T1'!E167</f>
        <v>0.24048903945390954</v>
      </c>
      <c r="BB23" s="69">
        <f t="shared" si="39"/>
        <v>0.39936941146624189</v>
      </c>
      <c r="BD23" t="str">
        <f t="shared" si="40"/>
        <v>53 Skilled construction and building trades</v>
      </c>
      <c r="BE23" s="69">
        <v>4.9302966985859875</v>
      </c>
      <c r="BF23" s="69">
        <v>4.9681013879622178</v>
      </c>
      <c r="BG23" s="69">
        <v>3.8038913562974765</v>
      </c>
      <c r="BH23" s="69">
        <v>3.8223948808968755</v>
      </c>
      <c r="BI23" s="69">
        <v>3.3229181809108166</v>
      </c>
      <c r="BJ23" s="69"/>
      <c r="BK23" s="69">
        <f t="shared" si="41"/>
        <v>-0.48097317538665996</v>
      </c>
      <c r="BL23" s="69">
        <f>'RD T1'!E196</f>
        <v>1.3754444478666072</v>
      </c>
      <c r="BM23" s="69">
        <f t="shared" si="42"/>
        <v>0.89447127247994729</v>
      </c>
      <c r="BO23" t="str">
        <f t="shared" si="43"/>
        <v>53 Skilled construction and building trades</v>
      </c>
      <c r="BP23" s="69">
        <v>4.2798562806211615</v>
      </c>
      <c r="BQ23" s="69">
        <v>4.6064563812805588</v>
      </c>
      <c r="BR23" s="69">
        <v>3.5667497762689906</v>
      </c>
      <c r="BS23" s="69">
        <v>3.6558839304007926</v>
      </c>
      <c r="BT23" s="69">
        <v>3.3804035063123905</v>
      </c>
      <c r="BU23" s="69"/>
      <c r="BV23" s="69">
        <f t="shared" si="44"/>
        <v>-0.18634626995660009</v>
      </c>
      <c r="BW23" s="69">
        <f>'RD T1'!E225</f>
        <v>1.5043558687740708</v>
      </c>
      <c r="BX23" s="69">
        <f t="shared" si="45"/>
        <v>1.3180095988174707</v>
      </c>
      <c r="BZ23" t="str">
        <f t="shared" si="46"/>
        <v>53 Skilled construction and building trades</v>
      </c>
      <c r="CA23" s="69">
        <v>2.3823876674567495</v>
      </c>
      <c r="CB23" s="69">
        <v>2.1966454023339255</v>
      </c>
      <c r="CC23" s="69">
        <v>1.8250770196360722</v>
      </c>
      <c r="CD23" s="69">
        <v>1.5999724831453954</v>
      </c>
      <c r="CE23" s="69">
        <v>1.1269351136114309</v>
      </c>
      <c r="CF23" s="69"/>
      <c r="CG23" s="69">
        <f t="shared" si="47"/>
        <v>-0.69814190602464121</v>
      </c>
      <c r="CH23" s="69">
        <f>'RD T1'!E254</f>
        <v>0.61914465665211516</v>
      </c>
      <c r="CI23" s="69">
        <f t="shared" si="48"/>
        <v>-7.8997249372526057E-2</v>
      </c>
      <c r="CK23" t="str">
        <f t="shared" si="49"/>
        <v>53 Skilled construction and building trades</v>
      </c>
      <c r="CL23" s="69">
        <v>1.081206132901712</v>
      </c>
      <c r="CM23" s="69">
        <v>1.0487031427687061</v>
      </c>
      <c r="CN23" s="69">
        <v>0.73458076123866378</v>
      </c>
      <c r="CO23" s="69">
        <v>0.69140447626747947</v>
      </c>
      <c r="CP23" s="69">
        <v>0.24622567907999265</v>
      </c>
      <c r="CQ23" s="69"/>
      <c r="CR23" s="69">
        <f t="shared" si="50"/>
        <v>-0.48835508215867113</v>
      </c>
      <c r="CS23" s="69">
        <f>'RD T1'!E283</f>
        <v>0.15133612752671702</v>
      </c>
      <c r="CT23" s="69">
        <f t="shared" si="51"/>
        <v>-0.33701895463195408</v>
      </c>
    </row>
    <row r="24" spans="1:98" x14ac:dyDescent="0.2">
      <c r="A24" s="10" t="str">
        <f>name!D20</f>
        <v>54 Textiles, printing and other skilled trades</v>
      </c>
      <c r="B24" s="69">
        <v>3.4371874207320352E-2</v>
      </c>
      <c r="C24" s="69">
        <v>3.7899416756850296E-2</v>
      </c>
      <c r="D24" s="69">
        <v>3.4223415483156869E-2</v>
      </c>
      <c r="E24" s="69">
        <v>4.5458180934326228E-2</v>
      </c>
      <c r="F24" s="69">
        <v>6.1465854948651109E-2</v>
      </c>
      <c r="G24" s="11"/>
      <c r="H24" s="69">
        <f t="shared" si="26"/>
        <v>2.7242439465494241E-2</v>
      </c>
      <c r="I24" s="69">
        <f>'RD T1'!E52</f>
        <v>2.1509044291096617E-2</v>
      </c>
      <c r="J24" s="69">
        <f t="shared" si="27"/>
        <v>4.8751483756590858E-2</v>
      </c>
      <c r="L24" t="str">
        <f t="shared" si="28"/>
        <v>54 Textiles, printing and other skilled trades</v>
      </c>
      <c r="M24" s="69">
        <v>0.26005737015283026</v>
      </c>
      <c r="N24" s="69">
        <v>0.39721642131488399</v>
      </c>
      <c r="O24" s="69">
        <v>0.31252024123130068</v>
      </c>
      <c r="P24" s="69">
        <v>0.38862666719555516</v>
      </c>
      <c r="Q24" s="69">
        <v>0.52386080766285537</v>
      </c>
      <c r="R24" s="11"/>
      <c r="S24" s="69">
        <f t="shared" si="29"/>
        <v>0.21134056643155469</v>
      </c>
      <c r="T24" s="69">
        <f>'RD T1'!E81</f>
        <v>0.2112658897316175</v>
      </c>
      <c r="U24" s="69">
        <f t="shared" si="30"/>
        <v>0.42260645616317216</v>
      </c>
      <c r="W24" t="str">
        <f t="shared" si="31"/>
        <v>54 Textiles, printing and other skilled trades</v>
      </c>
      <c r="X24" s="69">
        <v>0.72986090766380374</v>
      </c>
      <c r="Y24" s="69">
        <v>0.72564852419481329</v>
      </c>
      <c r="Z24" s="69">
        <v>0.70884021740495484</v>
      </c>
      <c r="AA24" s="69">
        <v>0.8309352475150471</v>
      </c>
      <c r="AB24" s="69">
        <v>1.0252173420044099</v>
      </c>
      <c r="AC24" s="69"/>
      <c r="AD24" s="69">
        <f t="shared" si="32"/>
        <v>0.31637712459945511</v>
      </c>
      <c r="AE24" s="69">
        <f>'RD T1'!E110</f>
        <v>0.48221513183235409</v>
      </c>
      <c r="AF24" s="69">
        <f t="shared" si="33"/>
        <v>0.7985922564318092</v>
      </c>
      <c r="AH24" t="str">
        <f t="shared" si="34"/>
        <v>54 Textiles, printing and other skilled trades</v>
      </c>
      <c r="AI24" s="69">
        <v>0.30297058700384749</v>
      </c>
      <c r="AJ24" s="69">
        <v>0.27809619228988347</v>
      </c>
      <c r="AK24" s="69">
        <v>0.30293000309251122</v>
      </c>
      <c r="AL24" s="69">
        <v>0.31853876525198505</v>
      </c>
      <c r="AM24" s="69">
        <v>0.39168023740585073</v>
      </c>
      <c r="AN24" s="69"/>
      <c r="AO24" s="69">
        <f t="shared" si="35"/>
        <v>8.8750234313339504E-2</v>
      </c>
      <c r="AP24" s="69">
        <f>'RD T1'!E139</f>
        <v>0.187191689748122</v>
      </c>
      <c r="AQ24" s="69">
        <f t="shared" si="36"/>
        <v>0.27594192406146151</v>
      </c>
      <c r="AS24" t="str">
        <f t="shared" si="37"/>
        <v>54 Textiles, printing and other skilled trades</v>
      </c>
      <c r="AT24" s="69">
        <v>0.33238570800628048</v>
      </c>
      <c r="AU24" s="69">
        <v>0.30776983771655431</v>
      </c>
      <c r="AV24" s="69">
        <v>0.31888254613240974</v>
      </c>
      <c r="AW24" s="69">
        <v>0.37488056500084804</v>
      </c>
      <c r="AX24" s="69">
        <v>0.46209628182995405</v>
      </c>
      <c r="AY24" s="69"/>
      <c r="AZ24" s="69">
        <f t="shared" si="38"/>
        <v>0.14321373569754431</v>
      </c>
      <c r="BA24" s="69">
        <f>'RD T1'!E168</f>
        <v>0.21433260977216695</v>
      </c>
      <c r="BB24" s="69">
        <f t="shared" si="39"/>
        <v>0.35754634546971126</v>
      </c>
      <c r="BD24" t="str">
        <f t="shared" si="40"/>
        <v>54 Textiles, printing and other skilled trades</v>
      </c>
      <c r="BE24" s="69">
        <v>2.1706996376311012</v>
      </c>
      <c r="BF24" s="69">
        <v>2.0912166644956303</v>
      </c>
      <c r="BG24" s="69">
        <v>1.9584182994971513</v>
      </c>
      <c r="BH24" s="69">
        <v>1.9392965020726951</v>
      </c>
      <c r="BI24" s="69">
        <v>1.7911994119530064</v>
      </c>
      <c r="BJ24" s="69"/>
      <c r="BK24" s="69">
        <f t="shared" si="41"/>
        <v>-0.16721888754414493</v>
      </c>
      <c r="BL24" s="69">
        <f>'RD T1'!E197</f>
        <v>0.77366912551821176</v>
      </c>
      <c r="BM24" s="69">
        <f t="shared" si="42"/>
        <v>0.60645023797406683</v>
      </c>
      <c r="BO24" t="str">
        <f t="shared" si="43"/>
        <v>54 Textiles, printing and other skilled trades</v>
      </c>
      <c r="BP24" s="69">
        <v>2.8455099583015397</v>
      </c>
      <c r="BQ24" s="69">
        <v>2.3719198961730941</v>
      </c>
      <c r="BR24" s="69">
        <v>2.2698539511294689</v>
      </c>
      <c r="BS24" s="69">
        <v>1.9172493571793183</v>
      </c>
      <c r="BT24" s="69">
        <v>1.4700908792281731</v>
      </c>
      <c r="BU24" s="69"/>
      <c r="BV24" s="69">
        <f t="shared" si="44"/>
        <v>-0.79976307190129581</v>
      </c>
      <c r="BW24" s="69">
        <f>'RD T1'!E226</f>
        <v>0.71979091774687576</v>
      </c>
      <c r="BX24" s="69">
        <f t="shared" si="45"/>
        <v>-7.997215415442005E-2</v>
      </c>
      <c r="BZ24" t="str">
        <f t="shared" si="46"/>
        <v>54 Textiles, printing and other skilled trades</v>
      </c>
      <c r="CA24" s="69">
        <v>2.4012871891820411</v>
      </c>
      <c r="CB24" s="69">
        <v>1.82553144809525</v>
      </c>
      <c r="CC24" s="69">
        <v>1.8738813172520692</v>
      </c>
      <c r="CD24" s="69">
        <v>1.6603353191038854</v>
      </c>
      <c r="CE24" s="69">
        <v>1.2904876152102631</v>
      </c>
      <c r="CF24" s="69"/>
      <c r="CG24" s="69">
        <f t="shared" si="47"/>
        <v>-0.58339370204180607</v>
      </c>
      <c r="CH24" s="69">
        <f>'RD T1'!E255</f>
        <v>0.57121233708333485</v>
      </c>
      <c r="CI24" s="69">
        <f t="shared" si="48"/>
        <v>-1.2181364958471219E-2</v>
      </c>
      <c r="CK24" t="str">
        <f t="shared" si="49"/>
        <v>54 Textiles, printing and other skilled trades</v>
      </c>
      <c r="CL24" s="69">
        <v>0.88273024045651716</v>
      </c>
      <c r="CM24" s="69">
        <v>0.73067091920026561</v>
      </c>
      <c r="CN24" s="69">
        <v>0.65612850970446435</v>
      </c>
      <c r="CO24" s="69">
        <v>0.52583675783208428</v>
      </c>
      <c r="CP24" s="69">
        <v>0.33659893457767937</v>
      </c>
      <c r="CQ24" s="69"/>
      <c r="CR24" s="69">
        <f t="shared" si="50"/>
        <v>-0.31952957512678498</v>
      </c>
      <c r="CS24" s="69">
        <f>'RD T1'!E284</f>
        <v>0.14743572154467866</v>
      </c>
      <c r="CT24" s="69">
        <f t="shared" si="51"/>
        <v>-0.17209385358210633</v>
      </c>
    </row>
    <row r="25" spans="1:98" x14ac:dyDescent="0.2">
      <c r="A25" s="10" t="str">
        <f>name!D21</f>
        <v>61 Caring personal service occupations</v>
      </c>
      <c r="B25" s="69">
        <v>2.7332388390460174E-2</v>
      </c>
      <c r="C25" s="69">
        <v>3.2087488016995951E-2</v>
      </c>
      <c r="D25" s="69">
        <v>2.5844140281173014E-2</v>
      </c>
      <c r="E25" s="69">
        <v>3.7330720195177407E-2</v>
      </c>
      <c r="F25" s="69">
        <v>5.4485754953631255E-2</v>
      </c>
      <c r="G25" s="11"/>
      <c r="H25" s="69">
        <f t="shared" si="26"/>
        <v>2.8641614672458241E-2</v>
      </c>
      <c r="I25" s="69">
        <f>'RD T1'!E53</f>
        <v>2.106166006190446E-2</v>
      </c>
      <c r="J25" s="69">
        <f t="shared" si="27"/>
        <v>4.9703274734362701E-2</v>
      </c>
      <c r="L25" t="str">
        <f t="shared" si="28"/>
        <v>61 Caring personal service occupations</v>
      </c>
      <c r="M25" s="69">
        <v>1.3738656135229164</v>
      </c>
      <c r="N25" s="69">
        <v>2.0368230679376755</v>
      </c>
      <c r="O25" s="69">
        <v>1.6654000456620932</v>
      </c>
      <c r="P25" s="69">
        <v>2.3058326842286059</v>
      </c>
      <c r="Q25" s="69">
        <v>3.3009632364364272</v>
      </c>
      <c r="R25" s="11"/>
      <c r="S25" s="69">
        <f t="shared" si="29"/>
        <v>1.635563190774334</v>
      </c>
      <c r="T25" s="69">
        <f>'RD T1'!E82</f>
        <v>1.3472492264517171</v>
      </c>
      <c r="U25" s="69">
        <f t="shared" si="30"/>
        <v>2.9828124172260511</v>
      </c>
      <c r="W25" t="str">
        <f t="shared" si="31"/>
        <v>61 Caring personal service occupations</v>
      </c>
      <c r="X25" s="69">
        <v>4.9724559067111063</v>
      </c>
      <c r="Y25" s="69">
        <v>5.6847829490131723</v>
      </c>
      <c r="Z25" s="69">
        <v>5.5948583413108919</v>
      </c>
      <c r="AA25" s="69">
        <v>7.0735405642016058</v>
      </c>
      <c r="AB25" s="69">
        <v>9.3699878538791204</v>
      </c>
      <c r="AC25" s="69"/>
      <c r="AD25" s="69">
        <f t="shared" si="32"/>
        <v>3.7751295125682285</v>
      </c>
      <c r="AE25" s="69">
        <f>'RD T1'!E111</f>
        <v>5.0616088321716264</v>
      </c>
      <c r="AF25" s="69">
        <f t="shared" si="33"/>
        <v>8.8367383447398549</v>
      </c>
      <c r="AH25" t="str">
        <f t="shared" si="34"/>
        <v>61 Caring personal service occupations</v>
      </c>
      <c r="AI25" s="69">
        <v>4.4160222004784622</v>
      </c>
      <c r="AJ25" s="69">
        <v>4.301025173389168</v>
      </c>
      <c r="AK25" s="69">
        <v>4.1516472792964789</v>
      </c>
      <c r="AL25" s="69">
        <v>4.6589457146740534</v>
      </c>
      <c r="AM25" s="69">
        <v>5.1448644180566525</v>
      </c>
      <c r="AN25" s="69"/>
      <c r="AO25" s="69">
        <f t="shared" si="35"/>
        <v>0.99321713876017359</v>
      </c>
      <c r="AP25" s="69">
        <f>'RD T1'!E140</f>
        <v>2.8089885512071664</v>
      </c>
      <c r="AQ25" s="69">
        <f t="shared" si="36"/>
        <v>3.80220568996734</v>
      </c>
      <c r="AS25" t="str">
        <f t="shared" si="37"/>
        <v>61 Caring personal service occupations</v>
      </c>
      <c r="AT25" s="69">
        <v>2.2941717342587791</v>
      </c>
      <c r="AU25" s="69">
        <v>2.4526978246958406</v>
      </c>
      <c r="AV25" s="69">
        <v>2.3617939032440933</v>
      </c>
      <c r="AW25" s="69">
        <v>2.6535317161381187</v>
      </c>
      <c r="AX25" s="69">
        <v>3.0395281816698851</v>
      </c>
      <c r="AY25" s="69"/>
      <c r="AZ25" s="69">
        <f t="shared" si="38"/>
        <v>0.67773427842579181</v>
      </c>
      <c r="BA25" s="69">
        <f>'RD T1'!E169</f>
        <v>1.6301027371179266</v>
      </c>
      <c r="BB25" s="69">
        <f t="shared" si="39"/>
        <v>2.3078370155437185</v>
      </c>
      <c r="BD25" t="str">
        <f t="shared" si="40"/>
        <v>61 Caring personal service occupations</v>
      </c>
      <c r="BE25" s="69">
        <v>14.439027725965659</v>
      </c>
      <c r="BF25" s="69">
        <v>16.041269711815296</v>
      </c>
      <c r="BG25" s="69">
        <v>16.232116543063704</v>
      </c>
      <c r="BH25" s="69">
        <v>17.870711710307994</v>
      </c>
      <c r="BI25" s="69">
        <v>20.170407106444049</v>
      </c>
      <c r="BJ25" s="69"/>
      <c r="BK25" s="69">
        <f t="shared" si="41"/>
        <v>3.9382905633803453</v>
      </c>
      <c r="BL25" s="69">
        <f>'RD T1'!E198</f>
        <v>10.105812361891511</v>
      </c>
      <c r="BM25" s="69">
        <f t="shared" si="42"/>
        <v>14.044102925271856</v>
      </c>
      <c r="BO25" t="str">
        <f t="shared" si="43"/>
        <v>61 Caring personal service occupations</v>
      </c>
      <c r="BP25" s="69">
        <v>12.106521757646684</v>
      </c>
      <c r="BQ25" s="69">
        <v>11.122680860772782</v>
      </c>
      <c r="BR25" s="69">
        <v>10.564112667210985</v>
      </c>
      <c r="BS25" s="69">
        <v>9.9073876649683577</v>
      </c>
      <c r="BT25" s="69">
        <v>7.5442675948444835</v>
      </c>
      <c r="BU25" s="69"/>
      <c r="BV25" s="69">
        <f t="shared" si="44"/>
        <v>-3.0198450723665013</v>
      </c>
      <c r="BW25" s="69">
        <f>'RD T1'!E227</f>
        <v>4.7291016860339843</v>
      </c>
      <c r="BX25" s="69">
        <f t="shared" si="45"/>
        <v>1.7092566136674829</v>
      </c>
      <c r="BZ25" t="str">
        <f t="shared" si="46"/>
        <v>61 Caring personal service occupations</v>
      </c>
      <c r="CA25" s="69">
        <v>4.0370114469060816</v>
      </c>
      <c r="CB25" s="69">
        <v>2.000713735400645</v>
      </c>
      <c r="CC25" s="69">
        <v>1.8411659736731931</v>
      </c>
      <c r="CD25" s="69">
        <v>1.1697716101688171</v>
      </c>
      <c r="CE25" s="69">
        <v>0.85022352793952805</v>
      </c>
      <c r="CF25" s="69"/>
      <c r="CG25" s="69">
        <f t="shared" si="47"/>
        <v>-0.99094244573366508</v>
      </c>
      <c r="CH25" s="69">
        <f>'RD T1'!E256</f>
        <v>0.38296743850591813</v>
      </c>
      <c r="CI25" s="69">
        <f t="shared" si="48"/>
        <v>-0.607975007227747</v>
      </c>
      <c r="CK25" t="str">
        <f t="shared" si="49"/>
        <v>61 Caring personal service occupations</v>
      </c>
      <c r="CL25" s="69">
        <v>0.43175086203779717</v>
      </c>
      <c r="CM25" s="69">
        <v>0.38916809061731827</v>
      </c>
      <c r="CN25" s="69">
        <v>0.33992479975640288</v>
      </c>
      <c r="CO25" s="69">
        <v>0.46935777627559999</v>
      </c>
      <c r="CP25" s="69">
        <v>0.52070221356739965</v>
      </c>
      <c r="CQ25" s="69"/>
      <c r="CR25" s="69">
        <f t="shared" si="50"/>
        <v>0.18077741381099677</v>
      </c>
      <c r="CS25" s="69">
        <f>'RD T1'!E285</f>
        <v>0.13862668206366341</v>
      </c>
      <c r="CT25" s="69">
        <f t="shared" si="51"/>
        <v>0.31940409587466018</v>
      </c>
    </row>
    <row r="26" spans="1:98" x14ac:dyDescent="0.2">
      <c r="A26" s="10" t="str">
        <f>name!D22</f>
        <v>62 Leisure, travel and related personal service occupations</v>
      </c>
      <c r="B26" s="69">
        <v>1.0524763297581223E-2</v>
      </c>
      <c r="C26" s="69">
        <v>1.9571511873895987E-2</v>
      </c>
      <c r="D26" s="69">
        <v>1.2686498853348594E-2</v>
      </c>
      <c r="E26" s="69">
        <v>1.7762231402287408E-2</v>
      </c>
      <c r="F26" s="69">
        <v>2.8186531336002154E-2</v>
      </c>
      <c r="G26" s="11"/>
      <c r="H26" s="69">
        <f t="shared" si="26"/>
        <v>1.550003248265356E-2</v>
      </c>
      <c r="I26" s="69">
        <f>'RD T1'!E54</f>
        <v>9.9528168799026522E-3</v>
      </c>
      <c r="J26" s="69">
        <f t="shared" si="27"/>
        <v>2.5452849362556214E-2</v>
      </c>
      <c r="L26" t="str">
        <f t="shared" si="28"/>
        <v>62 Leisure, travel and related personal service occupations</v>
      </c>
      <c r="M26" s="69">
        <v>0.21084148205962966</v>
      </c>
      <c r="N26" s="69">
        <v>0.35860101338500189</v>
      </c>
      <c r="O26" s="69">
        <v>0.27247146871715794</v>
      </c>
      <c r="P26" s="69">
        <v>0.34904769523073614</v>
      </c>
      <c r="Q26" s="69">
        <v>0.4732975127788569</v>
      </c>
      <c r="R26" s="11"/>
      <c r="S26" s="69">
        <f t="shared" si="29"/>
        <v>0.20082604406169896</v>
      </c>
      <c r="T26" s="69">
        <f>'RD T1'!E83</f>
        <v>0.18435148908200663</v>
      </c>
      <c r="U26" s="69">
        <f t="shared" si="30"/>
        <v>0.38517753314370562</v>
      </c>
      <c r="W26" t="str">
        <f t="shared" si="31"/>
        <v>62 Leisure, travel and related personal service occupations</v>
      </c>
      <c r="X26" s="69">
        <v>0.99633479773693534</v>
      </c>
      <c r="Y26" s="69">
        <v>1.3183272013143976</v>
      </c>
      <c r="Z26" s="69">
        <v>1.3000098690425079</v>
      </c>
      <c r="AA26" s="69">
        <v>1.6289115022854612</v>
      </c>
      <c r="AB26" s="69">
        <v>2.3045243068322319</v>
      </c>
      <c r="AC26" s="69"/>
      <c r="AD26" s="69">
        <f t="shared" si="32"/>
        <v>1.0045144377897239</v>
      </c>
      <c r="AE26" s="69">
        <f>'RD T1'!E112</f>
        <v>1.1341552061607516</v>
      </c>
      <c r="AF26" s="69">
        <f t="shared" si="33"/>
        <v>2.1386696439504753</v>
      </c>
      <c r="AH26" t="str">
        <f t="shared" si="34"/>
        <v>62 Leisure, travel and related personal service occupations</v>
      </c>
      <c r="AI26" s="69">
        <v>0.61777636049052742</v>
      </c>
      <c r="AJ26" s="69">
        <v>0.8604411687452298</v>
      </c>
      <c r="AK26" s="69">
        <v>0.82717796103660013</v>
      </c>
      <c r="AL26" s="69">
        <v>0.95225427396839157</v>
      </c>
      <c r="AM26" s="69">
        <v>1.3450449702507756</v>
      </c>
      <c r="AN26" s="69"/>
      <c r="AO26" s="69">
        <f t="shared" si="35"/>
        <v>0.5178670092141755</v>
      </c>
      <c r="AP26" s="69">
        <f>'RD T1'!E141</f>
        <v>0.65461646760556802</v>
      </c>
      <c r="AQ26" s="69">
        <f t="shared" si="36"/>
        <v>1.1724834768197434</v>
      </c>
      <c r="AS26" t="str">
        <f t="shared" si="37"/>
        <v>62 Leisure, travel and related personal service occupations</v>
      </c>
      <c r="AT26" s="69">
        <v>0.70555681063377085</v>
      </c>
      <c r="AU26" s="69">
        <v>0.99952578534262948</v>
      </c>
      <c r="AV26" s="69">
        <v>1.0847982495165134</v>
      </c>
      <c r="AW26" s="69">
        <v>1.2864662398612965</v>
      </c>
      <c r="AX26" s="69">
        <v>1.908417592784051</v>
      </c>
      <c r="AY26" s="69"/>
      <c r="AZ26" s="69">
        <f t="shared" si="38"/>
        <v>0.82361934326753761</v>
      </c>
      <c r="BA26" s="69">
        <f>'RD T1'!E170</f>
        <v>0.90609438034883816</v>
      </c>
      <c r="BB26" s="69">
        <f t="shared" si="39"/>
        <v>1.7297137236163758</v>
      </c>
      <c r="BD26" t="str">
        <f t="shared" si="40"/>
        <v>62 Leisure, travel and related personal service occupations</v>
      </c>
      <c r="BE26" s="69">
        <v>2.9043093971439311</v>
      </c>
      <c r="BF26" s="69">
        <v>3.61137260590634</v>
      </c>
      <c r="BG26" s="69">
        <v>3.5038570617910398</v>
      </c>
      <c r="BH26" s="69">
        <v>3.2500780451013251</v>
      </c>
      <c r="BI26" s="69">
        <v>3.0809322318283203</v>
      </c>
      <c r="BJ26" s="69"/>
      <c r="BK26" s="69">
        <f t="shared" si="41"/>
        <v>-0.42292482996271952</v>
      </c>
      <c r="BL26" s="69">
        <f>'RD T1'!E199</f>
        <v>1.4427318687836519</v>
      </c>
      <c r="BM26" s="69">
        <f t="shared" si="42"/>
        <v>1.0198070388209324</v>
      </c>
      <c r="BO26" t="str">
        <f t="shared" si="43"/>
        <v>62 Leisure, travel and related personal service occupations</v>
      </c>
      <c r="BP26" s="69">
        <v>3.0946533631599902</v>
      </c>
      <c r="BQ26" s="69">
        <v>3.6574342116138614</v>
      </c>
      <c r="BR26" s="69">
        <v>3.425725817035977</v>
      </c>
      <c r="BS26" s="69">
        <v>2.8490287872071147</v>
      </c>
      <c r="BT26" s="69">
        <v>2.2238399278022603</v>
      </c>
      <c r="BU26" s="69"/>
      <c r="BV26" s="69">
        <f t="shared" si="44"/>
        <v>-1.2018858892337168</v>
      </c>
      <c r="BW26" s="69">
        <f>'RD T1'!E228</f>
        <v>1.3196786306716826</v>
      </c>
      <c r="BX26" s="69">
        <f t="shared" si="45"/>
        <v>0.11779274143796581</v>
      </c>
      <c r="BZ26" t="str">
        <f t="shared" si="46"/>
        <v>62 Leisure, travel and related personal service occupations</v>
      </c>
      <c r="CA26" s="69">
        <v>2.2490320252628466</v>
      </c>
      <c r="CB26" s="69">
        <v>2.3734744878182412</v>
      </c>
      <c r="CC26" s="69">
        <v>2.2658625189215096</v>
      </c>
      <c r="CD26" s="69">
        <v>2.383644757105837</v>
      </c>
      <c r="CE26" s="69">
        <v>1.8756816868556416</v>
      </c>
      <c r="CF26" s="69"/>
      <c r="CG26" s="69">
        <f t="shared" si="47"/>
        <v>-0.39018083206586796</v>
      </c>
      <c r="CH26" s="69">
        <f>'RD T1'!E257</f>
        <v>0.9140025916751644</v>
      </c>
      <c r="CI26" s="69">
        <f t="shared" si="48"/>
        <v>0.52382175960929644</v>
      </c>
      <c r="CK26" t="str">
        <f t="shared" si="49"/>
        <v>62 Leisure, travel and related personal service occupations</v>
      </c>
      <c r="CL26" s="69">
        <v>0.64321126239238724</v>
      </c>
      <c r="CM26" s="69">
        <v>0.63296339517970601</v>
      </c>
      <c r="CN26" s="69">
        <v>0.50282364247030897</v>
      </c>
      <c r="CO26" s="69">
        <v>0.45998326341180029</v>
      </c>
      <c r="CP26" s="69">
        <v>0.26567068489685691</v>
      </c>
      <c r="CQ26" s="69"/>
      <c r="CR26" s="69">
        <f t="shared" si="50"/>
        <v>-0.23715295757345206</v>
      </c>
      <c r="CS26" s="69">
        <f>'RD T1'!E286</f>
        <v>0.12939024335118643</v>
      </c>
      <c r="CT26" s="69">
        <f t="shared" si="51"/>
        <v>-0.10776271422226563</v>
      </c>
    </row>
    <row r="27" spans="1:98" x14ac:dyDescent="0.2">
      <c r="A27" s="10" t="str">
        <f>name!D23</f>
        <v>63 Community and civil enforcement occupations</v>
      </c>
      <c r="B27" s="69">
        <v>9.3137104081512261E-4</v>
      </c>
      <c r="C27" s="69">
        <v>1.1504732507940777E-3</v>
      </c>
      <c r="D27" s="69">
        <v>1.0720703089550769E-3</v>
      </c>
      <c r="E27" s="69">
        <v>1.4144748109834542E-3</v>
      </c>
      <c r="F27" s="69">
        <v>2.1223403811475631E-3</v>
      </c>
      <c r="G27" s="11"/>
      <c r="H27" s="69">
        <f t="shared" si="26"/>
        <v>1.0502700721924862E-3</v>
      </c>
      <c r="I27" s="69">
        <f>'RD T1'!E55</f>
        <v>8.2399100859343829E-4</v>
      </c>
      <c r="J27" s="69">
        <f t="shared" si="27"/>
        <v>1.8742610807859245E-3</v>
      </c>
      <c r="L27" t="str">
        <f t="shared" si="28"/>
        <v>63 Community and civil enforcement occupations</v>
      </c>
      <c r="M27" s="69">
        <v>1.5519829503586666E-2</v>
      </c>
      <c r="N27" s="69">
        <v>1.6051986497720633E-2</v>
      </c>
      <c r="O27" s="69">
        <v>1.8825997750869478E-2</v>
      </c>
      <c r="P27" s="69">
        <v>2.0418306236583257E-2</v>
      </c>
      <c r="Q27" s="69">
        <v>3.1410678518931541E-2</v>
      </c>
      <c r="R27" s="11"/>
      <c r="S27" s="69">
        <f t="shared" si="29"/>
        <v>1.2584680768062063E-2</v>
      </c>
      <c r="T27" s="69">
        <f>'RD T1'!E84</f>
        <v>1.1652809077660317E-2</v>
      </c>
      <c r="U27" s="69">
        <f t="shared" si="30"/>
        <v>2.4237489845722382E-2</v>
      </c>
      <c r="W27" t="str">
        <f t="shared" si="31"/>
        <v>63 Community and civil enforcement occupations</v>
      </c>
      <c r="X27" s="69">
        <v>8.1459280085937294E-2</v>
      </c>
      <c r="Y27" s="69">
        <v>8.2057748517035775E-2</v>
      </c>
      <c r="Z27" s="69">
        <v>9.7724095739925701E-2</v>
      </c>
      <c r="AA27" s="69">
        <v>0.10725802295155956</v>
      </c>
      <c r="AB27" s="69">
        <v>0.14349685551522903</v>
      </c>
      <c r="AC27" s="69"/>
      <c r="AD27" s="69">
        <f t="shared" si="32"/>
        <v>4.5772759775303332E-2</v>
      </c>
      <c r="AE27" s="69">
        <f>'RD T1'!E113</f>
        <v>7.1024647419821521E-2</v>
      </c>
      <c r="AF27" s="69">
        <f t="shared" si="33"/>
        <v>0.11679740719512485</v>
      </c>
      <c r="AH27" t="str">
        <f t="shared" si="34"/>
        <v>63 Community and civil enforcement occupations</v>
      </c>
      <c r="AI27" s="69">
        <v>2.322593344602383E-2</v>
      </c>
      <c r="AJ27" s="69">
        <v>2.0745548651728316E-2</v>
      </c>
      <c r="AK27" s="69">
        <v>2.9048853896180737E-2</v>
      </c>
      <c r="AL27" s="69">
        <v>2.7264983274884882E-2</v>
      </c>
      <c r="AM27" s="69">
        <v>3.6240880912705636E-2</v>
      </c>
      <c r="AN27" s="69"/>
      <c r="AO27" s="69">
        <f t="shared" si="35"/>
        <v>7.1920270165248996E-3</v>
      </c>
      <c r="AP27" s="69">
        <f>'RD T1'!E142</f>
        <v>1.6583006346515418E-2</v>
      </c>
      <c r="AQ27" s="69">
        <f t="shared" si="36"/>
        <v>2.3775033363040318E-2</v>
      </c>
      <c r="AS27" t="str">
        <f t="shared" si="37"/>
        <v>63 Community and civil enforcement occupations</v>
      </c>
      <c r="AT27" s="69">
        <v>2.2713574582937934E-2</v>
      </c>
      <c r="AU27" s="69">
        <v>1.8527888317024191E-2</v>
      </c>
      <c r="AV27" s="69">
        <v>2.398480335073332E-2</v>
      </c>
      <c r="AW27" s="69">
        <v>2.0200289426647474E-2</v>
      </c>
      <c r="AX27" s="69">
        <v>2.2466472145355205E-2</v>
      </c>
      <c r="AY27" s="69"/>
      <c r="AZ27" s="69">
        <f t="shared" si="38"/>
        <v>-1.5183312053781151E-3</v>
      </c>
      <c r="BA27" s="69">
        <f>'RD T1'!E171</f>
        <v>1.1878429824311696E-2</v>
      </c>
      <c r="BB27" s="69">
        <f t="shared" si="39"/>
        <v>1.0360098618933581E-2</v>
      </c>
      <c r="BD27" t="str">
        <f t="shared" si="40"/>
        <v>63 Community and civil enforcement occupations</v>
      </c>
      <c r="BE27" s="69">
        <v>0.11178818242569064</v>
      </c>
      <c r="BF27" s="69">
        <v>8.7811398864948181E-2</v>
      </c>
      <c r="BG27" s="69">
        <v>0.11654114950219217</v>
      </c>
      <c r="BH27" s="69">
        <v>8.4322386165368399E-2</v>
      </c>
      <c r="BI27" s="69">
        <v>9.9951626413585737E-2</v>
      </c>
      <c r="BJ27" s="69"/>
      <c r="BK27" s="69">
        <f t="shared" si="41"/>
        <v>-1.6589523088606437E-2</v>
      </c>
      <c r="BL27" s="69">
        <f>'RD T1'!E200</f>
        <v>3.2868093185222581E-2</v>
      </c>
      <c r="BM27" s="69">
        <f t="shared" si="42"/>
        <v>1.6278570096616145E-2</v>
      </c>
      <c r="BO27" t="str">
        <f t="shared" si="43"/>
        <v>63 Community and civil enforcement occupations</v>
      </c>
      <c r="BP27" s="69">
        <v>0.14581249605060895</v>
      </c>
      <c r="BQ27" s="69">
        <v>0.12629756539430198</v>
      </c>
      <c r="BR27" s="69">
        <v>0.15718858160687663</v>
      </c>
      <c r="BS27" s="69">
        <v>0.11808298194374287</v>
      </c>
      <c r="BT27" s="69">
        <v>0.11805418625633977</v>
      </c>
      <c r="BU27" s="69"/>
      <c r="BV27" s="69">
        <f t="shared" si="44"/>
        <v>-3.9134395350536852E-2</v>
      </c>
      <c r="BW27" s="69">
        <f>'RD T1'!E229</f>
        <v>4.9810098088044708E-2</v>
      </c>
      <c r="BX27" s="69">
        <f t="shared" si="45"/>
        <v>1.0675702737507856E-2</v>
      </c>
      <c r="BZ27" t="str">
        <f t="shared" si="46"/>
        <v>63 Community and civil enforcement occupations</v>
      </c>
      <c r="CA27" s="69">
        <v>0.1264210600676075</v>
      </c>
      <c r="CB27" s="69">
        <v>0.10036454997315991</v>
      </c>
      <c r="CC27" s="69">
        <v>0.13606535801473332</v>
      </c>
      <c r="CD27" s="69">
        <v>0.10798286525548491</v>
      </c>
      <c r="CE27" s="69">
        <v>8.5127325308011773E-2</v>
      </c>
      <c r="CF27" s="69"/>
      <c r="CG27" s="69">
        <f t="shared" si="47"/>
        <v>-5.093803270672155E-2</v>
      </c>
      <c r="CH27" s="69">
        <f>'RD T1'!E258</f>
        <v>4.0970158907283352E-2</v>
      </c>
      <c r="CI27" s="69">
        <f t="shared" si="48"/>
        <v>-9.9678737994381983E-3</v>
      </c>
      <c r="CK27" t="str">
        <f t="shared" si="49"/>
        <v>63 Community and civil enforcement occupations</v>
      </c>
      <c r="CL27" s="69">
        <v>3.4800593787069255E-2</v>
      </c>
      <c r="CM27" s="69">
        <v>2.3225446537352302E-2</v>
      </c>
      <c r="CN27" s="69">
        <v>2.8123575932359476E-2</v>
      </c>
      <c r="CO27" s="69">
        <v>1.6790809222800719E-2</v>
      </c>
      <c r="CP27" s="69">
        <v>1.2104981583461308E-2</v>
      </c>
      <c r="CQ27" s="69"/>
      <c r="CR27" s="69">
        <f t="shared" si="50"/>
        <v>-1.6018594348898168E-2</v>
      </c>
      <c r="CS27" s="69">
        <f>'RD T1'!E287</f>
        <v>4.0948688094084827E-3</v>
      </c>
      <c r="CT27" s="69">
        <f t="shared" si="51"/>
        <v>-1.1923725539489685E-2</v>
      </c>
    </row>
    <row r="28" spans="1:98" x14ac:dyDescent="0.2">
      <c r="A28" s="10" t="str">
        <f>name!D24</f>
        <v>71 Sales occupations</v>
      </c>
      <c r="B28" s="69">
        <v>7.2291905448000779E-2</v>
      </c>
      <c r="C28" s="69">
        <v>9.825449135857442E-2</v>
      </c>
      <c r="D28" s="69">
        <v>6.9985547403985535E-2</v>
      </c>
      <c r="E28" s="69">
        <v>8.2189774168168014E-2</v>
      </c>
      <c r="F28" s="69">
        <v>0.10494056696058819</v>
      </c>
      <c r="G28" s="11"/>
      <c r="H28" s="69">
        <f t="shared" si="26"/>
        <v>3.4955019556602657E-2</v>
      </c>
      <c r="I28" s="69">
        <f>'RD T1'!E56</f>
        <v>3.797873449806994E-2</v>
      </c>
      <c r="J28" s="69">
        <f t="shared" si="27"/>
        <v>7.2933754054672589E-2</v>
      </c>
      <c r="L28" t="str">
        <f t="shared" si="28"/>
        <v>71 Sales occupations</v>
      </c>
      <c r="M28" s="69">
        <v>0.87803633662935943</v>
      </c>
      <c r="N28" s="69">
        <v>1.141733237963549</v>
      </c>
      <c r="O28" s="69">
        <v>0.97466848273708995</v>
      </c>
      <c r="P28" s="69">
        <v>1.1795555762924192</v>
      </c>
      <c r="Q28" s="69">
        <v>1.7195528691553377</v>
      </c>
      <c r="R28" s="11"/>
      <c r="S28" s="69">
        <f t="shared" si="29"/>
        <v>0.74488438641824772</v>
      </c>
      <c r="T28" s="69">
        <f>'RD T1'!E85</f>
        <v>0.59299037384915965</v>
      </c>
      <c r="U28" s="69">
        <f t="shared" si="30"/>
        <v>1.3378747602674075</v>
      </c>
      <c r="W28" t="str">
        <f t="shared" si="31"/>
        <v>71 Sales occupations</v>
      </c>
      <c r="X28" s="69">
        <v>4.0697922671933355</v>
      </c>
      <c r="Y28" s="69">
        <v>4.152765379753256</v>
      </c>
      <c r="Z28" s="69">
        <v>4.3649385919269612</v>
      </c>
      <c r="AA28" s="69">
        <v>4.8021191107462169</v>
      </c>
      <c r="AB28" s="69">
        <v>6.4923482121795777</v>
      </c>
      <c r="AC28" s="69"/>
      <c r="AD28" s="69">
        <f t="shared" si="32"/>
        <v>2.1274096202526165</v>
      </c>
      <c r="AE28" s="69">
        <f>'RD T1'!E114</f>
        <v>2.9427892861051497</v>
      </c>
      <c r="AF28" s="69">
        <f t="shared" si="33"/>
        <v>5.0701989063577662</v>
      </c>
      <c r="AH28" t="str">
        <f t="shared" si="34"/>
        <v>71 Sales occupations</v>
      </c>
      <c r="AI28" s="69">
        <v>1.4827879771025918</v>
      </c>
      <c r="AJ28" s="69">
        <v>1.5057018956475858</v>
      </c>
      <c r="AK28" s="69">
        <v>1.5259275731918611</v>
      </c>
      <c r="AL28" s="69">
        <v>1.6251756278900866</v>
      </c>
      <c r="AM28" s="69">
        <v>2.1957503014277044</v>
      </c>
      <c r="AN28" s="69"/>
      <c r="AO28" s="69">
        <f t="shared" si="35"/>
        <v>0.66982272823584332</v>
      </c>
      <c r="AP28" s="69">
        <f>'RD T1'!E143</f>
        <v>1.035136161312169</v>
      </c>
      <c r="AQ28" s="69">
        <f t="shared" si="36"/>
        <v>1.7049588895480123</v>
      </c>
      <c r="AS28" t="str">
        <f t="shared" si="37"/>
        <v>71 Sales occupations</v>
      </c>
      <c r="AT28" s="69">
        <v>1.2388859638909639</v>
      </c>
      <c r="AU28" s="69">
        <v>1.1830345132723652</v>
      </c>
      <c r="AV28" s="69">
        <v>1.287993704183662</v>
      </c>
      <c r="AW28" s="69">
        <v>1.2757234261380523</v>
      </c>
      <c r="AX28" s="69">
        <v>1.5558017796023393</v>
      </c>
      <c r="AY28" s="69"/>
      <c r="AZ28" s="69">
        <f t="shared" si="38"/>
        <v>0.26780807541867735</v>
      </c>
      <c r="BA28" s="69">
        <f>'RD T1'!E172</f>
        <v>0.64558834671574561</v>
      </c>
      <c r="BB28" s="69">
        <f t="shared" si="39"/>
        <v>0.91339642213442296</v>
      </c>
      <c r="BD28" t="str">
        <f t="shared" si="40"/>
        <v>71 Sales occupations</v>
      </c>
      <c r="BE28" s="69">
        <v>9.390403569984052</v>
      </c>
      <c r="BF28" s="69">
        <v>9.8970777160472352</v>
      </c>
      <c r="BG28" s="69">
        <v>9.7591607608502962</v>
      </c>
      <c r="BH28" s="69">
        <v>9.3398693596154878</v>
      </c>
      <c r="BI28" s="69">
        <v>9.9473535882660098</v>
      </c>
      <c r="BJ28" s="69"/>
      <c r="BK28" s="69">
        <f t="shared" si="41"/>
        <v>0.18819282741571364</v>
      </c>
      <c r="BL28" s="69">
        <f>'RD T1'!E201</f>
        <v>4.3847125339913671</v>
      </c>
      <c r="BM28" s="69">
        <f t="shared" si="42"/>
        <v>4.5729053614070807</v>
      </c>
      <c r="BO28" t="str">
        <f t="shared" si="43"/>
        <v>71 Sales occupations</v>
      </c>
      <c r="BP28" s="69">
        <v>10.392790739906303</v>
      </c>
      <c r="BQ28" s="69">
        <v>9.7302684971736468</v>
      </c>
      <c r="BR28" s="69">
        <v>9.2480589060839495</v>
      </c>
      <c r="BS28" s="69">
        <v>7.7920311577607269</v>
      </c>
      <c r="BT28" s="69">
        <v>6.0997690355505494</v>
      </c>
      <c r="BU28" s="69"/>
      <c r="BV28" s="69">
        <f t="shared" si="44"/>
        <v>-3.1482898705334001</v>
      </c>
      <c r="BW28" s="69">
        <f>'RD T1'!E230</f>
        <v>3.706692853309018</v>
      </c>
      <c r="BX28" s="69">
        <f t="shared" si="45"/>
        <v>0.55840298277561784</v>
      </c>
      <c r="BZ28" t="str">
        <f t="shared" si="46"/>
        <v>71 Sales occupations</v>
      </c>
      <c r="CA28" s="69">
        <v>8.0625173097714438</v>
      </c>
      <c r="CB28" s="69">
        <v>6.5265129290206403</v>
      </c>
      <c r="CC28" s="69">
        <v>6.2047158922299657</v>
      </c>
      <c r="CD28" s="69">
        <v>5.158809902925598</v>
      </c>
      <c r="CE28" s="69">
        <v>1.8077443008579381</v>
      </c>
      <c r="CF28" s="69"/>
      <c r="CG28" s="69">
        <f t="shared" si="47"/>
        <v>-4.3969715913720275</v>
      </c>
      <c r="CH28" s="69">
        <f>'RD T1'!E259</f>
        <v>1.4644566365949494</v>
      </c>
      <c r="CI28" s="69">
        <f t="shared" si="48"/>
        <v>-2.9325149547770781</v>
      </c>
      <c r="CK28" t="str">
        <f t="shared" si="49"/>
        <v>71 Sales occupations</v>
      </c>
      <c r="CL28" s="69">
        <v>2.6695880352453885</v>
      </c>
      <c r="CM28" s="69">
        <v>2.3259935154713784</v>
      </c>
      <c r="CN28" s="69">
        <v>1.8468571445066893</v>
      </c>
      <c r="CO28" s="69">
        <v>1.5285393314716296</v>
      </c>
      <c r="CP28" s="69">
        <v>0.98226723073815503</v>
      </c>
      <c r="CQ28" s="69"/>
      <c r="CR28" s="69">
        <f t="shared" si="50"/>
        <v>-0.86458991376853422</v>
      </c>
      <c r="CS28" s="69">
        <f>'RD T1'!E288</f>
        <v>0.371234651435562</v>
      </c>
      <c r="CT28" s="69">
        <f t="shared" si="51"/>
        <v>-0.49335526233297222</v>
      </c>
    </row>
    <row r="29" spans="1:98" x14ac:dyDescent="0.2">
      <c r="A29" s="10" t="str">
        <f>name!D25</f>
        <v>72 Customer service occupations</v>
      </c>
      <c r="B29" s="69">
        <v>2.4174073998267445E-2</v>
      </c>
      <c r="C29" s="69">
        <v>3.1743595904425589E-2</v>
      </c>
      <c r="D29" s="69">
        <v>2.9616628274452998E-2</v>
      </c>
      <c r="E29" s="69">
        <v>4.9018006084588048E-2</v>
      </c>
      <c r="F29" s="69">
        <v>7.2680424468610019E-2</v>
      </c>
      <c r="G29" s="11"/>
      <c r="H29" s="69">
        <f>F29-D29</f>
        <v>4.3063796194157025E-2</v>
      </c>
      <c r="I29" s="69">
        <f>'RD T1'!E57</f>
        <v>2.2859088003923257E-2</v>
      </c>
      <c r="J29" s="69">
        <f t="shared" si="27"/>
        <v>6.5922884198080289E-2</v>
      </c>
      <c r="L29" t="str">
        <f t="shared" si="28"/>
        <v>72 Customer service occupations</v>
      </c>
      <c r="M29" s="69">
        <v>0.2661755910989328</v>
      </c>
      <c r="N29" s="69">
        <v>0.40999486968208959</v>
      </c>
      <c r="O29" s="69">
        <v>0.35638303519792008</v>
      </c>
      <c r="P29" s="69">
        <v>0.588913173138918</v>
      </c>
      <c r="Q29" s="69">
        <v>0.89402077886315479</v>
      </c>
      <c r="R29" s="11"/>
      <c r="S29" s="69">
        <f t="shared" si="29"/>
        <v>0.53763774366523465</v>
      </c>
      <c r="T29" s="69">
        <f>'RD T1'!E86</f>
        <v>0.29499153128554878</v>
      </c>
      <c r="U29" s="69">
        <f t="shared" si="30"/>
        <v>0.83262927495078343</v>
      </c>
      <c r="W29" t="str">
        <f t="shared" si="31"/>
        <v>72 Customer service occupations</v>
      </c>
      <c r="X29" s="69">
        <v>1.1783822257502083</v>
      </c>
      <c r="Y29" s="69">
        <v>1.3343702036640732</v>
      </c>
      <c r="Z29" s="69">
        <v>1.4121239620227102</v>
      </c>
      <c r="AA29" s="69">
        <v>1.9901209495126346</v>
      </c>
      <c r="AB29" s="69">
        <v>2.7657372977216337</v>
      </c>
      <c r="AC29" s="69"/>
      <c r="AD29" s="69">
        <f t="shared" si="32"/>
        <v>1.3536133356989235</v>
      </c>
      <c r="AE29" s="69">
        <f>'RD T1'!E115</f>
        <v>1.1724728924905832</v>
      </c>
      <c r="AF29" s="69">
        <f t="shared" si="33"/>
        <v>2.5260862281895067</v>
      </c>
      <c r="AH29" t="str">
        <f t="shared" si="34"/>
        <v>72 Customer service occupations</v>
      </c>
      <c r="AI29" s="69">
        <v>0.38917072700921029</v>
      </c>
      <c r="AJ29" s="69">
        <v>0.46985729333138615</v>
      </c>
      <c r="AK29" s="69">
        <v>0.51115414602944087</v>
      </c>
      <c r="AL29" s="69">
        <v>0.73343427352562629</v>
      </c>
      <c r="AM29" s="69">
        <v>1.0422946273888645</v>
      </c>
      <c r="AN29" s="69"/>
      <c r="AO29" s="69">
        <f t="shared" si="35"/>
        <v>0.5311404813594236</v>
      </c>
      <c r="AP29" s="69">
        <f>'RD T1'!E144</f>
        <v>0.44522756057933144</v>
      </c>
      <c r="AQ29" s="69">
        <f t="shared" si="36"/>
        <v>0.97636804193875504</v>
      </c>
      <c r="AS29" t="str">
        <f t="shared" si="37"/>
        <v>72 Customer service occupations</v>
      </c>
      <c r="AT29" s="69">
        <v>0.51479569697914362</v>
      </c>
      <c r="AU29" s="69">
        <v>0.5482473544651244</v>
      </c>
      <c r="AV29" s="69">
        <v>0.59975464673472612</v>
      </c>
      <c r="AW29" s="69">
        <v>0.82370966852230809</v>
      </c>
      <c r="AX29" s="69">
        <v>1.0281484701110069</v>
      </c>
      <c r="AY29" s="69"/>
      <c r="AZ29" s="69">
        <f t="shared" si="38"/>
        <v>0.42839382337628074</v>
      </c>
      <c r="BA29" s="69">
        <f>'RD T1'!E173</f>
        <v>0.42617573735003966</v>
      </c>
      <c r="BB29" s="69">
        <f t="shared" si="39"/>
        <v>0.8545695607263204</v>
      </c>
      <c r="BD29" t="str">
        <f t="shared" si="40"/>
        <v>72 Customer service occupations</v>
      </c>
      <c r="BE29" s="69">
        <v>2.1457337035079922</v>
      </c>
      <c r="BF29" s="69">
        <v>2.4046807306182765</v>
      </c>
      <c r="BG29" s="69">
        <v>2.5456323251339508</v>
      </c>
      <c r="BH29" s="69">
        <v>3.1685488478193715</v>
      </c>
      <c r="BI29" s="69">
        <v>3.6357508544664094</v>
      </c>
      <c r="BJ29" s="69"/>
      <c r="BK29" s="69">
        <f t="shared" si="41"/>
        <v>1.0901185293324587</v>
      </c>
      <c r="BL29" s="69">
        <f>'RD T1'!E202</f>
        <v>1.4488706391309327</v>
      </c>
      <c r="BM29" s="69">
        <f t="shared" si="42"/>
        <v>2.5389891684633916</v>
      </c>
      <c r="BO29" t="str">
        <f t="shared" si="43"/>
        <v>72 Customer service occupations</v>
      </c>
      <c r="BP29" s="69">
        <v>2.2763206448536786</v>
      </c>
      <c r="BQ29" s="69">
        <v>2.4166180183787054</v>
      </c>
      <c r="BR29" s="69">
        <v>2.4298452435888462</v>
      </c>
      <c r="BS29" s="69">
        <v>2.8111605506158948</v>
      </c>
      <c r="BT29" s="69">
        <v>2.5266691787054572</v>
      </c>
      <c r="BU29" s="69"/>
      <c r="BV29" s="69">
        <f t="shared" si="44"/>
        <v>9.6823935116610915E-2</v>
      </c>
      <c r="BW29" s="69">
        <f>'RD T1'!E231</f>
        <v>1.3590599972082904</v>
      </c>
      <c r="BX29" s="69">
        <f t="shared" si="45"/>
        <v>1.4558839323249013</v>
      </c>
      <c r="BZ29" t="str">
        <f t="shared" si="46"/>
        <v>72 Customer service occupations</v>
      </c>
      <c r="CA29" s="69">
        <v>1.355089997807055</v>
      </c>
      <c r="CB29" s="69">
        <v>1.138976075611368</v>
      </c>
      <c r="CC29" s="69">
        <v>1.1314487289440087</v>
      </c>
      <c r="CD29" s="69">
        <v>1.1816551181935324</v>
      </c>
      <c r="CE29" s="69">
        <v>0.84177792792142869</v>
      </c>
      <c r="CF29" s="69"/>
      <c r="CG29" s="69">
        <f t="shared" si="47"/>
        <v>-0.28967080102258003</v>
      </c>
      <c r="CH29" s="69">
        <f>'RD T1'!E260</f>
        <v>0.35673020146762341</v>
      </c>
      <c r="CI29" s="69">
        <f t="shared" si="48"/>
        <v>6.7059400445043382E-2</v>
      </c>
      <c r="CK29" t="str">
        <f t="shared" si="49"/>
        <v>72 Customer service occupations</v>
      </c>
      <c r="CL29" s="69">
        <v>0.27696814276520948</v>
      </c>
      <c r="CM29" s="69">
        <v>0.35357823662935395</v>
      </c>
      <c r="CN29" s="69">
        <v>0.30840327400186685</v>
      </c>
      <c r="CO29" s="69">
        <v>0.49767497678731054</v>
      </c>
      <c r="CP29" s="69">
        <v>0.56088814943670895</v>
      </c>
      <c r="CQ29" s="69"/>
      <c r="CR29" s="69">
        <f t="shared" si="50"/>
        <v>0.2524848754348421</v>
      </c>
      <c r="CS29" s="69">
        <f>'RD T1'!E289</f>
        <v>0.17549060073305284</v>
      </c>
      <c r="CT29" s="69">
        <f t="shared" si="51"/>
        <v>0.42797547616789494</v>
      </c>
    </row>
    <row r="30" spans="1:98" x14ac:dyDescent="0.2">
      <c r="A30" s="10" t="str">
        <f>name!D26</f>
        <v>81 Process, plant and machine operatives</v>
      </c>
      <c r="B30" s="69">
        <v>2.6015171263507077E-2</v>
      </c>
      <c r="C30" s="69">
        <v>4.3608164730201071E-2</v>
      </c>
      <c r="D30" s="69">
        <v>3.0921900984961091E-2</v>
      </c>
      <c r="E30" s="69">
        <v>4.6896697631578992E-2</v>
      </c>
      <c r="F30" s="69">
        <v>9.5995075050891138E-2</v>
      </c>
      <c r="G30" s="11"/>
      <c r="H30" s="69">
        <f t="shared" si="26"/>
        <v>6.5073174065930051E-2</v>
      </c>
      <c r="I30" s="69">
        <f>'RD T1'!E58</f>
        <v>3.133201846570715E-2</v>
      </c>
      <c r="J30" s="69">
        <f t="shared" si="27"/>
        <v>9.6405192531637207E-2</v>
      </c>
      <c r="L30" t="str">
        <f t="shared" si="28"/>
        <v>81 Process, plant and machine operatives</v>
      </c>
      <c r="M30" s="69">
        <v>0.21631687623024426</v>
      </c>
      <c r="N30" s="69">
        <v>0.3025455438282672</v>
      </c>
      <c r="O30" s="69">
        <v>0.22794578635471363</v>
      </c>
      <c r="P30" s="69">
        <v>0.41337835523017169</v>
      </c>
      <c r="Q30" s="69">
        <v>0.81913446020200886</v>
      </c>
      <c r="R30" s="11"/>
      <c r="S30" s="69">
        <f t="shared" si="29"/>
        <v>0.59118867384729523</v>
      </c>
      <c r="T30" s="69">
        <f>'RD T1'!E87</f>
        <v>0.25188698777449159</v>
      </c>
      <c r="U30" s="69">
        <f t="shared" si="30"/>
        <v>0.84307566162178682</v>
      </c>
      <c r="W30" t="str">
        <f t="shared" si="31"/>
        <v>81 Process, plant and machine operatives</v>
      </c>
      <c r="X30" s="69">
        <v>0.66441689613347832</v>
      </c>
      <c r="Y30" s="69">
        <v>0.72901968811941797</v>
      </c>
      <c r="Z30" s="69">
        <v>0.68898185569078985</v>
      </c>
      <c r="AA30" s="69">
        <v>1.0979592162921075</v>
      </c>
      <c r="AB30" s="69">
        <v>1.987609755965853</v>
      </c>
      <c r="AC30" s="69"/>
      <c r="AD30" s="69">
        <f t="shared" si="32"/>
        <v>1.2986279002750631</v>
      </c>
      <c r="AE30" s="69">
        <f>'RD T1'!E116</f>
        <v>0.7068772034829387</v>
      </c>
      <c r="AF30" s="69">
        <f t="shared" si="33"/>
        <v>2.0055051037580016</v>
      </c>
      <c r="AH30" t="str">
        <f t="shared" si="34"/>
        <v>81 Process, plant and machine operatives</v>
      </c>
      <c r="AI30" s="69">
        <v>0.2947138315948491</v>
      </c>
      <c r="AJ30" s="69">
        <v>0.30364244450093308</v>
      </c>
      <c r="AK30" s="69">
        <v>0.31875058446193183</v>
      </c>
      <c r="AL30" s="69">
        <v>0.46141070374246962</v>
      </c>
      <c r="AM30" s="69">
        <v>0.64689151524897959</v>
      </c>
      <c r="AN30" s="69"/>
      <c r="AO30" s="69">
        <f t="shared" si="35"/>
        <v>0.32814093078704776</v>
      </c>
      <c r="AP30" s="69">
        <f>'RD T1'!E145</f>
        <v>0.24596057403520927</v>
      </c>
      <c r="AQ30" s="69">
        <f t="shared" si="36"/>
        <v>0.57410150482225708</v>
      </c>
      <c r="AS30" t="str">
        <f t="shared" si="37"/>
        <v>81 Process, plant and machine operatives</v>
      </c>
      <c r="AT30" s="69">
        <v>0.68754528645533164</v>
      </c>
      <c r="AU30" s="69">
        <v>0.66603952819478995</v>
      </c>
      <c r="AV30" s="69">
        <v>0.72455601944376247</v>
      </c>
      <c r="AW30" s="69">
        <v>1.0282826595620469</v>
      </c>
      <c r="AX30" s="69">
        <v>1.4508503723787802</v>
      </c>
      <c r="AY30" s="69"/>
      <c r="AZ30" s="69">
        <f t="shared" si="38"/>
        <v>0.72629435293501776</v>
      </c>
      <c r="BA30" s="69">
        <f>'RD T1'!E174</f>
        <v>0.55396627730211456</v>
      </c>
      <c r="BB30" s="69">
        <f t="shared" si="39"/>
        <v>1.2802606302371324</v>
      </c>
      <c r="BD30" t="str">
        <f t="shared" si="40"/>
        <v>81 Process, plant and machine operatives</v>
      </c>
      <c r="BE30" s="69">
        <v>4.8936352679793966</v>
      </c>
      <c r="BF30" s="69">
        <v>5.4681159433922906</v>
      </c>
      <c r="BG30" s="69">
        <v>4.7444309145607297</v>
      </c>
      <c r="BH30" s="69">
        <v>6.4197310115322717</v>
      </c>
      <c r="BI30" s="69">
        <v>7.4759005077871805</v>
      </c>
      <c r="BJ30" s="69"/>
      <c r="BK30" s="69">
        <f t="shared" si="41"/>
        <v>2.7314695932264508</v>
      </c>
      <c r="BL30" s="69">
        <f>'RD T1'!E203</f>
        <v>2.486581043018012</v>
      </c>
      <c r="BM30" s="69">
        <f t="shared" si="42"/>
        <v>5.2180506362444632</v>
      </c>
      <c r="BO30" t="str">
        <f t="shared" si="43"/>
        <v>81 Process, plant and machine operatives</v>
      </c>
      <c r="BP30" s="69">
        <v>6.6551673625355443</v>
      </c>
      <c r="BQ30" s="69">
        <v>7.0147484149057142</v>
      </c>
      <c r="BR30" s="69">
        <v>5.9451552681087412</v>
      </c>
      <c r="BS30" s="69">
        <v>7.274821940299959</v>
      </c>
      <c r="BT30" s="69">
        <v>6.9021241839517415</v>
      </c>
      <c r="BU30" s="69"/>
      <c r="BV30" s="69">
        <f t="shared" si="44"/>
        <v>0.95696891584300037</v>
      </c>
      <c r="BW30" s="69">
        <f>'RD T1'!E232</f>
        <v>2.8233668749386553</v>
      </c>
      <c r="BX30" s="69">
        <f t="shared" si="45"/>
        <v>3.7803357907816557</v>
      </c>
      <c r="BZ30" t="str">
        <f t="shared" si="46"/>
        <v>81 Process, plant and machine operatives</v>
      </c>
      <c r="CA30" s="69">
        <v>6.031728678053569</v>
      </c>
      <c r="CB30" s="69">
        <v>5.4009073428420686</v>
      </c>
      <c r="CC30" s="69">
        <v>4.8773627644961763</v>
      </c>
      <c r="CD30" s="69">
        <v>5.2051194581016489</v>
      </c>
      <c r="CE30" s="69">
        <v>2.5200112635868819</v>
      </c>
      <c r="CF30" s="69"/>
      <c r="CG30" s="69">
        <f t="shared" si="47"/>
        <v>-2.3573515009092945</v>
      </c>
      <c r="CH30" s="69">
        <f>'RD T1'!E261</f>
        <v>1.5242214373223668</v>
      </c>
      <c r="CI30" s="69">
        <f t="shared" si="48"/>
        <v>-0.83313006358692765</v>
      </c>
      <c r="CK30" t="str">
        <f t="shared" si="49"/>
        <v>81 Process, plant and machine operatives</v>
      </c>
      <c r="CL30" s="69">
        <v>2.3441180760261759</v>
      </c>
      <c r="CM30" s="69">
        <v>1.9318054878665887</v>
      </c>
      <c r="CN30" s="69">
        <v>1.4745265295566592</v>
      </c>
      <c r="CO30" s="69">
        <v>0.86494803810467613</v>
      </c>
      <c r="CP30" s="69">
        <v>0.38334672925687119</v>
      </c>
      <c r="CQ30" s="69"/>
      <c r="CR30" s="69">
        <f t="shared" si="50"/>
        <v>-1.0911798002997881</v>
      </c>
      <c r="CS30" s="69">
        <f>'RD T1'!E290</f>
        <v>0.20141133181995557</v>
      </c>
      <c r="CT30" s="69">
        <f t="shared" si="51"/>
        <v>-0.8897684684798326</v>
      </c>
    </row>
    <row r="31" spans="1:98" x14ac:dyDescent="0.2">
      <c r="A31" s="10" t="str">
        <f>name!D27</f>
        <v>82 Transport and mobile machine drivers and operatives</v>
      </c>
      <c r="B31" s="69">
        <v>3.1629667085463248E-2</v>
      </c>
      <c r="C31" s="69">
        <v>4.0319491314081871E-2</v>
      </c>
      <c r="D31" s="69">
        <v>4.4089886238960159E-2</v>
      </c>
      <c r="E31" s="69">
        <v>6.7599944897590539E-2</v>
      </c>
      <c r="F31" s="69">
        <v>0.10738508083206737</v>
      </c>
      <c r="G31" s="11"/>
      <c r="H31" s="69">
        <f t="shared" si="26"/>
        <v>6.3295194593107201E-2</v>
      </c>
      <c r="I31" s="69">
        <f>'RD T1'!E59</f>
        <v>4.8127919490947656E-2</v>
      </c>
      <c r="J31" s="69">
        <f t="shared" si="27"/>
        <v>0.11142311408405486</v>
      </c>
      <c r="L31" t="str">
        <f t="shared" si="28"/>
        <v>82 Transport and mobile machine drivers and operatives</v>
      </c>
      <c r="M31" s="69">
        <v>0.20121320149830391</v>
      </c>
      <c r="N31" s="69">
        <v>0.26156502169867196</v>
      </c>
      <c r="O31" s="69">
        <v>0.26952518600506953</v>
      </c>
      <c r="P31" s="69">
        <v>0.36533669583033562</v>
      </c>
      <c r="Q31" s="69">
        <v>0.5343496189779029</v>
      </c>
      <c r="R31" s="11"/>
      <c r="S31" s="69">
        <f t="shared" si="29"/>
        <v>0.26482443297283337</v>
      </c>
      <c r="T31" s="69">
        <f>'RD T1'!E88</f>
        <v>0.24957240167485753</v>
      </c>
      <c r="U31" s="69">
        <f t="shared" si="30"/>
        <v>0.51439683464769093</v>
      </c>
      <c r="W31" t="str">
        <f t="shared" si="31"/>
        <v>82 Transport and mobile machine drivers and operatives</v>
      </c>
      <c r="X31" s="69">
        <v>0.81717299646137187</v>
      </c>
      <c r="Y31" s="69">
        <v>0.856087229726612</v>
      </c>
      <c r="Z31" s="69">
        <v>1.0905446982835809</v>
      </c>
      <c r="AA31" s="69">
        <v>1.2860276591593149</v>
      </c>
      <c r="AB31" s="69">
        <v>1.6676251484800866</v>
      </c>
      <c r="AC31" s="69"/>
      <c r="AD31" s="69">
        <f t="shared" si="32"/>
        <v>0.57708045019650567</v>
      </c>
      <c r="AE31" s="69">
        <f>'RD T1'!E117</f>
        <v>0.91336561741302646</v>
      </c>
      <c r="AF31" s="69">
        <f t="shared" si="33"/>
        <v>1.4904460676095321</v>
      </c>
      <c r="AH31" t="str">
        <f t="shared" si="34"/>
        <v>82 Transport and mobile machine drivers and operatives</v>
      </c>
      <c r="AI31" s="69">
        <v>0.40295217255405652</v>
      </c>
      <c r="AJ31" s="69">
        <v>0.41436944757611527</v>
      </c>
      <c r="AK31" s="69">
        <v>0.56608783708466026</v>
      </c>
      <c r="AL31" s="69">
        <v>0.66552632499311704</v>
      </c>
      <c r="AM31" s="69">
        <v>0.88214535596551591</v>
      </c>
      <c r="AN31" s="69"/>
      <c r="AO31" s="69">
        <f t="shared" si="35"/>
        <v>0.31605751888085565</v>
      </c>
      <c r="AP31" s="69">
        <f>'RD T1'!E146</f>
        <v>0.4635285001667937</v>
      </c>
      <c r="AQ31" s="69">
        <f t="shared" si="36"/>
        <v>0.77958601904764935</v>
      </c>
      <c r="AS31" t="str">
        <f t="shared" si="37"/>
        <v>82 Transport and mobile machine drivers and operatives</v>
      </c>
      <c r="AT31" s="69">
        <v>0.6199665474988062</v>
      </c>
      <c r="AU31" s="69">
        <v>0.62752143844231978</v>
      </c>
      <c r="AV31" s="69">
        <v>0.82467011544099855</v>
      </c>
      <c r="AW31" s="69">
        <v>0.98116509014924003</v>
      </c>
      <c r="AX31" s="69">
        <v>1.2738506822654716</v>
      </c>
      <c r="AY31" s="69"/>
      <c r="AZ31" s="69">
        <f t="shared" si="38"/>
        <v>0.44918056682447305</v>
      </c>
      <c r="BA31" s="69">
        <f>'RD T1'!E175</f>
        <v>0.69360849192394924</v>
      </c>
      <c r="BB31" s="69">
        <f t="shared" si="39"/>
        <v>1.1427890587484222</v>
      </c>
      <c r="BD31" t="str">
        <f t="shared" si="40"/>
        <v>82 Transport and mobile machine drivers and operatives</v>
      </c>
      <c r="BE31" s="69">
        <v>4.1948826556066097</v>
      </c>
      <c r="BF31" s="69">
        <v>5.026755334348719</v>
      </c>
      <c r="BG31" s="69">
        <v>4.8977509801944423</v>
      </c>
      <c r="BH31" s="69">
        <v>5.7572739792891072</v>
      </c>
      <c r="BI31" s="69">
        <v>6.8805336385974494</v>
      </c>
      <c r="BJ31" s="69"/>
      <c r="BK31" s="69">
        <f t="shared" si="41"/>
        <v>1.982782658403007</v>
      </c>
      <c r="BL31" s="69">
        <f>'RD T1'!E204</f>
        <v>3.1587467639928883</v>
      </c>
      <c r="BM31" s="69">
        <f t="shared" si="42"/>
        <v>5.1415294223958954</v>
      </c>
      <c r="BO31" t="str">
        <f t="shared" si="43"/>
        <v>82 Transport and mobile machine drivers and operatives</v>
      </c>
      <c r="BP31" s="69">
        <v>6.6493133308298358</v>
      </c>
      <c r="BQ31" s="69">
        <v>7.6745032513161044</v>
      </c>
      <c r="BR31" s="69">
        <v>7.2805435799078566</v>
      </c>
      <c r="BS31" s="69">
        <v>7.8093048967671939</v>
      </c>
      <c r="BT31" s="69">
        <v>7.8227930198719058</v>
      </c>
      <c r="BU31" s="69"/>
      <c r="BV31" s="69">
        <f t="shared" si="44"/>
        <v>0.54224943996404917</v>
      </c>
      <c r="BW31" s="69">
        <f>'RD T1'!E233</f>
        <v>4.1566772186512146</v>
      </c>
      <c r="BX31" s="69">
        <f t="shared" si="45"/>
        <v>4.6989266586152638</v>
      </c>
      <c r="BZ31" t="str">
        <f t="shared" si="46"/>
        <v>82 Transport and mobile machine drivers and operatives</v>
      </c>
      <c r="CA31" s="69">
        <v>6.445490847760885</v>
      </c>
      <c r="CB31" s="69">
        <v>6.1260964136638991</v>
      </c>
      <c r="CC31" s="69">
        <v>6.3481829838728743</v>
      </c>
      <c r="CD31" s="69">
        <v>5.5057413774363173</v>
      </c>
      <c r="CE31" s="69">
        <v>3.954968483070977</v>
      </c>
      <c r="CF31" s="69"/>
      <c r="CG31" s="69">
        <f t="shared" si="47"/>
        <v>-2.3932145008018972</v>
      </c>
      <c r="CH31" s="69">
        <f>'RD T1'!E262</f>
        <v>2.5038766786632989</v>
      </c>
      <c r="CI31" s="69">
        <f t="shared" si="48"/>
        <v>0.11066217786140164</v>
      </c>
      <c r="CK31" t="str">
        <f t="shared" si="49"/>
        <v>82 Transport and mobile machine drivers and operatives</v>
      </c>
      <c r="CL31" s="69">
        <v>2.2360097262638226</v>
      </c>
      <c r="CM31" s="69">
        <v>2.4473566892116341</v>
      </c>
      <c r="CN31" s="69">
        <v>2.2541789258868774</v>
      </c>
      <c r="CO31" s="69">
        <v>2.3062478054469482</v>
      </c>
      <c r="CP31" s="69">
        <v>1.2129284506287845</v>
      </c>
      <c r="CQ31" s="69"/>
      <c r="CR31" s="69">
        <f t="shared" si="50"/>
        <v>-1.0412504752580929</v>
      </c>
      <c r="CS31" s="69">
        <f>'RD T1'!E291</f>
        <v>0.7468049861485947</v>
      </c>
      <c r="CT31" s="69">
        <f t="shared" si="51"/>
        <v>-0.29444548910949819</v>
      </c>
    </row>
    <row r="32" spans="1:98" x14ac:dyDescent="0.2">
      <c r="A32" s="10" t="str">
        <f>name!D28</f>
        <v>91 Elementary trades and related occupations</v>
      </c>
      <c r="B32" s="69">
        <v>4.0425924171485648E-4</v>
      </c>
      <c r="C32" s="69">
        <v>4.3995646610880235E-4</v>
      </c>
      <c r="D32" s="69">
        <v>3.859418403244649E-4</v>
      </c>
      <c r="E32" s="69">
        <v>3.7609275743925185E-4</v>
      </c>
      <c r="F32" s="69">
        <v>5.0610044706829774E-4</v>
      </c>
      <c r="G32" s="11"/>
      <c r="H32" s="69">
        <f t="shared" si="26"/>
        <v>1.2015860674383284E-4</v>
      </c>
      <c r="I32" s="69">
        <f>'RD T1'!E60</f>
        <v>2.3210695210279449E-4</v>
      </c>
      <c r="J32" s="69">
        <f t="shared" si="27"/>
        <v>3.5226555884662733E-4</v>
      </c>
      <c r="L32" t="str">
        <f t="shared" si="28"/>
        <v>91 Elementary trades and related occupations</v>
      </c>
      <c r="M32" s="69">
        <v>0.10966572182108912</v>
      </c>
      <c r="N32" s="69">
        <v>0.13808463766400306</v>
      </c>
      <c r="O32" s="69">
        <v>0.11658010323256113</v>
      </c>
      <c r="P32" s="69">
        <v>0.13175929179988063</v>
      </c>
      <c r="Q32" s="69">
        <v>0.18735041162114188</v>
      </c>
      <c r="R32" s="11"/>
      <c r="S32" s="69">
        <f t="shared" si="29"/>
        <v>7.0770308388580755E-2</v>
      </c>
      <c r="T32" s="69">
        <f>'RD T1'!E89</f>
        <v>7.3247455277478404E-2</v>
      </c>
      <c r="U32" s="69">
        <f t="shared" si="30"/>
        <v>0.14401776366605917</v>
      </c>
      <c r="W32" t="str">
        <f t="shared" si="31"/>
        <v>91 Elementary trades and related occupations</v>
      </c>
      <c r="X32" s="69">
        <v>0.4141786946097078</v>
      </c>
      <c r="Y32" s="69">
        <v>0.44216051867287787</v>
      </c>
      <c r="Z32" s="69">
        <v>0.45217887066021456</v>
      </c>
      <c r="AA32" s="69">
        <v>0.4395006562943074</v>
      </c>
      <c r="AB32" s="69">
        <v>0.54495376045279564</v>
      </c>
      <c r="AC32" s="69"/>
      <c r="AD32" s="69">
        <f t="shared" si="32"/>
        <v>9.2774889792581083E-2</v>
      </c>
      <c r="AE32" s="69">
        <f>'RD T1'!E118</f>
        <v>0.29381311153181777</v>
      </c>
      <c r="AF32" s="69">
        <f t="shared" si="33"/>
        <v>0.38658800132439886</v>
      </c>
      <c r="AH32" t="str">
        <f t="shared" si="34"/>
        <v>91 Elementary trades and related occupations</v>
      </c>
      <c r="AI32" s="69">
        <v>0.300025833109828</v>
      </c>
      <c r="AJ32" s="69">
        <v>0.32955190528840428</v>
      </c>
      <c r="AK32" s="69">
        <v>0.33707593745043746</v>
      </c>
      <c r="AL32" s="69">
        <v>0.31682603061568143</v>
      </c>
      <c r="AM32" s="69">
        <v>0.40552870975438249</v>
      </c>
      <c r="AN32" s="69"/>
      <c r="AO32" s="69">
        <f t="shared" si="35"/>
        <v>6.8452772303945031E-2</v>
      </c>
      <c r="AP32" s="69">
        <f>'RD T1'!E147</f>
        <v>0.21278681561051199</v>
      </c>
      <c r="AQ32" s="69">
        <f t="shared" si="36"/>
        <v>0.28123958791445702</v>
      </c>
      <c r="AS32" t="str">
        <f t="shared" si="37"/>
        <v>91 Elementary trades and related occupations</v>
      </c>
      <c r="AT32" s="69">
        <v>0.30895403713409303</v>
      </c>
      <c r="AU32" s="69">
        <v>0.30769776441082547</v>
      </c>
      <c r="AV32" s="69">
        <v>0.356525856863734</v>
      </c>
      <c r="AW32" s="69">
        <v>0.3428190926987682</v>
      </c>
      <c r="AX32" s="69">
        <v>0.41385556440721821</v>
      </c>
      <c r="AY32" s="69"/>
      <c r="AZ32" s="69">
        <f t="shared" si="38"/>
        <v>5.732970754348421E-2</v>
      </c>
      <c r="BA32" s="69">
        <f>'RD T1'!E176</f>
        <v>0.20127167013206565</v>
      </c>
      <c r="BB32" s="69">
        <f t="shared" si="39"/>
        <v>0.25860137767554986</v>
      </c>
      <c r="BD32" t="str">
        <f t="shared" si="40"/>
        <v>91 Elementary trades and related occupations</v>
      </c>
      <c r="BE32" s="69">
        <v>1.6824115759135982</v>
      </c>
      <c r="BF32" s="69">
        <v>1.6509600622737193</v>
      </c>
      <c r="BG32" s="69">
        <v>1.4768735721369974</v>
      </c>
      <c r="BH32" s="69">
        <v>1.3485897942525464</v>
      </c>
      <c r="BI32" s="69">
        <v>1.5414801251578991</v>
      </c>
      <c r="BJ32" s="69"/>
      <c r="BK32" s="69">
        <f t="shared" si="41"/>
        <v>6.460655302090168E-2</v>
      </c>
      <c r="BL32" s="69">
        <f>'RD T1'!E205</f>
        <v>0.5162633897268879</v>
      </c>
      <c r="BM32" s="69">
        <f t="shared" si="42"/>
        <v>0.58086994274778958</v>
      </c>
      <c r="BO32" t="str">
        <f t="shared" si="43"/>
        <v>91 Elementary trades and related occupations</v>
      </c>
      <c r="BP32" s="69">
        <v>2.9834716932223464</v>
      </c>
      <c r="BQ32" s="69">
        <v>2.6979275947040184</v>
      </c>
      <c r="BR32" s="69">
        <v>2.4234973433508573</v>
      </c>
      <c r="BS32" s="69">
        <v>1.919106766429906</v>
      </c>
      <c r="BT32" s="69">
        <v>1.6915358569559364</v>
      </c>
      <c r="BU32" s="69"/>
      <c r="BV32" s="69">
        <f t="shared" si="44"/>
        <v>-0.73196148639492087</v>
      </c>
      <c r="BW32" s="69">
        <f>'RD T1'!E234</f>
        <v>0.71389368311385104</v>
      </c>
      <c r="BX32" s="69">
        <f t="shared" si="45"/>
        <v>-1.8067803281069827E-2</v>
      </c>
      <c r="BZ32" t="str">
        <f t="shared" si="46"/>
        <v>91 Elementary trades and related occupations</v>
      </c>
      <c r="CA32" s="69">
        <v>4.1768326436131957</v>
      </c>
      <c r="CB32" s="69">
        <v>3.6249546461670019</v>
      </c>
      <c r="CC32" s="69">
        <v>3.4175251833134443</v>
      </c>
      <c r="CD32" s="69">
        <v>2.5902631785789447</v>
      </c>
      <c r="CE32" s="69">
        <v>2.0114684370164819</v>
      </c>
      <c r="CF32" s="69"/>
      <c r="CG32" s="69">
        <f t="shared" si="47"/>
        <v>-1.4060567462969624</v>
      </c>
      <c r="CH32" s="69">
        <f>'RD T1'!E263</f>
        <v>1.0074225123683371</v>
      </c>
      <c r="CI32" s="69">
        <f t="shared" si="48"/>
        <v>-0.39863423392862529</v>
      </c>
      <c r="CK32" t="str">
        <f t="shared" si="49"/>
        <v>91 Elementary trades and related occupations</v>
      </c>
      <c r="CL32" s="69">
        <v>1.5965399529774842</v>
      </c>
      <c r="CM32" s="69">
        <v>1.4801829212696156</v>
      </c>
      <c r="CN32" s="69">
        <v>1.2493413414335819</v>
      </c>
      <c r="CO32" s="69">
        <v>1.1223114705568213</v>
      </c>
      <c r="CP32" s="69">
        <v>0.80062007383620282</v>
      </c>
      <c r="CQ32" s="69"/>
      <c r="CR32" s="69">
        <f t="shared" si="50"/>
        <v>-0.44872126759737907</v>
      </c>
      <c r="CS32" s="69">
        <f>'RD T1'!E292</f>
        <v>0.31533679116682023</v>
      </c>
      <c r="CT32" s="69">
        <f t="shared" si="51"/>
        <v>-0.13338447643055884</v>
      </c>
    </row>
    <row r="33" spans="1:98" x14ac:dyDescent="0.2">
      <c r="A33" s="10" t="str">
        <f>name!D29</f>
        <v>92 Elementary administration and service occupations</v>
      </c>
      <c r="B33" s="69">
        <v>3.0517646224701302E-2</v>
      </c>
      <c r="C33" s="69">
        <v>3.9202933823924431E-2</v>
      </c>
      <c r="D33" s="69">
        <v>3.3840902035401736E-2</v>
      </c>
      <c r="E33" s="69">
        <v>4.6615042224378088E-2</v>
      </c>
      <c r="F33" s="69">
        <v>6.8736887706939018E-2</v>
      </c>
      <c r="G33" s="11"/>
      <c r="H33" s="69">
        <f t="shared" ref="H33" si="52">F33-D33</f>
        <v>3.4895985671537282E-2</v>
      </c>
      <c r="I33" s="69">
        <f>'RD T1'!E61</f>
        <v>2.6796312870290752E-2</v>
      </c>
      <c r="J33" s="69">
        <f t="shared" ref="J33" si="53">SUM(H33:I33)</f>
        <v>6.1692298541828033E-2</v>
      </c>
      <c r="L33" t="str">
        <f t="shared" ref="L33" si="54">A33</f>
        <v>92 Elementary administration and service occupations</v>
      </c>
      <c r="M33" s="69">
        <v>0.67211048938440465</v>
      </c>
      <c r="N33" s="69">
        <v>0.87769053076330839</v>
      </c>
      <c r="O33" s="69">
        <v>0.75773989618533688</v>
      </c>
      <c r="P33" s="69">
        <v>1.0442710844859513</v>
      </c>
      <c r="Q33" s="69">
        <v>1.6037311092149504</v>
      </c>
      <c r="R33" s="11"/>
      <c r="S33" s="69">
        <f t="shared" ref="S33" si="55">Q33-O33</f>
        <v>0.84599121302961355</v>
      </c>
      <c r="T33" s="69">
        <f>'RD T1'!E90</f>
        <v>0.60967883883565888</v>
      </c>
      <c r="U33" s="69">
        <f t="shared" ref="U33" si="56">SUM(S33:T33)</f>
        <v>1.4556700518652725</v>
      </c>
      <c r="W33" t="str">
        <f t="shared" ref="W33" si="57">A33</f>
        <v>92 Elementary administration and service occupations</v>
      </c>
      <c r="X33" s="69">
        <v>2.854319166155344</v>
      </c>
      <c r="Y33" s="69">
        <v>3.1201087059644723</v>
      </c>
      <c r="Z33" s="69">
        <v>3.2183206870488723</v>
      </c>
      <c r="AA33" s="69">
        <v>3.8715639806139621</v>
      </c>
      <c r="AB33" s="69">
        <v>5.2321705583621956</v>
      </c>
      <c r="AC33" s="69"/>
      <c r="AD33" s="69">
        <f t="shared" ref="AD33" si="58">AB33-Z33</f>
        <v>2.0138498713133233</v>
      </c>
      <c r="AE33" s="69">
        <f>'RD T1'!E119</f>
        <v>2.6163176306089584</v>
      </c>
      <c r="AF33" s="69">
        <f t="shared" ref="AF33" si="59">SUM(AD33:AE33)</f>
        <v>4.6301675019222817</v>
      </c>
      <c r="AH33" t="str">
        <f t="shared" ref="AH33" si="60">L33</f>
        <v>92 Elementary administration and service occupations</v>
      </c>
      <c r="AI33" s="69">
        <v>1.3744560533206838</v>
      </c>
      <c r="AJ33" s="69">
        <v>1.4978106912645612</v>
      </c>
      <c r="AK33" s="69">
        <v>1.5625353834051956</v>
      </c>
      <c r="AL33" s="69">
        <v>1.8656846217351508</v>
      </c>
      <c r="AM33" s="69">
        <v>2.5731384292909452</v>
      </c>
      <c r="AN33" s="69"/>
      <c r="AO33" s="69">
        <f t="shared" ref="AO33" si="61">AM33-AK33</f>
        <v>1.0106030458857496</v>
      </c>
      <c r="AP33" s="69">
        <f>'RD T1'!E148</f>
        <v>1.2109070561178386</v>
      </c>
      <c r="AQ33" s="69">
        <f t="shared" ref="AQ33" si="62">SUM(AO33:AP33)</f>
        <v>2.2215101020035881</v>
      </c>
      <c r="AS33" t="str">
        <f t="shared" ref="AS33" si="63">W33</f>
        <v>92 Elementary administration and service occupations</v>
      </c>
      <c r="AT33" s="69">
        <v>1.234253591283369</v>
      </c>
      <c r="AU33" s="69">
        <v>1.2988204486901054</v>
      </c>
      <c r="AV33" s="69">
        <v>1.3779256888783322</v>
      </c>
      <c r="AW33" s="69">
        <v>1.5768120448166796</v>
      </c>
      <c r="AX33" s="69">
        <v>2.0923097035105185</v>
      </c>
      <c r="AY33" s="69"/>
      <c r="AZ33" s="69">
        <f t="shared" ref="AZ33" si="64">AX33-AV33</f>
        <v>0.71438401463218626</v>
      </c>
      <c r="BA33" s="69">
        <f>'RD T1'!E177</f>
        <v>1.0105637429246366</v>
      </c>
      <c r="BB33" s="69">
        <f t="shared" ref="BB33" si="65">SUM(AZ33:BA33)</f>
        <v>1.7249477575568228</v>
      </c>
      <c r="BD33" t="str">
        <f t="shared" ref="BD33" si="66">AH33</f>
        <v>92 Elementary administration and service occupations</v>
      </c>
      <c r="BE33" s="69">
        <v>8.5840193745886655</v>
      </c>
      <c r="BF33" s="69">
        <v>8.8634838048377169</v>
      </c>
      <c r="BG33" s="69">
        <v>8.3617829070738985</v>
      </c>
      <c r="BH33" s="69">
        <v>8.3515259387576357</v>
      </c>
      <c r="BI33" s="69">
        <v>8.6953697530542797</v>
      </c>
      <c r="BJ33" s="69"/>
      <c r="BK33" s="69">
        <f t="shared" ref="BK33" si="67">BI33-BG33</f>
        <v>0.33358684598038124</v>
      </c>
      <c r="BL33" s="69">
        <f>'RD T1'!E206</f>
        <v>3.9190481217219442</v>
      </c>
      <c r="BM33" s="69">
        <f t="shared" ref="BM33" si="68">SUM(BK33:BL33)</f>
        <v>4.2526349677023259</v>
      </c>
      <c r="BO33" t="str">
        <f t="shared" ref="BO33" si="69">AS33</f>
        <v>92 Elementary administration and service occupations</v>
      </c>
      <c r="BP33" s="69">
        <v>14.514287879466726</v>
      </c>
      <c r="BQ33" s="69">
        <v>14.976853050132016</v>
      </c>
      <c r="BR33" s="69">
        <v>13.627747210122727</v>
      </c>
      <c r="BS33" s="69">
        <v>13.342978202333509</v>
      </c>
      <c r="BT33" s="69">
        <v>11.972997829556901</v>
      </c>
      <c r="BU33" s="69"/>
      <c r="BV33" s="69">
        <f t="shared" ref="BV33" si="70">BT33-BR33</f>
        <v>-1.6547493805658267</v>
      </c>
      <c r="BW33" s="69">
        <f>'RD T1'!E235</f>
        <v>6.1750573144391057</v>
      </c>
      <c r="BX33" s="69">
        <f t="shared" ref="BX33" si="71">SUM(BV33:BW33)</f>
        <v>4.520307933873279</v>
      </c>
      <c r="BZ33" t="str">
        <f t="shared" ref="BZ33" si="72">BD33</f>
        <v>92 Elementary administration and service occupations</v>
      </c>
      <c r="CA33" s="69">
        <v>14.976356836315009</v>
      </c>
      <c r="CB33" s="69">
        <v>13.050910062738616</v>
      </c>
      <c r="CC33" s="69">
        <v>12.592996389944497</v>
      </c>
      <c r="CD33" s="69">
        <v>12.124742220596787</v>
      </c>
      <c r="CE33" s="69">
        <v>8.0333959746399426</v>
      </c>
      <c r="CF33" s="69"/>
      <c r="CG33" s="69">
        <f t="shared" ref="CG33" si="73">CE33-CC33</f>
        <v>-4.5596004153045548</v>
      </c>
      <c r="CH33" s="69">
        <f>'RD T1'!E264</f>
        <v>4.2718839070606824</v>
      </c>
      <c r="CI33" s="69">
        <f t="shared" ref="CI33" si="74">SUM(CG33:CH33)</f>
        <v>-0.2877165082438724</v>
      </c>
      <c r="CK33" t="str">
        <f t="shared" ref="CK33" si="75">BO33</f>
        <v>92 Elementary administration and service occupations</v>
      </c>
      <c r="CL33" s="69">
        <v>5.7660284716686583</v>
      </c>
      <c r="CM33" s="69">
        <v>4.6055753303130453</v>
      </c>
      <c r="CN33" s="69">
        <v>3.449819491672355</v>
      </c>
      <c r="CO33" s="69">
        <v>2.5859827209987136</v>
      </c>
      <c r="CP33" s="69">
        <v>1.5132545456911191</v>
      </c>
      <c r="CQ33" s="69"/>
      <c r="CR33" s="69">
        <f t="shared" ref="CR33" si="76">CP33-CN33</f>
        <v>-1.936564945981236</v>
      </c>
      <c r="CS33" s="69">
        <f>'RD T1'!E293</f>
        <v>0.65855117963526733</v>
      </c>
      <c r="CT33" s="69">
        <f t="shared" ref="CT33" si="77">SUM(CR33:CS33)</f>
        <v>-1.2780137663459685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5.7600977153428339</v>
      </c>
      <c r="C35" s="67">
        <f t="shared" ref="C35:F35" si="78">SUM(C8:C33)</f>
        <v>7.8215558455317273</v>
      </c>
      <c r="D35" s="67">
        <f t="shared" si="78"/>
        <v>7.4678462024308399</v>
      </c>
      <c r="E35" s="67">
        <f t="shared" si="78"/>
        <v>9.0299505306329522</v>
      </c>
      <c r="F35" s="67">
        <f t="shared" si="78"/>
        <v>11.657168802098237</v>
      </c>
      <c r="G35" s="11"/>
      <c r="H35" s="67">
        <f>F35-D35</f>
        <v>4.1893225996673973</v>
      </c>
      <c r="I35" s="67">
        <f>SUM(I8:I33)</f>
        <v>4.3822043618193067</v>
      </c>
      <c r="J35" s="67">
        <f>SUM(H35:I35)</f>
        <v>8.571526961486704</v>
      </c>
      <c r="L35" s="24" t="str">
        <f>A35</f>
        <v>All occupations</v>
      </c>
      <c r="M35" s="67">
        <f>SUM(M8:M33)</f>
        <v>38.331684892885093</v>
      </c>
      <c r="N35" s="67">
        <f t="shared" ref="N35:Q35" si="79">SUM(N8:N33)</f>
        <v>54.656078377713413</v>
      </c>
      <c r="O35" s="67">
        <f t="shared" si="79"/>
        <v>51.376643442562731</v>
      </c>
      <c r="P35" s="67">
        <f t="shared" si="79"/>
        <v>62.199153535698102</v>
      </c>
      <c r="Q35" s="67">
        <f t="shared" si="79"/>
        <v>81.337075401741671</v>
      </c>
      <c r="R35" s="11"/>
      <c r="S35" s="67">
        <f t="shared" si="29"/>
        <v>29.960431959178941</v>
      </c>
      <c r="T35" s="67">
        <f>SUM(T8:T33)</f>
        <v>31.460167652564213</v>
      </c>
      <c r="U35" s="67">
        <f>SUM(S35:T35)</f>
        <v>61.420599611743157</v>
      </c>
      <c r="W35" s="24" t="str">
        <f>A35</f>
        <v>All occupations</v>
      </c>
      <c r="X35" s="67">
        <f>SUM(X8:X33)</f>
        <v>89.351315700926335</v>
      </c>
      <c r="Y35" s="67">
        <f t="shared" ref="Y35:AB35" si="80">SUM(Y8:Y33)</f>
        <v>96.063687161227449</v>
      </c>
      <c r="Z35" s="67">
        <f t="shared" si="80"/>
        <v>106.89244297556247</v>
      </c>
      <c r="AA35" s="67">
        <f t="shared" si="80"/>
        <v>116.32520908701275</v>
      </c>
      <c r="AB35" s="67">
        <f t="shared" si="80"/>
        <v>139.61817071419111</v>
      </c>
      <c r="AC35" s="69"/>
      <c r="AD35" s="67">
        <f t="shared" ref="AD35" si="81">AB35-Z35</f>
        <v>32.725727738628635</v>
      </c>
      <c r="AE35" s="67">
        <f>SUM(AE8:AE33)</f>
        <v>67.551623845219567</v>
      </c>
      <c r="AF35" s="67">
        <f>SUM(AD35:AE35)</f>
        <v>100.2773515838482</v>
      </c>
      <c r="AH35" s="24" t="str">
        <f>L35</f>
        <v>All occupations</v>
      </c>
      <c r="AI35" s="67">
        <f>SUM(AI8:AI33)</f>
        <v>27.85492798570197</v>
      </c>
      <c r="AJ35" s="67">
        <f t="shared" ref="AJ35:AM35" si="82">SUM(AJ8:AJ33)</f>
        <v>27.109644401597421</v>
      </c>
      <c r="AK35" s="67">
        <f t="shared" si="82"/>
        <v>28.733409306276176</v>
      </c>
      <c r="AL35" s="67">
        <f t="shared" si="82"/>
        <v>29.599451800952878</v>
      </c>
      <c r="AM35" s="67">
        <f t="shared" si="82"/>
        <v>34.420027044148057</v>
      </c>
      <c r="AN35" s="69"/>
      <c r="AO35" s="67">
        <f t="shared" ref="AO35" si="83">AM35-AK35</f>
        <v>5.686617737871881</v>
      </c>
      <c r="AP35" s="67">
        <f>SUM(AP8:AP33)</f>
        <v>16.734153166624615</v>
      </c>
      <c r="AQ35" s="67">
        <f>SUM(AO35:AP35)</f>
        <v>22.420770904496496</v>
      </c>
      <c r="AS35" s="24" t="str">
        <f>W35</f>
        <v>All occupations</v>
      </c>
      <c r="AT35" s="67">
        <f>SUM(AT8:AT33)</f>
        <v>27.188267817486345</v>
      </c>
      <c r="AU35" s="67">
        <f t="shared" ref="AU35:AX35" si="84">SUM(AU8:AU33)</f>
        <v>27.659044386673397</v>
      </c>
      <c r="AV35" s="67">
        <f t="shared" si="84"/>
        <v>31.140966728852007</v>
      </c>
      <c r="AW35" s="67">
        <f t="shared" si="84"/>
        <v>32.645443600370918</v>
      </c>
      <c r="AX35" s="67">
        <f t="shared" si="84"/>
        <v>38.502266262073277</v>
      </c>
      <c r="AY35" s="69"/>
      <c r="AZ35" s="67">
        <f t="shared" ref="AZ35" si="85">AX35-AV35</f>
        <v>7.3612995332212705</v>
      </c>
      <c r="BA35" s="67">
        <f>SUM(BA8:BA33)</f>
        <v>17.814980132785298</v>
      </c>
      <c r="BB35" s="67">
        <f>SUM(AZ35:BA35)</f>
        <v>25.176279666006568</v>
      </c>
      <c r="BD35" s="24" t="str">
        <f>AH35</f>
        <v>All occupations</v>
      </c>
      <c r="BE35" s="67">
        <f>SUM(BE8:BE33)</f>
        <v>110.63885857483402</v>
      </c>
      <c r="BF35" s="67">
        <f t="shared" ref="BF35:BI35" si="86">SUM(BF8:BF33)</f>
        <v>123.8006457251096</v>
      </c>
      <c r="BG35" s="67">
        <f t="shared" si="86"/>
        <v>121.65366864709529</v>
      </c>
      <c r="BH35" s="67">
        <f t="shared" si="86"/>
        <v>123.30275097344013</v>
      </c>
      <c r="BI35" s="67">
        <f t="shared" si="86"/>
        <v>128.47055783262624</v>
      </c>
      <c r="BJ35" s="69"/>
      <c r="BK35" s="67">
        <f t="shared" ref="BK35" si="87">BI35-BG35</f>
        <v>6.8168891855309539</v>
      </c>
      <c r="BL35" s="67">
        <f>SUM(BL8:BL33)</f>
        <v>55.915729734615176</v>
      </c>
      <c r="BM35" s="67">
        <f>SUM(BK35:BL35)</f>
        <v>62.73261892014613</v>
      </c>
      <c r="BO35" s="24" t="str">
        <f>AS35</f>
        <v>All occupations</v>
      </c>
      <c r="BP35" s="67">
        <f>SUM(BP8:BP33)</f>
        <v>113.58304282688675</v>
      </c>
      <c r="BQ35" s="67">
        <f t="shared" ref="BQ35:BT35" si="88">SUM(BQ8:BQ33)</f>
        <v>116.96655656376097</v>
      </c>
      <c r="BR35" s="67">
        <f t="shared" si="88"/>
        <v>111.78185332372558</v>
      </c>
      <c r="BS35" s="67">
        <f t="shared" si="88"/>
        <v>103.09251536593582</v>
      </c>
      <c r="BT35" s="67">
        <f t="shared" si="88"/>
        <v>85.400182681887543</v>
      </c>
      <c r="BU35" s="69"/>
      <c r="BV35" s="67">
        <f t="shared" ref="BV35" si="89">BT35-BR35</f>
        <v>-26.381670641838042</v>
      </c>
      <c r="BW35" s="67">
        <f>SUM(BW8:BW33)</f>
        <v>45.232089365487887</v>
      </c>
      <c r="BX35" s="67">
        <f>SUM(BV35:BW35)</f>
        <v>18.850418723649845</v>
      </c>
      <c r="BZ35" s="24" t="str">
        <f>BD35</f>
        <v>All occupations</v>
      </c>
      <c r="CA35" s="67">
        <f>SUM(CA8:CA33)</f>
        <v>84.029217135412324</v>
      </c>
      <c r="CB35" s="67">
        <f t="shared" ref="CB35:CE35" si="90">SUM(CB8:CB33)</f>
        <v>73.600916180910559</v>
      </c>
      <c r="CC35" s="67">
        <f t="shared" si="90"/>
        <v>72.876234303987076</v>
      </c>
      <c r="CD35" s="67">
        <f t="shared" si="90"/>
        <v>64.157809179847391</v>
      </c>
      <c r="CE35" s="67">
        <f t="shared" si="90"/>
        <v>40.370526562541393</v>
      </c>
      <c r="CF35" s="69"/>
      <c r="CG35" s="67">
        <f t="shared" ref="CG35" si="91">CE35-CC35</f>
        <v>-32.505707741445683</v>
      </c>
      <c r="CH35" s="67">
        <f>SUM(CH8:CH33)</f>
        <v>22.719147344335198</v>
      </c>
      <c r="CI35" s="67">
        <f>SUM(CG35:CH35)</f>
        <v>-9.7865603971104846</v>
      </c>
      <c r="CK35" s="24" t="str">
        <f>BO35</f>
        <v>All occupations</v>
      </c>
      <c r="CL35" s="67">
        <f>SUM(CL8:CL33)</f>
        <v>24.379587350524375</v>
      </c>
      <c r="CM35" s="67">
        <f t="shared" ref="CM35:CP35" si="92">SUM(CM8:CM33)</f>
        <v>23.168871357475322</v>
      </c>
      <c r="CN35" s="67">
        <f t="shared" si="92"/>
        <v>19.452935069507607</v>
      </c>
      <c r="CO35" s="67">
        <f t="shared" si="92"/>
        <v>18.321715926109079</v>
      </c>
      <c r="CP35" s="67">
        <f t="shared" si="92"/>
        <v>13.075024698692369</v>
      </c>
      <c r="CQ35" s="69"/>
      <c r="CR35" s="67">
        <f t="shared" ref="CR35" si="93">CP35-CN35</f>
        <v>-6.377910370815238</v>
      </c>
      <c r="CS35" s="67">
        <f>SUM(CS8:CS33)</f>
        <v>5.5595973857471934</v>
      </c>
      <c r="CT35" s="67">
        <f>SUM(CR35:CS35)</f>
        <v>-0.81831298506804462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Leicester and Leicestershire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Leicester and Leicestershire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Leicester and Leicestershire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Leicester and Leicestershire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Leicester and Leicestershire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Leicester and Leicestershire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Leicester and Leicestershire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Leicester and Leicestershire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Leicester and Leicestershire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6.9635186794111288</v>
      </c>
      <c r="C45" s="18">
        <f t="shared" si="104"/>
        <v>7.0359925327228723</v>
      </c>
      <c r="D45" s="18">
        <f t="shared" si="104"/>
        <v>7.4201767978532729</v>
      </c>
      <c r="E45" s="18">
        <f t="shared" si="104"/>
        <v>6.8371827513866696</v>
      </c>
      <c r="F45" s="18">
        <f t="shared" si="104"/>
        <v>6.9663255134349136</v>
      </c>
      <c r="H45" s="68">
        <f t="shared" ref="H45:H70" si="105">IF(D8&gt;0,(H8/D8)*100,0)</f>
        <v>46.550475086306022</v>
      </c>
      <c r="I45" s="69">
        <f t="shared" ref="I45:I70" si="106">IF(D8&gt;0,I8/D8*100,0)</f>
        <v>61.390407812625313</v>
      </c>
      <c r="J45" s="69">
        <f t="shared" ref="J45:J70" si="107">IF(D8&gt;0,(J8/D8)*100,0)</f>
        <v>107.94088289893133</v>
      </c>
      <c r="L45" t="str">
        <f>A45</f>
        <v>11 Corporate managers and directors</v>
      </c>
      <c r="M45" s="18">
        <f t="shared" ref="M45:Q54" si="108">M8/M$35*100</f>
        <v>8.5390376814438138</v>
      </c>
      <c r="N45" s="18">
        <f t="shared" si="108"/>
        <v>8.9212887111399457</v>
      </c>
      <c r="O45" s="18">
        <f t="shared" si="108"/>
        <v>8.8419974542504001</v>
      </c>
      <c r="P45" s="18">
        <f t="shared" si="108"/>
        <v>8.0056270027245588</v>
      </c>
      <c r="Q45" s="18">
        <f t="shared" si="108"/>
        <v>8.0432778149891231</v>
      </c>
      <c r="S45" s="68">
        <f t="shared" ref="S45:S70" si="109">IF(O8&gt;0,(S8/O8)*100,0)</f>
        <v>44.014263994803571</v>
      </c>
      <c r="T45" s="69">
        <f t="shared" ref="T45:T70" si="110">IF(O8&gt;0,T8/O8*100,0)</f>
        <v>60.177331326989261</v>
      </c>
      <c r="U45" s="69">
        <f t="shared" ref="U45:U70" si="111">IF(O8&gt;0,(U8/O8)*100,0)</f>
        <v>104.19159532179285</v>
      </c>
      <c r="W45" t="str">
        <f>A45</f>
        <v>11 Corporate managers and directors</v>
      </c>
      <c r="X45" s="18">
        <f t="shared" ref="X45:AB54" si="112">X8/X$35*100</f>
        <v>10.201172387848585</v>
      </c>
      <c r="Y45" s="18">
        <f t="shared" si="112"/>
        <v>10.988173188247693</v>
      </c>
      <c r="Z45" s="18">
        <f t="shared" si="112"/>
        <v>11.180029284860851</v>
      </c>
      <c r="AA45" s="18">
        <f t="shared" si="112"/>
        <v>10.040269984139009</v>
      </c>
      <c r="AB45" s="18">
        <f t="shared" si="112"/>
        <v>10.092907307311529</v>
      </c>
      <c r="AD45" s="68">
        <f t="shared" ref="AD45:AD70" si="113">IF(Z8&gt;0,(AD8/Z8)*100,0)</f>
        <v>17.914790678448338</v>
      </c>
      <c r="AE45" s="69">
        <f t="shared" ref="AE45:AE70" si="114">IF(Z8&gt;0,AE8/Z8*100,0)</f>
        <v>59.79293217093371</v>
      </c>
      <c r="AF45" s="69">
        <f t="shared" ref="AF45:AF70" si="115">IF(Z8&gt;0,(AF8/Z8)*100,0)</f>
        <v>77.707722849382051</v>
      </c>
      <c r="AH45" t="str">
        <f>L45</f>
        <v>11 Corporate managers and directors</v>
      </c>
      <c r="AI45" s="18">
        <f t="shared" ref="AI45:AM54" si="116">AI8/AI$35*100</f>
        <v>6.2485833866595941</v>
      </c>
      <c r="AJ45" s="18">
        <f t="shared" si="116"/>
        <v>6.9873626628424432</v>
      </c>
      <c r="AK45" s="18">
        <f t="shared" si="116"/>
        <v>7.2738968216972344</v>
      </c>
      <c r="AL45" s="18">
        <f t="shared" si="116"/>
        <v>6.5848352945810342</v>
      </c>
      <c r="AM45" s="18">
        <f t="shared" si="116"/>
        <v>6.4361529761576914</v>
      </c>
      <c r="AO45" s="68">
        <f t="shared" ref="AO45:AO70" si="117">IF(AK8&gt;0,(AO8/AK8)*100,0)</f>
        <v>5.9944850741563522</v>
      </c>
      <c r="AP45" s="69">
        <f t="shared" ref="AP45:AP70" si="118">IF(AK8&gt;0,AP8/AK8*100,0)</f>
        <v>52.445769201090762</v>
      </c>
      <c r="AQ45" s="69">
        <f t="shared" ref="AQ45:AQ70" si="119">IF(AK8&gt;0,(AQ8/AK8)*100,0)</f>
        <v>58.440254275247113</v>
      </c>
      <c r="AS45" t="str">
        <f>W45</f>
        <v>11 Corporate managers and directors</v>
      </c>
      <c r="AT45" s="18">
        <f t="shared" ref="AT45:AX54" si="120">AT8/AT$35*100</f>
        <v>9.9136527122747182</v>
      </c>
      <c r="AU45" s="18">
        <f t="shared" si="120"/>
        <v>10.478933182785966</v>
      </c>
      <c r="AV45" s="18">
        <f t="shared" si="120"/>
        <v>10.921066433269567</v>
      </c>
      <c r="AW45" s="18">
        <f t="shared" si="120"/>
        <v>9.4571958491981896</v>
      </c>
      <c r="AX45" s="18">
        <f t="shared" si="120"/>
        <v>9.1509002763664853</v>
      </c>
      <c r="AZ45" s="68">
        <f t="shared" ref="AZ45:AZ70" si="121">IF(AV8&gt;0,(AZ8/AV8)*100,0)</f>
        <v>3.5983828356913632</v>
      </c>
      <c r="BA45" s="69">
        <f t="shared" ref="BA45:BA70" si="122">IF(AV8&gt;0,BA8/AV8*100,0)</f>
        <v>50.532159100081728</v>
      </c>
      <c r="BB45" s="69">
        <f t="shared" ref="BB45:BB70" si="123">IF(AV8&gt;0,(BB8/AV8)*100,0)</f>
        <v>54.130541935773088</v>
      </c>
      <c r="BD45" t="str">
        <f>AH45</f>
        <v>11 Corporate managers and directors</v>
      </c>
      <c r="BE45" s="18">
        <f t="shared" ref="BE45:BI54" si="124">BE8/BE$35*100</f>
        <v>6.0047197784737563</v>
      </c>
      <c r="BF45" s="18">
        <f t="shared" si="124"/>
        <v>7.0308569181246741</v>
      </c>
      <c r="BG45" s="18">
        <f t="shared" si="124"/>
        <v>7.1254069492122412</v>
      </c>
      <c r="BH45" s="18">
        <f t="shared" si="124"/>
        <v>6.2098781320110579</v>
      </c>
      <c r="BI45" s="18">
        <f t="shared" si="124"/>
        <v>6.475848866368759</v>
      </c>
      <c r="BK45" s="68">
        <f t="shared" ref="BK45:BK70" si="125">IF(BG8&gt;0,(BK8/BG8)*100,0)</f>
        <v>-4.0233844456965189</v>
      </c>
      <c r="BL45" s="69">
        <f t="shared" ref="BL45:BL70" si="126">IF(BG8&gt;0,BL8/BG8*100,0)</f>
        <v>41.261291118723143</v>
      </c>
      <c r="BM45" s="69">
        <f t="shared" ref="BM45:BM70" si="127">IF(BG8&gt;0,(BM8/BG8)*100,0)</f>
        <v>37.237906673026622</v>
      </c>
      <c r="BO45" t="str">
        <f>AS45</f>
        <v>11 Corporate managers and directors</v>
      </c>
      <c r="BP45" s="18">
        <f t="shared" ref="BP45:BT54" si="128">BP8/BP$35*100</f>
        <v>4.5656603712340429</v>
      </c>
      <c r="BQ45" s="18">
        <f t="shared" si="128"/>
        <v>5.3419344071224746</v>
      </c>
      <c r="BR45" s="18">
        <f t="shared" si="128"/>
        <v>5.4540935028777824</v>
      </c>
      <c r="BS45" s="18">
        <f t="shared" si="128"/>
        <v>4.618476815108032</v>
      </c>
      <c r="BT45" s="18">
        <f t="shared" si="128"/>
        <v>4.292060463191004</v>
      </c>
      <c r="BV45" s="68">
        <f t="shared" ref="BV45:BV70" si="129">IF(BR8&gt;0,(BV8/BR8)*100,0)</f>
        <v>-39.878370057203057</v>
      </c>
      <c r="BW45" s="69">
        <f t="shared" ref="BW45:BW70" si="130">IF(BR8&gt;0,BW8/BR8*100,0)</f>
        <v>34.05102160145119</v>
      </c>
      <c r="BX45" s="69">
        <f t="shared" ref="BX45:BX70" si="131">IF(BR8&gt;0,(BX8/BR8)*100,0)</f>
        <v>-5.8273484557518653</v>
      </c>
      <c r="BZ45" t="str">
        <f>BD45</f>
        <v>11 Corporate managers and directors</v>
      </c>
      <c r="CA45" s="18">
        <f t="shared" ref="CA45:CE54" si="132">CA8/CA$35*100</f>
        <v>4.5183986785551404</v>
      </c>
      <c r="CB45" s="18">
        <f t="shared" si="132"/>
        <v>5.728212560276118</v>
      </c>
      <c r="CC45" s="18">
        <f t="shared" si="132"/>
        <v>6.0852929146765149</v>
      </c>
      <c r="CD45" s="18">
        <f t="shared" si="132"/>
        <v>5.9354024861915988</v>
      </c>
      <c r="CE45" s="18">
        <f t="shared" si="132"/>
        <v>7.0010002541514682</v>
      </c>
      <c r="CG45" s="68">
        <f t="shared" ref="CG45:CG70" si="133">IF(CC8&gt;0,(CG8/CC8)*100,0)</f>
        <v>-36.268066217822081</v>
      </c>
      <c r="CH45" s="69">
        <f t="shared" ref="CH45:CH70" si="134">IF(CC8&gt;0,CH8/CC8*100,0)</f>
        <v>36.019661631511518</v>
      </c>
      <c r="CI45" s="69">
        <f t="shared" ref="CI45:CI70" si="135">IF(CC8&gt;0,(CI8/CC8)*100,0)</f>
        <v>-0.24840458631056639</v>
      </c>
      <c r="CK45" t="str">
        <f>BO45</f>
        <v>11 Corporate managers and directors</v>
      </c>
      <c r="CL45" s="18">
        <f t="shared" ref="CL45:CP54" si="136">CL8/CL$35*100</f>
        <v>2.5872908521086604</v>
      </c>
      <c r="CM45" s="18">
        <f t="shared" si="136"/>
        <v>3.6213412383362544</v>
      </c>
      <c r="CN45" s="18">
        <f t="shared" si="136"/>
        <v>3.6584937921250131</v>
      </c>
      <c r="CO45" s="18">
        <f t="shared" si="136"/>
        <v>3.5662908588430713</v>
      </c>
      <c r="CP45" s="18">
        <f t="shared" si="136"/>
        <v>4.5174732251146663</v>
      </c>
      <c r="CR45" s="68">
        <f t="shared" ref="CR45:CR70" si="137">IF(CN8&gt;0,(CR8/CN8)*100,0)</f>
        <v>-17.005245336085963</v>
      </c>
      <c r="CS45" s="69">
        <f t="shared" ref="CS45:CS70" si="138">IF(CN8&gt;0,CS8/CN8*100,0)</f>
        <v>31.469984717691208</v>
      </c>
      <c r="CT45" s="69">
        <f t="shared" ref="CT45:CT70" si="139">IF(CN8&gt;0,(CT8/CN8)*100,0)</f>
        <v>14.464739381605243</v>
      </c>
    </row>
    <row r="46" spans="1:98" x14ac:dyDescent="0.2">
      <c r="A46" t="str">
        <f t="shared" si="103"/>
        <v>12 Other managers and proprietors</v>
      </c>
      <c r="B46" s="18">
        <f t="shared" si="104"/>
        <v>2.6273734077255524</v>
      </c>
      <c r="C46" s="18">
        <f t="shared" si="104"/>
        <v>2.6489913324883574</v>
      </c>
      <c r="D46" s="18">
        <f t="shared" si="104"/>
        <v>2.4506631219003974</v>
      </c>
      <c r="E46" s="18">
        <f t="shared" si="104"/>
        <v>3.1028750127639606</v>
      </c>
      <c r="F46" s="18">
        <f t="shared" si="104"/>
        <v>3.4782697428470435</v>
      </c>
      <c r="H46" s="68">
        <f t="shared" si="105"/>
        <v>121.55286145733797</v>
      </c>
      <c r="I46" s="69">
        <f t="shared" si="106"/>
        <v>96.58567810061389</v>
      </c>
      <c r="J46" s="69">
        <f t="shared" si="107"/>
        <v>218.13853955795187</v>
      </c>
      <c r="L46" t="str">
        <f t="shared" ref="L46:L69" si="140">A46</f>
        <v>12 Other managers and proprietors</v>
      </c>
      <c r="M46" s="18">
        <f t="shared" si="108"/>
        <v>3.2354499721599006</v>
      </c>
      <c r="N46" s="18">
        <f t="shared" si="108"/>
        <v>3.2145962342450622</v>
      </c>
      <c r="O46" s="18">
        <f t="shared" si="108"/>
        <v>3.1381771557396534</v>
      </c>
      <c r="P46" s="18">
        <f t="shared" si="108"/>
        <v>3.7876745110930901</v>
      </c>
      <c r="Q46" s="18">
        <f t="shared" si="108"/>
        <v>4.221360381900312</v>
      </c>
      <c r="S46" s="68">
        <f t="shared" si="109"/>
        <v>112.95988250333953</v>
      </c>
      <c r="T46" s="69">
        <f t="shared" si="110"/>
        <v>89.994050581578193</v>
      </c>
      <c r="U46" s="69">
        <f t="shared" si="111"/>
        <v>202.95393308491771</v>
      </c>
      <c r="W46" t="str">
        <f t="shared" ref="W46:W69" si="141">A46</f>
        <v>12 Other managers and proprietors</v>
      </c>
      <c r="X46" s="18">
        <f t="shared" si="112"/>
        <v>3.7278810627213894</v>
      </c>
      <c r="Y46" s="18">
        <f t="shared" si="112"/>
        <v>3.6931059509230884</v>
      </c>
      <c r="Z46" s="18">
        <f t="shared" si="112"/>
        <v>3.7171971218268638</v>
      </c>
      <c r="AA46" s="18">
        <f t="shared" si="112"/>
        <v>4.4900063851478693</v>
      </c>
      <c r="AB46" s="18">
        <f t="shared" si="112"/>
        <v>4.8535457663060546</v>
      </c>
      <c r="AD46" s="68">
        <f t="shared" si="113"/>
        <v>70.544798283805676</v>
      </c>
      <c r="AE46" s="69">
        <f t="shared" si="114"/>
        <v>86.871288122466837</v>
      </c>
      <c r="AF46" s="69">
        <f t="shared" si="115"/>
        <v>157.41608640627251</v>
      </c>
      <c r="AH46" t="str">
        <f t="shared" ref="AH46:AH69" si="142">L46</f>
        <v>12 Other managers and proprietors</v>
      </c>
      <c r="AI46" s="18">
        <f t="shared" si="116"/>
        <v>3.1482575523004273</v>
      </c>
      <c r="AJ46" s="18">
        <f t="shared" si="116"/>
        <v>3.4449270268353773</v>
      </c>
      <c r="AK46" s="18">
        <f t="shared" si="116"/>
        <v>3.6555437656181735</v>
      </c>
      <c r="AL46" s="18">
        <f t="shared" si="116"/>
        <v>4.2672764978756454</v>
      </c>
      <c r="AM46" s="18">
        <f t="shared" si="116"/>
        <v>4.6056529821282428</v>
      </c>
      <c r="AO46" s="68">
        <f t="shared" si="117"/>
        <v>50.9257256000175</v>
      </c>
      <c r="AP46" s="69">
        <f t="shared" si="118"/>
        <v>79.492638520769816</v>
      </c>
      <c r="AQ46" s="69">
        <f t="shared" si="119"/>
        <v>130.41836412078732</v>
      </c>
      <c r="AS46" t="str">
        <f t="shared" ref="AS46:AS69" si="143">W46</f>
        <v>12 Other managers and proprietors</v>
      </c>
      <c r="AT46" s="18">
        <f t="shared" si="120"/>
        <v>4.0385454837229346</v>
      </c>
      <c r="AU46" s="18">
        <f t="shared" si="120"/>
        <v>4.1004660733307281</v>
      </c>
      <c r="AV46" s="18">
        <f t="shared" si="120"/>
        <v>4.2051370161244623</v>
      </c>
      <c r="AW46" s="18">
        <f t="shared" si="120"/>
        <v>5.0835566774534691</v>
      </c>
      <c r="AX46" s="18">
        <f t="shared" si="120"/>
        <v>5.3347072220632841</v>
      </c>
      <c r="AZ46" s="68">
        <f t="shared" si="121"/>
        <v>56.850042644774248</v>
      </c>
      <c r="BA46" s="69">
        <f t="shared" si="122"/>
        <v>78.073784486200651</v>
      </c>
      <c r="BB46" s="69">
        <f t="shared" si="123"/>
        <v>134.9238271309749</v>
      </c>
      <c r="BD46" t="str">
        <f t="shared" ref="BD46:BD69" si="144">AH46</f>
        <v>12 Other managers and proprietors</v>
      </c>
      <c r="BE46" s="18">
        <f t="shared" si="124"/>
        <v>2.6822777154574773</v>
      </c>
      <c r="BF46" s="18">
        <f t="shared" si="124"/>
        <v>2.7163383739884321</v>
      </c>
      <c r="BG46" s="18">
        <f t="shared" si="124"/>
        <v>2.9055846219952266</v>
      </c>
      <c r="BH46" s="18">
        <f t="shared" si="124"/>
        <v>3.3944221038224356</v>
      </c>
      <c r="BI46" s="18">
        <f t="shared" si="124"/>
        <v>3.7044842391832677</v>
      </c>
      <c r="BK46" s="68">
        <f t="shared" si="125"/>
        <v>34.639541091465844</v>
      </c>
      <c r="BL46" s="69">
        <f t="shared" si="126"/>
        <v>55.232624260114818</v>
      </c>
      <c r="BM46" s="69">
        <f t="shared" si="127"/>
        <v>89.872165351580662</v>
      </c>
      <c r="BO46" t="str">
        <f t="shared" ref="BO46:BO69" si="145">AS46</f>
        <v>12 Other managers and proprietors</v>
      </c>
      <c r="BP46" s="18">
        <f t="shared" si="128"/>
        <v>2.6288871212127352</v>
      </c>
      <c r="BQ46" s="18">
        <f t="shared" si="128"/>
        <v>2.9103328591955799</v>
      </c>
      <c r="BR46" s="18">
        <f t="shared" si="128"/>
        <v>2.9476253229702842</v>
      </c>
      <c r="BS46" s="18">
        <f t="shared" si="128"/>
        <v>3.5449857801630631</v>
      </c>
      <c r="BT46" s="18">
        <f t="shared" si="128"/>
        <v>3.8968369127492601</v>
      </c>
      <c r="BV46" s="68">
        <f t="shared" si="129"/>
        <v>1.0014120292774735</v>
      </c>
      <c r="BW46" s="69">
        <f t="shared" si="130"/>
        <v>56.730214319104</v>
      </c>
      <c r="BX46" s="69">
        <f t="shared" si="131"/>
        <v>57.731626348381468</v>
      </c>
      <c r="BZ46" t="str">
        <f t="shared" ref="BZ46:BZ69" si="146">BD46</f>
        <v>12 Other managers and proprietors</v>
      </c>
      <c r="CA46" s="18">
        <f t="shared" si="132"/>
        <v>2.6134157452248941</v>
      </c>
      <c r="CB46" s="18">
        <f t="shared" si="132"/>
        <v>2.8706259569327743</v>
      </c>
      <c r="CC46" s="18">
        <f t="shared" si="132"/>
        <v>3.0249131843572132</v>
      </c>
      <c r="CD46" s="18">
        <f t="shared" si="132"/>
        <v>3.5805130820999507</v>
      </c>
      <c r="CE46" s="18">
        <f t="shared" si="132"/>
        <v>4.1343396317797358</v>
      </c>
      <c r="CG46" s="68">
        <f t="shared" si="133"/>
        <v>-24.286778305185937</v>
      </c>
      <c r="CH46" s="69">
        <f t="shared" si="134"/>
        <v>43.956604748153666</v>
      </c>
      <c r="CI46" s="69">
        <f t="shared" si="135"/>
        <v>19.669826442967729</v>
      </c>
      <c r="CK46" t="str">
        <f t="shared" ref="CK46:CK69" si="147">BO46</f>
        <v>12 Other managers and proprietors</v>
      </c>
      <c r="CL46" s="18">
        <f t="shared" si="136"/>
        <v>2.6707877843097103</v>
      </c>
      <c r="CM46" s="18">
        <f t="shared" si="136"/>
        <v>3.2322975539215619</v>
      </c>
      <c r="CN46" s="18">
        <f t="shared" si="136"/>
        <v>3.472953851408926</v>
      </c>
      <c r="CO46" s="18">
        <f t="shared" si="136"/>
        <v>5.4403530308358414</v>
      </c>
      <c r="CP46" s="18">
        <f t="shared" si="136"/>
        <v>8.3199433046757463</v>
      </c>
      <c r="CR46" s="68">
        <f t="shared" si="137"/>
        <v>61.019596916345286</v>
      </c>
      <c r="CS46" s="69">
        <f t="shared" si="138"/>
        <v>56.041870002712947</v>
      </c>
      <c r="CT46" s="69">
        <f t="shared" si="139"/>
        <v>117.0614669190582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20.117755189826291</v>
      </c>
      <c r="C47" s="18">
        <f t="shared" si="104"/>
        <v>21.293826799092706</v>
      </c>
      <c r="D47" s="18">
        <f t="shared" si="104"/>
        <v>21.539202104446566</v>
      </c>
      <c r="E47" s="18">
        <f t="shared" si="104"/>
        <v>21.857156736384294</v>
      </c>
      <c r="F47" s="18">
        <f t="shared" si="104"/>
        <v>21.92507418300076</v>
      </c>
      <c r="H47" s="68">
        <f t="shared" si="105"/>
        <v>58.894615443125886</v>
      </c>
      <c r="I47" s="69">
        <f t="shared" si="106"/>
        <v>49.018925426241935</v>
      </c>
      <c r="J47" s="69">
        <f t="shared" si="107"/>
        <v>107.91354086936782</v>
      </c>
      <c r="L47" t="str">
        <f t="shared" si="140"/>
        <v>21 Science, research, engineering and technology professionals</v>
      </c>
      <c r="M47" s="18">
        <f t="shared" si="108"/>
        <v>11.075555401664504</v>
      </c>
      <c r="N47" s="18">
        <f t="shared" si="108"/>
        <v>11.430877663486928</v>
      </c>
      <c r="O47" s="18">
        <f t="shared" si="108"/>
        <v>11.796705634378792</v>
      </c>
      <c r="P47" s="18">
        <f t="shared" si="108"/>
        <v>12.432800614085995</v>
      </c>
      <c r="Q47" s="18">
        <f t="shared" si="108"/>
        <v>12.818613408446128</v>
      </c>
      <c r="S47" s="68">
        <f t="shared" si="109"/>
        <v>72.029581475478736</v>
      </c>
      <c r="T47" s="69">
        <f t="shared" si="110"/>
        <v>53.885155847002387</v>
      </c>
      <c r="U47" s="69">
        <f t="shared" si="111"/>
        <v>125.91473732248113</v>
      </c>
      <c r="W47" t="str">
        <f t="shared" si="141"/>
        <v>21 Science, research, engineering and technology professionals</v>
      </c>
      <c r="X47" s="18">
        <f t="shared" si="112"/>
        <v>10.413962595688041</v>
      </c>
      <c r="Y47" s="18">
        <f t="shared" si="112"/>
        <v>10.385300556506191</v>
      </c>
      <c r="Z47" s="18">
        <f t="shared" si="112"/>
        <v>10.537840368954871</v>
      </c>
      <c r="AA47" s="18">
        <f t="shared" si="112"/>
        <v>10.068742142566418</v>
      </c>
      <c r="AB47" s="18">
        <f t="shared" si="112"/>
        <v>9.229943818494311</v>
      </c>
      <c r="AD47" s="68">
        <f t="shared" si="113"/>
        <v>14.404309147427661</v>
      </c>
      <c r="AE47" s="69">
        <f t="shared" si="114"/>
        <v>41.738523503635413</v>
      </c>
      <c r="AF47" s="69">
        <f t="shared" si="115"/>
        <v>56.142832651063081</v>
      </c>
      <c r="AH47" t="str">
        <f t="shared" si="142"/>
        <v>21 Science, research, engineering and technology professionals</v>
      </c>
      <c r="AI47" s="18">
        <f t="shared" si="116"/>
        <v>3.3876667699847198</v>
      </c>
      <c r="AJ47" s="18">
        <f t="shared" si="116"/>
        <v>3.6292594312571489</v>
      </c>
      <c r="AK47" s="18">
        <f t="shared" si="116"/>
        <v>4.0433608261286977</v>
      </c>
      <c r="AL47" s="18">
        <f t="shared" si="116"/>
        <v>4.0843649647385876</v>
      </c>
      <c r="AM47" s="18">
        <f t="shared" si="116"/>
        <v>4.1192253287327878</v>
      </c>
      <c r="AO47" s="68">
        <f t="shared" si="117"/>
        <v>22.038566580108665</v>
      </c>
      <c r="AP47" s="69">
        <f t="shared" si="118"/>
        <v>42.522702708541672</v>
      </c>
      <c r="AQ47" s="69">
        <f t="shared" si="119"/>
        <v>64.561269288650337</v>
      </c>
      <c r="AS47" t="str">
        <f t="shared" si="143"/>
        <v>21 Science, research, engineering and technology professionals</v>
      </c>
      <c r="AT47" s="18">
        <f t="shared" si="120"/>
        <v>10.696380762766413</v>
      </c>
      <c r="AU47" s="18">
        <f t="shared" si="120"/>
        <v>9.9693295960600441</v>
      </c>
      <c r="AV47" s="18">
        <f t="shared" si="120"/>
        <v>10.42906666289587</v>
      </c>
      <c r="AW47" s="18">
        <f t="shared" si="120"/>
        <v>9.4251903275338034</v>
      </c>
      <c r="AX47" s="18">
        <f t="shared" si="120"/>
        <v>8.4208987839441107</v>
      </c>
      <c r="AZ47" s="68">
        <f t="shared" si="121"/>
        <v>-0.1685896983945139</v>
      </c>
      <c r="BA47" s="69">
        <f t="shared" si="122"/>
        <v>34.477151129130625</v>
      </c>
      <c r="BB47" s="69">
        <f t="shared" si="123"/>
        <v>34.308561430736113</v>
      </c>
      <c r="BD47" t="str">
        <f t="shared" si="144"/>
        <v>21 Science, research, engineering and technology professionals</v>
      </c>
      <c r="BE47" s="18">
        <f t="shared" si="124"/>
        <v>4.1680247539525723</v>
      </c>
      <c r="BF47" s="18">
        <f t="shared" si="124"/>
        <v>4.7171548295206849</v>
      </c>
      <c r="BG47" s="18">
        <f t="shared" si="124"/>
        <v>4.6585027855202865</v>
      </c>
      <c r="BH47" s="18">
        <f t="shared" si="124"/>
        <v>4.5076444500799919</v>
      </c>
      <c r="BI47" s="18">
        <f t="shared" si="124"/>
        <v>4.5238448036480392</v>
      </c>
      <c r="BK47" s="68">
        <f t="shared" si="125"/>
        <v>2.5509617341799067</v>
      </c>
      <c r="BL47" s="69">
        <f t="shared" si="126"/>
        <v>31.200623088259732</v>
      </c>
      <c r="BM47" s="69">
        <f t="shared" si="127"/>
        <v>33.751584822439639</v>
      </c>
      <c r="BO47" t="str">
        <f t="shared" si="145"/>
        <v>21 Science, research, engineering and technology professionals</v>
      </c>
      <c r="BP47" s="18">
        <f t="shared" si="128"/>
        <v>2.6998367542334161</v>
      </c>
      <c r="BQ47" s="18">
        <f t="shared" si="128"/>
        <v>3.1178685900897096</v>
      </c>
      <c r="BR47" s="18">
        <f t="shared" si="128"/>
        <v>3.2382782456980439</v>
      </c>
      <c r="BS47" s="18">
        <f t="shared" si="128"/>
        <v>3.194542629504237</v>
      </c>
      <c r="BT47" s="18">
        <f t="shared" si="128"/>
        <v>3.3844419720738461</v>
      </c>
      <c r="BV47" s="68">
        <f t="shared" si="129"/>
        <v>-20.152669008948724</v>
      </c>
      <c r="BW47" s="69">
        <f t="shared" si="130"/>
        <v>29.820061074513326</v>
      </c>
      <c r="BX47" s="69">
        <f t="shared" si="131"/>
        <v>9.6673920655646004</v>
      </c>
      <c r="BZ47" t="str">
        <f t="shared" si="146"/>
        <v>21 Science, research, engineering and technology professionals</v>
      </c>
      <c r="CA47" s="18">
        <f t="shared" si="132"/>
        <v>2.1732445824338997</v>
      </c>
      <c r="CB47" s="18">
        <f t="shared" si="132"/>
        <v>2.9030660167167146</v>
      </c>
      <c r="CC47" s="18">
        <f t="shared" si="132"/>
        <v>3.0235973439510633</v>
      </c>
      <c r="CD47" s="18">
        <f t="shared" si="132"/>
        <v>3.0637282867890767</v>
      </c>
      <c r="CE47" s="18">
        <f t="shared" si="132"/>
        <v>3.4056891829581724</v>
      </c>
      <c r="CG47" s="68">
        <f t="shared" si="133"/>
        <v>-37.603598295583154</v>
      </c>
      <c r="CH47" s="69">
        <f t="shared" si="134"/>
        <v>26.207020671088248</v>
      </c>
      <c r="CI47" s="69">
        <f t="shared" si="135"/>
        <v>-11.396577624494913</v>
      </c>
      <c r="CK47" t="str">
        <f t="shared" si="147"/>
        <v>21 Science, research, engineering and technology professionals</v>
      </c>
      <c r="CL47" s="18">
        <f t="shared" si="136"/>
        <v>1.2551468863885575</v>
      </c>
      <c r="CM47" s="18">
        <f t="shared" si="136"/>
        <v>1.7749585509166252</v>
      </c>
      <c r="CN47" s="18">
        <f t="shared" si="136"/>
        <v>1.9576742815913424</v>
      </c>
      <c r="CO47" s="18">
        <f t="shared" si="136"/>
        <v>2.8037705548583278</v>
      </c>
      <c r="CP47" s="18">
        <f t="shared" si="136"/>
        <v>3.6237277862863078</v>
      </c>
      <c r="CR47" s="68">
        <f t="shared" si="137"/>
        <v>24.414933396588804</v>
      </c>
      <c r="CS47" s="69">
        <f t="shared" si="138"/>
        <v>36.633864564045467</v>
      </c>
      <c r="CT47" s="69">
        <f t="shared" si="139"/>
        <v>61.048797960634275</v>
      </c>
    </row>
    <row r="48" spans="1:98" x14ac:dyDescent="0.2">
      <c r="A48" t="str">
        <f t="shared" si="103"/>
        <v>22 Health professionals</v>
      </c>
      <c r="B48" s="18">
        <f t="shared" si="104"/>
        <v>16.631174567307664</v>
      </c>
      <c r="C48" s="18">
        <f t="shared" si="104"/>
        <v>16.6096252101975</v>
      </c>
      <c r="D48" s="18">
        <f t="shared" si="104"/>
        <v>15.741931142481357</v>
      </c>
      <c r="E48" s="18">
        <f t="shared" si="104"/>
        <v>16.426663123588821</v>
      </c>
      <c r="F48" s="18">
        <f t="shared" si="104"/>
        <v>16.433119481771634</v>
      </c>
      <c r="H48" s="68">
        <f t="shared" si="105"/>
        <v>62.952011053974665</v>
      </c>
      <c r="I48" s="69">
        <f t="shared" si="106"/>
        <v>62.208844025052713</v>
      </c>
      <c r="J48" s="69">
        <f t="shared" si="107"/>
        <v>125.16085507902739</v>
      </c>
      <c r="L48" t="str">
        <f t="shared" si="140"/>
        <v>22 Health professionals</v>
      </c>
      <c r="M48" s="18">
        <f t="shared" si="108"/>
        <v>7.5272717366898556</v>
      </c>
      <c r="N48" s="18">
        <f t="shared" si="108"/>
        <v>7.4193180738285669</v>
      </c>
      <c r="O48" s="18">
        <f t="shared" si="108"/>
        <v>6.8903485464306353</v>
      </c>
      <c r="P48" s="18">
        <f t="shared" si="108"/>
        <v>6.9040532607929421</v>
      </c>
      <c r="Q48" s="18">
        <f t="shared" si="108"/>
        <v>6.5707559423940962</v>
      </c>
      <c r="S48" s="68">
        <f t="shared" si="109"/>
        <v>50.972195440560952</v>
      </c>
      <c r="T48" s="69">
        <f t="shared" si="110"/>
        <v>59.888673558424252</v>
      </c>
      <c r="U48" s="69">
        <f t="shared" si="111"/>
        <v>110.8608689989852</v>
      </c>
      <c r="W48" t="str">
        <f t="shared" si="141"/>
        <v>22 Health professionals</v>
      </c>
      <c r="X48" s="18">
        <f t="shared" si="112"/>
        <v>7.5537726139960251</v>
      </c>
      <c r="Y48" s="18">
        <f t="shared" si="112"/>
        <v>7.6379383441894166</v>
      </c>
      <c r="Z48" s="18">
        <f t="shared" si="112"/>
        <v>7.3118930008773617</v>
      </c>
      <c r="AA48" s="18">
        <f t="shared" si="112"/>
        <v>7.6406150841451499</v>
      </c>
      <c r="AB48" s="18">
        <f t="shared" si="112"/>
        <v>7.5271592723098744</v>
      </c>
      <c r="AD48" s="68">
        <f t="shared" si="113"/>
        <v>34.460963506269437</v>
      </c>
      <c r="AE48" s="69">
        <f t="shared" si="114"/>
        <v>70.392622798506764</v>
      </c>
      <c r="AF48" s="69">
        <f t="shared" si="115"/>
        <v>104.85358630477619</v>
      </c>
      <c r="AH48" t="str">
        <f t="shared" si="142"/>
        <v>22 Health professionals</v>
      </c>
      <c r="AI48" s="18">
        <f t="shared" si="116"/>
        <v>12.293684224705723</v>
      </c>
      <c r="AJ48" s="18">
        <f t="shared" si="116"/>
        <v>9.1138357347297436</v>
      </c>
      <c r="AK48" s="18">
        <f t="shared" si="116"/>
        <v>8.3282169536773782</v>
      </c>
      <c r="AL48" s="18">
        <f t="shared" si="116"/>
        <v>5.0986172274615731</v>
      </c>
      <c r="AM48" s="18">
        <f t="shared" si="116"/>
        <v>1.9949818236506238</v>
      </c>
      <c r="AO48" s="68">
        <f t="shared" si="117"/>
        <v>-71.304687362998664</v>
      </c>
      <c r="AP48" s="69">
        <f t="shared" si="118"/>
        <v>21.82280558641563</v>
      </c>
      <c r="AQ48" s="69">
        <f t="shared" si="119"/>
        <v>-49.481881776583037</v>
      </c>
      <c r="AS48" t="str">
        <f t="shared" si="143"/>
        <v>22 Health professionals</v>
      </c>
      <c r="AT48" s="18">
        <f t="shared" si="120"/>
        <v>1.652062955506</v>
      </c>
      <c r="AU48" s="18">
        <f t="shared" si="120"/>
        <v>1.8825171522591106</v>
      </c>
      <c r="AV48" s="18">
        <f t="shared" si="120"/>
        <v>1.9518194506319309</v>
      </c>
      <c r="AW48" s="18">
        <f t="shared" si="120"/>
        <v>1.9887807286671506</v>
      </c>
      <c r="AX48" s="18">
        <f t="shared" si="120"/>
        <v>1.9585238740343871</v>
      </c>
      <c r="AZ48" s="68">
        <f t="shared" si="121"/>
        <v>24.063329105289025</v>
      </c>
      <c r="BA48" s="69">
        <f t="shared" si="122"/>
        <v>58.748014640353396</v>
      </c>
      <c r="BB48" s="69">
        <f t="shared" si="123"/>
        <v>82.811343745642432</v>
      </c>
      <c r="BD48" t="str">
        <f t="shared" si="144"/>
        <v>22 Health professionals</v>
      </c>
      <c r="BE48" s="18">
        <f t="shared" si="124"/>
        <v>1.5598584884362399</v>
      </c>
      <c r="BF48" s="18">
        <f t="shared" si="124"/>
        <v>1.7040040068405184</v>
      </c>
      <c r="BG48" s="18">
        <f t="shared" si="124"/>
        <v>1.8832427276511112</v>
      </c>
      <c r="BH48" s="18">
        <f t="shared" si="124"/>
        <v>1.9591907064971537</v>
      </c>
      <c r="BI48" s="18">
        <f t="shared" si="124"/>
        <v>2.0119264654527189</v>
      </c>
      <c r="BK48" s="68">
        <f t="shared" si="125"/>
        <v>12.819508684294991</v>
      </c>
      <c r="BL48" s="69">
        <f t="shared" si="126"/>
        <v>57.778465736633464</v>
      </c>
      <c r="BM48" s="69">
        <f t="shared" si="127"/>
        <v>70.597974420928452</v>
      </c>
      <c r="BO48" t="str">
        <f t="shared" si="145"/>
        <v>22 Health professionals</v>
      </c>
      <c r="BP48" s="18">
        <f t="shared" si="128"/>
        <v>1.2199352953637155</v>
      </c>
      <c r="BQ48" s="18">
        <f t="shared" si="128"/>
        <v>1.3713741577943166</v>
      </c>
      <c r="BR48" s="18">
        <f t="shared" si="128"/>
        <v>1.5254512069470716</v>
      </c>
      <c r="BS48" s="18">
        <f t="shared" si="128"/>
        <v>1.5478793498539083</v>
      </c>
      <c r="BT48" s="18">
        <f t="shared" si="128"/>
        <v>1.514649429756088</v>
      </c>
      <c r="BV48" s="68">
        <f t="shared" si="129"/>
        <v>-24.142015662605999</v>
      </c>
      <c r="BW48" s="69">
        <f t="shared" si="130"/>
        <v>44.455686050162882</v>
      </c>
      <c r="BX48" s="69">
        <f t="shared" si="131"/>
        <v>20.313670387556876</v>
      </c>
      <c r="BZ48" t="str">
        <f t="shared" si="146"/>
        <v>22 Health professionals</v>
      </c>
      <c r="CA48" s="18">
        <f t="shared" si="132"/>
        <v>1.1478711318978569</v>
      </c>
      <c r="CB48" s="18">
        <f t="shared" si="132"/>
        <v>1.2502781055049488</v>
      </c>
      <c r="CC48" s="18">
        <f t="shared" si="132"/>
        <v>1.2722335230538524</v>
      </c>
      <c r="CD48" s="18">
        <f t="shared" si="132"/>
        <v>1.6417863976412868</v>
      </c>
      <c r="CE48" s="18">
        <f t="shared" si="132"/>
        <v>1.7697598877397973</v>
      </c>
      <c r="CG48" s="68">
        <f t="shared" si="133"/>
        <v>-22.94053259498461</v>
      </c>
      <c r="CH48" s="69">
        <f t="shared" si="134"/>
        <v>41.65720786690494</v>
      </c>
      <c r="CI48" s="69">
        <f t="shared" si="135"/>
        <v>18.716675271920327</v>
      </c>
      <c r="CK48" t="str">
        <f t="shared" si="147"/>
        <v>22 Health professionals</v>
      </c>
      <c r="CL48" s="18">
        <f t="shared" si="136"/>
        <v>0.38951175321192683</v>
      </c>
      <c r="CM48" s="18">
        <f t="shared" si="136"/>
        <v>0.55729492094311872</v>
      </c>
      <c r="CN48" s="18">
        <f t="shared" si="136"/>
        <v>0.62637065891987542</v>
      </c>
      <c r="CO48" s="18">
        <f t="shared" si="136"/>
        <v>0.90412777727123195</v>
      </c>
      <c r="CP48" s="18">
        <f t="shared" si="136"/>
        <v>1.3407234084081026</v>
      </c>
      <c r="CR48" s="68">
        <f t="shared" si="137"/>
        <v>43.868318229123396</v>
      </c>
      <c r="CS48" s="69">
        <f t="shared" si="138"/>
        <v>55.155629789551263</v>
      </c>
      <c r="CT48" s="69">
        <f t="shared" si="139"/>
        <v>99.023948018674659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28.62793342875008</v>
      </c>
      <c r="C49" s="18">
        <f t="shared" si="104"/>
        <v>26.695216044552978</v>
      </c>
      <c r="D49" s="18">
        <f t="shared" si="104"/>
        <v>27.463727797451536</v>
      </c>
      <c r="E49" s="18">
        <f t="shared" si="104"/>
        <v>25.251041024909554</v>
      </c>
      <c r="F49" s="18">
        <f t="shared" si="104"/>
        <v>22.396387724272181</v>
      </c>
      <c r="H49" s="68">
        <f t="shared" si="105"/>
        <v>27.296426286162035</v>
      </c>
      <c r="I49" s="69">
        <f t="shared" si="106"/>
        <v>53.18218460810219</v>
      </c>
      <c r="J49" s="69">
        <f t="shared" si="107"/>
        <v>80.478610894264222</v>
      </c>
      <c r="L49" t="str">
        <f t="shared" si="140"/>
        <v>23 Teaching and other educational professionals</v>
      </c>
      <c r="M49" s="18">
        <f t="shared" si="108"/>
        <v>22.675614535667158</v>
      </c>
      <c r="N49" s="18">
        <f t="shared" si="108"/>
        <v>21.365958409320527</v>
      </c>
      <c r="O49" s="18">
        <f t="shared" si="108"/>
        <v>21.970597857376649</v>
      </c>
      <c r="P49" s="18">
        <f t="shared" si="108"/>
        <v>20.022057528579822</v>
      </c>
      <c r="Q49" s="18">
        <f t="shared" si="108"/>
        <v>17.563310964677491</v>
      </c>
      <c r="S49" s="68">
        <f t="shared" si="109"/>
        <v>26.557340825406676</v>
      </c>
      <c r="T49" s="69">
        <f t="shared" si="110"/>
        <v>54.226154146100654</v>
      </c>
      <c r="U49" s="69">
        <f t="shared" si="111"/>
        <v>80.783494971507338</v>
      </c>
      <c r="W49" t="str">
        <f t="shared" si="141"/>
        <v>23 Teaching and other educational professionals</v>
      </c>
      <c r="X49" s="18">
        <f t="shared" si="112"/>
        <v>7.0062652733240265</v>
      </c>
      <c r="Y49" s="18">
        <f t="shared" si="112"/>
        <v>5.9513508709065714</v>
      </c>
      <c r="Z49" s="18">
        <f t="shared" si="112"/>
        <v>6.2428342354498021</v>
      </c>
      <c r="AA49" s="18">
        <f t="shared" si="112"/>
        <v>4.8908639213980578</v>
      </c>
      <c r="AB49" s="18">
        <f t="shared" si="112"/>
        <v>3.423841093398762</v>
      </c>
      <c r="AD49" s="68">
        <f t="shared" si="113"/>
        <v>-28.364757153683009</v>
      </c>
      <c r="AE49" s="69">
        <f t="shared" si="114"/>
        <v>45.132717190719276</v>
      </c>
      <c r="AF49" s="69">
        <f t="shared" si="115"/>
        <v>16.767960037036271</v>
      </c>
      <c r="AH49" t="str">
        <f t="shared" si="142"/>
        <v>23 Teaching and other educational professionals</v>
      </c>
      <c r="AI49" s="18">
        <f t="shared" si="116"/>
        <v>3.2194517583962226</v>
      </c>
      <c r="AJ49" s="18">
        <f t="shared" si="116"/>
        <v>1.872943606723934</v>
      </c>
      <c r="AK49" s="18">
        <f t="shared" si="116"/>
        <v>1.8093957191333658</v>
      </c>
      <c r="AL49" s="18">
        <f t="shared" si="116"/>
        <v>1.0090217252673932</v>
      </c>
      <c r="AM49" s="18">
        <f t="shared" si="116"/>
        <v>0.856269488828033</v>
      </c>
      <c r="AO49" s="68">
        <f t="shared" si="117"/>
        <v>-43.3107177257275</v>
      </c>
      <c r="AP49" s="69">
        <f t="shared" si="118"/>
        <v>17.876452694517791</v>
      </c>
      <c r="AQ49" s="69">
        <f t="shared" si="119"/>
        <v>-25.434265031209701</v>
      </c>
      <c r="AS49" t="str">
        <f t="shared" si="143"/>
        <v>23 Teaching and other educational professionals</v>
      </c>
      <c r="AT49" s="18">
        <f t="shared" si="120"/>
        <v>0.91987996052601051</v>
      </c>
      <c r="AU49" s="18">
        <f t="shared" si="120"/>
        <v>0.85041163440676226</v>
      </c>
      <c r="AV49" s="18">
        <f t="shared" si="120"/>
        <v>0.89725384753750692</v>
      </c>
      <c r="AW49" s="18">
        <f t="shared" si="120"/>
        <v>0.71305605084591472</v>
      </c>
      <c r="AX49" s="18">
        <f t="shared" si="120"/>
        <v>0.53868732301146138</v>
      </c>
      <c r="AZ49" s="68">
        <f t="shared" si="121"/>
        <v>-25.770654962898217</v>
      </c>
      <c r="BA49" s="69">
        <f t="shared" si="122"/>
        <v>39.318290781989532</v>
      </c>
      <c r="BB49" s="69">
        <f t="shared" si="123"/>
        <v>13.547635819091314</v>
      </c>
      <c r="BD49" t="str">
        <f t="shared" si="144"/>
        <v>23 Teaching and other educational professionals</v>
      </c>
      <c r="BE49" s="18">
        <f t="shared" si="124"/>
        <v>0.82658137262285303</v>
      </c>
      <c r="BF49" s="18">
        <f t="shared" si="124"/>
        <v>0.86699019206587324</v>
      </c>
      <c r="BG49" s="18">
        <f t="shared" si="124"/>
        <v>1.0033968924265417</v>
      </c>
      <c r="BH49" s="18">
        <f t="shared" si="124"/>
        <v>0.98881196382481074</v>
      </c>
      <c r="BI49" s="18">
        <f t="shared" si="124"/>
        <v>1.1096199380796694</v>
      </c>
      <c r="BK49" s="68">
        <f t="shared" si="125"/>
        <v>16.78307318404978</v>
      </c>
      <c r="BL49" s="69">
        <f t="shared" si="126"/>
        <v>45.828248757393766</v>
      </c>
      <c r="BM49" s="69">
        <f t="shared" si="127"/>
        <v>62.611321941443542</v>
      </c>
      <c r="BO49" t="str">
        <f t="shared" si="145"/>
        <v>23 Teaching and other educational professionals</v>
      </c>
      <c r="BP49" s="18">
        <f t="shared" si="128"/>
        <v>0.61879029787716988</v>
      </c>
      <c r="BQ49" s="18">
        <f t="shared" si="128"/>
        <v>0.62182254465752262</v>
      </c>
      <c r="BR49" s="18">
        <f t="shared" si="128"/>
        <v>0.74523906787381433</v>
      </c>
      <c r="BS49" s="18">
        <f t="shared" si="128"/>
        <v>0.68994330603901777</v>
      </c>
      <c r="BT49" s="18">
        <f t="shared" si="128"/>
        <v>0.65978589871644988</v>
      </c>
      <c r="BV49" s="68">
        <f t="shared" si="129"/>
        <v>-32.361353381214784</v>
      </c>
      <c r="BW49" s="69">
        <f t="shared" si="130"/>
        <v>39.568470284981863</v>
      </c>
      <c r="BX49" s="69">
        <f t="shared" si="131"/>
        <v>7.2071169037670764</v>
      </c>
      <c r="BZ49" t="str">
        <f t="shared" si="146"/>
        <v>23 Teaching and other educational professionals</v>
      </c>
      <c r="CA49" s="18">
        <f t="shared" si="132"/>
        <v>0.67686744001625543</v>
      </c>
      <c r="CB49" s="18">
        <f t="shared" si="132"/>
        <v>0.72186953489219685</v>
      </c>
      <c r="CC49" s="18">
        <f t="shared" si="132"/>
        <v>0.88202153440885578</v>
      </c>
      <c r="CD49" s="18">
        <f t="shared" si="132"/>
        <v>0.97227854551739834</v>
      </c>
      <c r="CE49" s="18">
        <f t="shared" si="132"/>
        <v>1.1687554520330883</v>
      </c>
      <c r="CG49" s="68">
        <f t="shared" si="133"/>
        <v>-26.59545485413371</v>
      </c>
      <c r="CH49" s="69">
        <f t="shared" si="134"/>
        <v>40.283143197479447</v>
      </c>
      <c r="CI49" s="69">
        <f t="shared" si="135"/>
        <v>13.687688343345739</v>
      </c>
      <c r="CK49" t="str">
        <f t="shared" si="147"/>
        <v>23 Teaching and other educational professionals</v>
      </c>
      <c r="CL49" s="18">
        <f t="shared" si="136"/>
        <v>0.37166486006043409</v>
      </c>
      <c r="CM49" s="18">
        <f t="shared" si="136"/>
        <v>0.54282507725405038</v>
      </c>
      <c r="CN49" s="18">
        <f t="shared" si="136"/>
        <v>0.75875228312645837</v>
      </c>
      <c r="CO49" s="18">
        <f t="shared" si="136"/>
        <v>1.0797638009526827</v>
      </c>
      <c r="CP49" s="18">
        <f t="shared" si="136"/>
        <v>1.3950598427678547</v>
      </c>
      <c r="CR49" s="68">
        <f t="shared" si="137"/>
        <v>23.580573814697701</v>
      </c>
      <c r="CS49" s="69">
        <f t="shared" si="138"/>
        <v>57.218563898245733</v>
      </c>
      <c r="CT49" s="69">
        <f t="shared" si="139"/>
        <v>80.799137712943434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7.05016362831251</v>
      </c>
      <c r="C50" s="18">
        <f t="shared" si="104"/>
        <v>7.4630943837799206</v>
      </c>
      <c r="D50" s="18">
        <f t="shared" si="104"/>
        <v>7.9356365179038599</v>
      </c>
      <c r="E50" s="18">
        <f t="shared" si="104"/>
        <v>8.688146446056054</v>
      </c>
      <c r="F50" s="18">
        <f t="shared" si="104"/>
        <v>9.1626771040337225</v>
      </c>
      <c r="H50" s="68">
        <f t="shared" si="105"/>
        <v>80.234669694248012</v>
      </c>
      <c r="I50" s="69">
        <f t="shared" si="106"/>
        <v>69.177149209762064</v>
      </c>
      <c r="J50" s="69">
        <f t="shared" si="107"/>
        <v>149.41181890401009</v>
      </c>
      <c r="L50" t="str">
        <f t="shared" si="140"/>
        <v>24 Business, media and public service professionals</v>
      </c>
      <c r="M50" s="18">
        <f t="shared" si="108"/>
        <v>13.55043053499082</v>
      </c>
      <c r="N50" s="18">
        <f t="shared" si="108"/>
        <v>14.150572599690909</v>
      </c>
      <c r="O50" s="18">
        <f t="shared" si="108"/>
        <v>15.347358211022463</v>
      </c>
      <c r="P50" s="18">
        <f t="shared" si="108"/>
        <v>15.808983977603342</v>
      </c>
      <c r="Q50" s="18">
        <f t="shared" si="108"/>
        <v>15.657535168702793</v>
      </c>
      <c r="S50" s="68">
        <f t="shared" si="109"/>
        <v>61.514899435340823</v>
      </c>
      <c r="T50" s="69">
        <f t="shared" si="110"/>
        <v>63.017149192114999</v>
      </c>
      <c r="U50" s="69">
        <f t="shared" si="111"/>
        <v>124.53204862745582</v>
      </c>
      <c r="W50" t="str">
        <f t="shared" si="141"/>
        <v>24 Business, media and public service professionals</v>
      </c>
      <c r="X50" s="18">
        <f t="shared" si="112"/>
        <v>11.957021883293256</v>
      </c>
      <c r="Y50" s="18">
        <f t="shared" si="112"/>
        <v>12.170984457558017</v>
      </c>
      <c r="Z50" s="18">
        <f t="shared" si="112"/>
        <v>13.468308518375171</v>
      </c>
      <c r="AA50" s="18">
        <f t="shared" si="112"/>
        <v>13.687731690766588</v>
      </c>
      <c r="AB50" s="18">
        <f t="shared" si="112"/>
        <v>13.010741842126027</v>
      </c>
      <c r="AD50" s="68">
        <f t="shared" si="113"/>
        <v>26.178088616025285</v>
      </c>
      <c r="AE50" s="69">
        <f t="shared" si="114"/>
        <v>61.319565755334374</v>
      </c>
      <c r="AF50" s="69">
        <f t="shared" si="115"/>
        <v>87.497654371359658</v>
      </c>
      <c r="AH50" t="str">
        <f t="shared" si="142"/>
        <v>24 Business, media and public service professionals</v>
      </c>
      <c r="AI50" s="18">
        <f t="shared" si="116"/>
        <v>3.8924702667964475</v>
      </c>
      <c r="AJ50" s="18">
        <f t="shared" si="116"/>
        <v>3.6684478316071183</v>
      </c>
      <c r="AK50" s="18">
        <f t="shared" si="116"/>
        <v>4.1126624118225079</v>
      </c>
      <c r="AL50" s="18">
        <f t="shared" si="116"/>
        <v>4.0173484148683096</v>
      </c>
      <c r="AM50" s="18">
        <f t="shared" si="116"/>
        <v>3.952702104323695</v>
      </c>
      <c r="AO50" s="68">
        <f t="shared" si="117"/>
        <v>15.131740693873322</v>
      </c>
      <c r="AP50" s="69">
        <f t="shared" si="118"/>
        <v>41.755575685059569</v>
      </c>
      <c r="AQ50" s="69">
        <f t="shared" si="119"/>
        <v>56.887316378932887</v>
      </c>
      <c r="AS50" t="str">
        <f t="shared" si="143"/>
        <v>24 Business, media and public service professionals</v>
      </c>
      <c r="AT50" s="18">
        <f t="shared" si="120"/>
        <v>6.5093187831188652</v>
      </c>
      <c r="AU50" s="18">
        <f t="shared" si="120"/>
        <v>6.5762688647980907</v>
      </c>
      <c r="AV50" s="18">
        <f t="shared" si="120"/>
        <v>7.5233935565988856</v>
      </c>
      <c r="AW50" s="18">
        <f t="shared" si="120"/>
        <v>7.8665608524304975</v>
      </c>
      <c r="AX50" s="18">
        <f t="shared" si="120"/>
        <v>7.883745776974517</v>
      </c>
      <c r="AZ50" s="68">
        <f t="shared" si="121"/>
        <v>29.560624611762076</v>
      </c>
      <c r="BA50" s="69">
        <f t="shared" si="122"/>
        <v>56.743451072972483</v>
      </c>
      <c r="BB50" s="69">
        <f t="shared" si="123"/>
        <v>86.304075684734556</v>
      </c>
      <c r="BD50" t="str">
        <f t="shared" si="144"/>
        <v>24 Business, media and public service professionals</v>
      </c>
      <c r="BE50" s="18">
        <f t="shared" si="124"/>
        <v>3.6397973252020059</v>
      </c>
      <c r="BF50" s="18">
        <f t="shared" si="124"/>
        <v>4.1265612111401904</v>
      </c>
      <c r="BG50" s="18">
        <f t="shared" si="124"/>
        <v>4.5156398855421713</v>
      </c>
      <c r="BH50" s="18">
        <f t="shared" si="124"/>
        <v>4.8102736211051358</v>
      </c>
      <c r="BI50" s="18">
        <f t="shared" si="124"/>
        <v>5.0606764793978058</v>
      </c>
      <c r="BK50" s="68">
        <f t="shared" si="125"/>
        <v>18.349839607521691</v>
      </c>
      <c r="BL50" s="69">
        <f t="shared" si="126"/>
        <v>46.767861481120775</v>
      </c>
      <c r="BM50" s="69">
        <f t="shared" si="127"/>
        <v>65.117701088642463</v>
      </c>
      <c r="BO50" t="str">
        <f t="shared" si="145"/>
        <v>24 Business, media and public service professionals</v>
      </c>
      <c r="BP50" s="18">
        <f t="shared" si="128"/>
        <v>2.5682392894837331</v>
      </c>
      <c r="BQ50" s="18">
        <f t="shared" si="128"/>
        <v>2.8807416453683525</v>
      </c>
      <c r="BR50" s="18">
        <f t="shared" si="128"/>
        <v>3.2713937720911912</v>
      </c>
      <c r="BS50" s="18">
        <f t="shared" si="128"/>
        <v>3.3056885761879289</v>
      </c>
      <c r="BT50" s="18">
        <f t="shared" si="128"/>
        <v>3.2868956227339088</v>
      </c>
      <c r="BV50" s="68">
        <f t="shared" si="129"/>
        <v>-23.239006989304674</v>
      </c>
      <c r="BW50" s="69">
        <f t="shared" si="130"/>
        <v>37.37868456311854</v>
      </c>
      <c r="BX50" s="69">
        <f t="shared" si="131"/>
        <v>14.139677573813866</v>
      </c>
      <c r="BZ50" t="str">
        <f t="shared" si="146"/>
        <v>24 Business, media and public service professionals</v>
      </c>
      <c r="CA50" s="18">
        <f t="shared" si="132"/>
        <v>2.2270198753523864</v>
      </c>
      <c r="CB50" s="18">
        <f t="shared" si="132"/>
        <v>2.6768191278646509</v>
      </c>
      <c r="CC50" s="18">
        <f t="shared" si="132"/>
        <v>3.1243564645284327</v>
      </c>
      <c r="CD50" s="18">
        <f t="shared" si="132"/>
        <v>3.4562479676545368</v>
      </c>
      <c r="CE50" s="18">
        <f t="shared" si="132"/>
        <v>3.724547634761409</v>
      </c>
      <c r="CG50" s="68">
        <f t="shared" si="133"/>
        <v>-33.962374965795725</v>
      </c>
      <c r="CH50" s="69">
        <f t="shared" si="134"/>
        <v>35.731751625358022</v>
      </c>
      <c r="CI50" s="69">
        <f t="shared" si="135"/>
        <v>1.7693766595622913</v>
      </c>
      <c r="CK50" t="str">
        <f t="shared" si="147"/>
        <v>24 Business, media and public service professionals</v>
      </c>
      <c r="CL50" s="18">
        <f t="shared" si="136"/>
        <v>1.3726071324108382</v>
      </c>
      <c r="CM50" s="18">
        <f t="shared" si="136"/>
        <v>1.974364337316272</v>
      </c>
      <c r="CN50" s="18">
        <f t="shared" si="136"/>
        <v>2.3171708228226819</v>
      </c>
      <c r="CO50" s="18">
        <f t="shared" si="136"/>
        <v>3.0218905822496747</v>
      </c>
      <c r="CP50" s="18">
        <f t="shared" si="136"/>
        <v>3.7544950707132334</v>
      </c>
      <c r="CR50" s="68">
        <f t="shared" si="137"/>
        <v>8.9057644543925072</v>
      </c>
      <c r="CS50" s="69">
        <f t="shared" si="138"/>
        <v>44.371905032982319</v>
      </c>
      <c r="CT50" s="69">
        <f t="shared" si="139"/>
        <v>53.277669487374823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2.4355543754887679</v>
      </c>
      <c r="C51" s="18">
        <f t="shared" si="104"/>
        <v>2.7208187403638084</v>
      </c>
      <c r="D51" s="18">
        <f t="shared" si="104"/>
        <v>2.9222145146534269</v>
      </c>
      <c r="E51" s="18">
        <f t="shared" si="104"/>
        <v>2.714783500820694</v>
      </c>
      <c r="F51" s="18">
        <f t="shared" si="104"/>
        <v>3.0316465693523957</v>
      </c>
      <c r="H51" s="68">
        <f t="shared" si="105"/>
        <v>61.943751696557527</v>
      </c>
      <c r="I51" s="69">
        <f t="shared" si="106"/>
        <v>55.740916704770569</v>
      </c>
      <c r="J51" s="69">
        <f t="shared" si="107"/>
        <v>117.6846684013281</v>
      </c>
      <c r="L51" t="str">
        <f t="shared" si="140"/>
        <v>31 Science, engineering and technology associate professionals</v>
      </c>
      <c r="M51" s="18">
        <f t="shared" si="108"/>
        <v>1.908966475385063</v>
      </c>
      <c r="N51" s="18">
        <f t="shared" si="108"/>
        <v>1.9891847717909614</v>
      </c>
      <c r="O51" s="18">
        <f t="shared" si="108"/>
        <v>2.1327695895342775</v>
      </c>
      <c r="P51" s="18">
        <f t="shared" si="108"/>
        <v>1.8751402018150707</v>
      </c>
      <c r="Q51" s="18">
        <f t="shared" si="108"/>
        <v>1.9581662751992344</v>
      </c>
      <c r="S51" s="68">
        <f t="shared" si="109"/>
        <v>45.35449017870225</v>
      </c>
      <c r="T51" s="69">
        <f t="shared" si="110"/>
        <v>49.513801094977936</v>
      </c>
      <c r="U51" s="69">
        <f t="shared" si="111"/>
        <v>94.868291273680185</v>
      </c>
      <c r="W51" t="str">
        <f t="shared" si="141"/>
        <v>31 Science, engineering and technology associate professionals</v>
      </c>
      <c r="X51" s="18">
        <f t="shared" si="112"/>
        <v>2.2894468876220895</v>
      </c>
      <c r="Y51" s="18">
        <f t="shared" si="112"/>
        <v>2.5056890537356407</v>
      </c>
      <c r="Z51" s="18">
        <f t="shared" si="112"/>
        <v>2.6286878963810234</v>
      </c>
      <c r="AA51" s="18">
        <f t="shared" si="112"/>
        <v>2.2314122088612742</v>
      </c>
      <c r="AB51" s="18">
        <f t="shared" si="112"/>
        <v>2.1293237893221897</v>
      </c>
      <c r="AD51" s="68">
        <f t="shared" si="113"/>
        <v>5.8029121421738576</v>
      </c>
      <c r="AE51" s="69">
        <f t="shared" si="114"/>
        <v>43.197559650733226</v>
      </c>
      <c r="AF51" s="69">
        <f t="shared" si="115"/>
        <v>49.000471792907085</v>
      </c>
      <c r="AH51" t="str">
        <f t="shared" si="142"/>
        <v>31 Science, engineering and technology associate professionals</v>
      </c>
      <c r="AI51" s="18">
        <f t="shared" si="116"/>
        <v>1.3334012042032601</v>
      </c>
      <c r="AJ51" s="18">
        <f t="shared" si="116"/>
        <v>1.5138376447064421</v>
      </c>
      <c r="AK51" s="18">
        <f t="shared" si="116"/>
        <v>1.7675485688973158</v>
      </c>
      <c r="AL51" s="18">
        <f t="shared" si="116"/>
        <v>1.7482988776065564</v>
      </c>
      <c r="AM51" s="18">
        <f t="shared" si="116"/>
        <v>2.0308737227989697</v>
      </c>
      <c r="AO51" s="68">
        <f t="shared" si="117"/>
        <v>37.637131196871707</v>
      </c>
      <c r="AP51" s="69">
        <f t="shared" si="118"/>
        <v>52.34436406672004</v>
      </c>
      <c r="AQ51" s="69">
        <f t="shared" si="119"/>
        <v>89.981495263591754</v>
      </c>
      <c r="AS51" t="str">
        <f t="shared" si="143"/>
        <v>31 Science, engineering and technology associate professionals</v>
      </c>
      <c r="AT51" s="18">
        <f t="shared" si="120"/>
        <v>3.7404380704483646</v>
      </c>
      <c r="AU51" s="18">
        <f t="shared" si="120"/>
        <v>3.6622012828839243</v>
      </c>
      <c r="AV51" s="18">
        <f t="shared" si="120"/>
        <v>3.9589986820922296</v>
      </c>
      <c r="AW51" s="18">
        <f t="shared" si="120"/>
        <v>3.0273800462523623</v>
      </c>
      <c r="AX51" s="18">
        <f t="shared" si="120"/>
        <v>2.6263550734763284</v>
      </c>
      <c r="AZ51" s="68">
        <f t="shared" si="121"/>
        <v>-17.979523864957191</v>
      </c>
      <c r="BA51" s="69">
        <f t="shared" si="122"/>
        <v>31.417176237186677</v>
      </c>
      <c r="BB51" s="69">
        <f t="shared" si="123"/>
        <v>13.437652372229488</v>
      </c>
      <c r="BD51" t="str">
        <f t="shared" si="144"/>
        <v>31 Science, engineering and technology associate professionals</v>
      </c>
      <c r="BE51" s="18">
        <f t="shared" si="124"/>
        <v>1.8904765416995311</v>
      </c>
      <c r="BF51" s="18">
        <f t="shared" si="124"/>
        <v>2.0450939701153596</v>
      </c>
      <c r="BG51" s="18">
        <f t="shared" si="124"/>
        <v>2.1670910616683696</v>
      </c>
      <c r="BH51" s="18">
        <f t="shared" si="124"/>
        <v>1.7021548449810873</v>
      </c>
      <c r="BI51" s="18">
        <f t="shared" si="124"/>
        <v>1.522757483851692</v>
      </c>
      <c r="BK51" s="68">
        <f t="shared" si="125"/>
        <v>-25.795202996635801</v>
      </c>
      <c r="BL51" s="69">
        <f t="shared" si="126"/>
        <v>28.69303864330978</v>
      </c>
      <c r="BM51" s="69">
        <f t="shared" si="127"/>
        <v>2.8978356466739763</v>
      </c>
      <c r="BO51" t="str">
        <f t="shared" si="145"/>
        <v>31 Science, engineering and technology associate professionals</v>
      </c>
      <c r="BP51" s="18">
        <f t="shared" si="128"/>
        <v>1.1878562744304275</v>
      </c>
      <c r="BQ51" s="18">
        <f t="shared" si="128"/>
        <v>1.3844021176574</v>
      </c>
      <c r="BR51" s="18">
        <f t="shared" si="128"/>
        <v>1.5132613391810537</v>
      </c>
      <c r="BS51" s="18">
        <f t="shared" si="128"/>
        <v>1.2606431397705273</v>
      </c>
      <c r="BT51" s="18">
        <f t="shared" si="128"/>
        <v>1.3848296274689447</v>
      </c>
      <c r="BV51" s="68">
        <f t="shared" si="129"/>
        <v>-30.085073829924251</v>
      </c>
      <c r="BW51" s="69">
        <f t="shared" si="130"/>
        <v>29.431411734237756</v>
      </c>
      <c r="BX51" s="69">
        <f t="shared" si="131"/>
        <v>-0.65366209568649802</v>
      </c>
      <c r="BZ51" t="str">
        <f t="shared" si="146"/>
        <v>31 Science, engineering and technology associate professionals</v>
      </c>
      <c r="CA51" s="18">
        <f t="shared" si="132"/>
        <v>1.3010284381773147</v>
      </c>
      <c r="CB51" s="18">
        <f t="shared" si="132"/>
        <v>1.7356789090785474</v>
      </c>
      <c r="CC51" s="18">
        <f t="shared" si="132"/>
        <v>2.02015026669666</v>
      </c>
      <c r="CD51" s="18">
        <f t="shared" si="132"/>
        <v>1.7539723382218149</v>
      </c>
      <c r="CE51" s="18">
        <f t="shared" si="132"/>
        <v>2.1800747000385114</v>
      </c>
      <c r="CG51" s="68">
        <f t="shared" si="133"/>
        <v>-40.218585008148509</v>
      </c>
      <c r="CH51" s="69">
        <f t="shared" si="134"/>
        <v>27.186786217035703</v>
      </c>
      <c r="CI51" s="69">
        <f t="shared" si="135"/>
        <v>-13.031798791112806</v>
      </c>
      <c r="CK51" t="str">
        <f t="shared" si="147"/>
        <v>31 Science, engineering and technology associate professionals</v>
      </c>
      <c r="CL51" s="18">
        <f t="shared" si="136"/>
        <v>0.69576274373137548</v>
      </c>
      <c r="CM51" s="18">
        <f t="shared" si="136"/>
        <v>0.99568326130227547</v>
      </c>
      <c r="CN51" s="18">
        <f t="shared" si="136"/>
        <v>1.2982970524833135</v>
      </c>
      <c r="CO51" s="18">
        <f t="shared" si="136"/>
        <v>1.5769443583543818</v>
      </c>
      <c r="CP51" s="18">
        <f t="shared" si="136"/>
        <v>2.2255263600267359</v>
      </c>
      <c r="CR51" s="68">
        <f t="shared" si="137"/>
        <v>15.216864502149862</v>
      </c>
      <c r="CS51" s="69">
        <f t="shared" si="138"/>
        <v>44.948717789265025</v>
      </c>
      <c r="CT51" s="69">
        <f t="shared" si="139"/>
        <v>60.165582291414886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0.58424080688564162</v>
      </c>
      <c r="C52" s="18">
        <f t="shared" si="104"/>
        <v>0.68213762389928445</v>
      </c>
      <c r="D52" s="18">
        <f t="shared" si="104"/>
        <v>0.53662704711573317</v>
      </c>
      <c r="E52" s="18">
        <f t="shared" si="104"/>
        <v>0.5752680366331322</v>
      </c>
      <c r="F52" s="18">
        <f t="shared" si="104"/>
        <v>0.64911423711584726</v>
      </c>
      <c r="H52" s="68">
        <f t="shared" si="105"/>
        <v>88.819262300325235</v>
      </c>
      <c r="I52" s="69">
        <f t="shared" si="106"/>
        <v>79.909351140083217</v>
      </c>
      <c r="J52" s="69">
        <f t="shared" si="107"/>
        <v>168.72861344040842</v>
      </c>
      <c r="L52" t="str">
        <f t="shared" si="140"/>
        <v>32 Health and social care associate professionals</v>
      </c>
      <c r="M52" s="18">
        <f t="shared" si="108"/>
        <v>1.7828612993327349</v>
      </c>
      <c r="N52" s="18">
        <f t="shared" si="108"/>
        <v>1.9189923262363775</v>
      </c>
      <c r="O52" s="18">
        <f t="shared" si="108"/>
        <v>1.8055964126682436</v>
      </c>
      <c r="P52" s="18">
        <f t="shared" si="108"/>
        <v>1.8241812975759764</v>
      </c>
      <c r="Q52" s="18">
        <f t="shared" si="108"/>
        <v>1.9084389318131791</v>
      </c>
      <c r="S52" s="68">
        <f t="shared" si="109"/>
        <v>67.332542361507379</v>
      </c>
      <c r="T52" s="69">
        <f t="shared" si="110"/>
        <v>68.409585046698339</v>
      </c>
      <c r="U52" s="69">
        <f t="shared" si="111"/>
        <v>135.74212740820573</v>
      </c>
      <c r="W52" t="str">
        <f t="shared" si="141"/>
        <v>32 Health and social care associate professionals</v>
      </c>
      <c r="X52" s="18">
        <f t="shared" si="112"/>
        <v>2.5188642898680316</v>
      </c>
      <c r="Y52" s="18">
        <f t="shared" si="112"/>
        <v>2.6681502464420035</v>
      </c>
      <c r="Z52" s="18">
        <f t="shared" si="112"/>
        <v>2.4917214270374402</v>
      </c>
      <c r="AA52" s="18">
        <f t="shared" si="112"/>
        <v>2.6308202731287493</v>
      </c>
      <c r="AB52" s="18">
        <f t="shared" si="112"/>
        <v>2.8336932254334002</v>
      </c>
      <c r="AD52" s="68">
        <f t="shared" si="113"/>
        <v>48.541664396384476</v>
      </c>
      <c r="AE52" s="69">
        <f t="shared" si="114"/>
        <v>80.420062960172231</v>
      </c>
      <c r="AF52" s="69">
        <f t="shared" si="115"/>
        <v>128.96172735655671</v>
      </c>
      <c r="AH52" t="str">
        <f t="shared" si="142"/>
        <v>32 Health and social care associate professionals</v>
      </c>
      <c r="AI52" s="18">
        <f t="shared" si="116"/>
        <v>5.6006691378643794</v>
      </c>
      <c r="AJ52" s="18">
        <f t="shared" si="116"/>
        <v>4.7079080598674192</v>
      </c>
      <c r="AK52" s="18">
        <f t="shared" si="116"/>
        <v>4.4187425895223136</v>
      </c>
      <c r="AL52" s="18">
        <f t="shared" si="116"/>
        <v>3.3057344817678027</v>
      </c>
      <c r="AM52" s="18">
        <f t="shared" si="116"/>
        <v>1.8041107477589104</v>
      </c>
      <c r="AO52" s="68">
        <f t="shared" si="117"/>
        <v>-51.091027533516474</v>
      </c>
      <c r="AP52" s="69">
        <f t="shared" si="118"/>
        <v>30.994194042682611</v>
      </c>
      <c r="AQ52" s="69">
        <f t="shared" si="119"/>
        <v>-20.09683349083387</v>
      </c>
      <c r="AS52" t="str">
        <f t="shared" si="143"/>
        <v>32 Health and social care associate professionals</v>
      </c>
      <c r="AT52" s="18">
        <f t="shared" si="120"/>
        <v>1.3418978107818689</v>
      </c>
      <c r="AU52" s="18">
        <f t="shared" si="120"/>
        <v>1.5169995736529687</v>
      </c>
      <c r="AV52" s="18">
        <f t="shared" si="120"/>
        <v>1.5102629540156298</v>
      </c>
      <c r="AW52" s="18">
        <f t="shared" si="120"/>
        <v>1.4197069075172108</v>
      </c>
      <c r="AX52" s="18">
        <f t="shared" si="120"/>
        <v>1.3776527562292811</v>
      </c>
      <c r="AZ52" s="68">
        <f t="shared" si="121"/>
        <v>12.782417229381096</v>
      </c>
      <c r="BA52" s="69">
        <f t="shared" si="122"/>
        <v>60.911517335304389</v>
      </c>
      <c r="BB52" s="69">
        <f t="shared" si="123"/>
        <v>73.693934564685478</v>
      </c>
      <c r="BD52" t="str">
        <f t="shared" si="144"/>
        <v>32 Health and social care associate professionals</v>
      </c>
      <c r="BE52" s="18">
        <f t="shared" si="124"/>
        <v>1.3784127660383561</v>
      </c>
      <c r="BF52" s="18">
        <f t="shared" si="124"/>
        <v>1.5051150576373473</v>
      </c>
      <c r="BG52" s="18">
        <f t="shared" si="124"/>
        <v>1.6793640666095961</v>
      </c>
      <c r="BH52" s="18">
        <f t="shared" si="124"/>
        <v>1.6449479083194896</v>
      </c>
      <c r="BI52" s="18">
        <f t="shared" si="124"/>
        <v>1.7694861375711703</v>
      </c>
      <c r="BK52" s="68">
        <f t="shared" si="125"/>
        <v>11.270671239582544</v>
      </c>
      <c r="BL52" s="69">
        <f t="shared" si="126"/>
        <v>58.75257635688461</v>
      </c>
      <c r="BM52" s="69">
        <f t="shared" si="127"/>
        <v>70.023247596467158</v>
      </c>
      <c r="BO52" t="str">
        <f t="shared" si="145"/>
        <v>32 Health and social care associate professionals</v>
      </c>
      <c r="BP52" s="18">
        <f t="shared" si="128"/>
        <v>1.1414785308070545</v>
      </c>
      <c r="BQ52" s="18">
        <f t="shared" si="128"/>
        <v>1.2076642651568719</v>
      </c>
      <c r="BR52" s="18">
        <f t="shared" si="128"/>
        <v>1.3030597841167382</v>
      </c>
      <c r="BS52" s="18">
        <f t="shared" si="128"/>
        <v>1.2093229430668679</v>
      </c>
      <c r="BT52" s="18">
        <f t="shared" si="128"/>
        <v>1.1276750918107643</v>
      </c>
      <c r="BV52" s="68">
        <f t="shared" si="129"/>
        <v>-33.883913356857889</v>
      </c>
      <c r="BW52" s="69">
        <f t="shared" si="130"/>
        <v>44.750659331417744</v>
      </c>
      <c r="BX52" s="69">
        <f t="shared" si="131"/>
        <v>10.866745974559864</v>
      </c>
      <c r="BZ52" t="str">
        <f t="shared" si="146"/>
        <v>32 Health and social care associate professionals</v>
      </c>
      <c r="CA52" s="18">
        <f t="shared" si="132"/>
        <v>0.6954593070911238</v>
      </c>
      <c r="CB52" s="18">
        <f t="shared" si="132"/>
        <v>0.60007097483930827</v>
      </c>
      <c r="CC52" s="18">
        <f t="shared" si="132"/>
        <v>0.60896334775373595</v>
      </c>
      <c r="CD52" s="18">
        <f t="shared" si="132"/>
        <v>0.64678897995922169</v>
      </c>
      <c r="CE52" s="18">
        <f t="shared" si="132"/>
        <v>0.67173460210449787</v>
      </c>
      <c r="CG52" s="68">
        <f t="shared" si="133"/>
        <v>-38.89383104584789</v>
      </c>
      <c r="CH52" s="69">
        <f t="shared" si="134"/>
        <v>35.819862115807609</v>
      </c>
      <c r="CI52" s="69">
        <f t="shared" si="135"/>
        <v>-3.0739689300402837</v>
      </c>
      <c r="CK52" t="str">
        <f t="shared" si="147"/>
        <v>32 Health and social care associate professionals</v>
      </c>
      <c r="CL52" s="18">
        <f t="shared" si="136"/>
        <v>0.25794826207525812</v>
      </c>
      <c r="CM52" s="18">
        <f t="shared" si="136"/>
        <v>0.29973235071403082</v>
      </c>
      <c r="CN52" s="18">
        <f t="shared" si="136"/>
        <v>0.34215422293612441</v>
      </c>
      <c r="CO52" s="18">
        <f t="shared" si="136"/>
        <v>0.45139227030685514</v>
      </c>
      <c r="CP52" s="18">
        <f t="shared" si="136"/>
        <v>0.70827855485184832</v>
      </c>
      <c r="CR52" s="68">
        <f t="shared" si="137"/>
        <v>39.136017612020964</v>
      </c>
      <c r="CS52" s="69">
        <f t="shared" si="138"/>
        <v>57.592228815889769</v>
      </c>
      <c r="CT52" s="69">
        <f t="shared" si="139"/>
        <v>96.728246427910733</v>
      </c>
    </row>
    <row r="53" spans="1:98" x14ac:dyDescent="0.2">
      <c r="A53" t="str">
        <f t="shared" si="103"/>
        <v>33 Protective service occupations</v>
      </c>
      <c r="B53" s="18">
        <f t="shared" si="104"/>
        <v>0.25132678613768888</v>
      </c>
      <c r="C53" s="18">
        <f t="shared" si="104"/>
        <v>0.23791552381026135</v>
      </c>
      <c r="D53" s="18">
        <f t="shared" si="104"/>
        <v>0.23728958216724608</v>
      </c>
      <c r="E53" s="18">
        <f t="shared" si="104"/>
        <v>0.30465584103251248</v>
      </c>
      <c r="F53" s="18">
        <f t="shared" si="104"/>
        <v>0.37889426004858956</v>
      </c>
      <c r="H53" s="68">
        <f t="shared" si="105"/>
        <v>149.25109481937625</v>
      </c>
      <c r="I53" s="69">
        <f t="shared" si="106"/>
        <v>64.759374373705043</v>
      </c>
      <c r="J53" s="69">
        <f t="shared" si="107"/>
        <v>214.01046919308132</v>
      </c>
      <c r="L53" t="str">
        <f t="shared" si="140"/>
        <v>33 Protective service occupations</v>
      </c>
      <c r="M53" s="18">
        <f t="shared" si="108"/>
        <v>0.64688281294166416</v>
      </c>
      <c r="N53" s="18">
        <f t="shared" si="108"/>
        <v>0.58563126596793025</v>
      </c>
      <c r="O53" s="18">
        <f t="shared" si="108"/>
        <v>0.63262961533950923</v>
      </c>
      <c r="P53" s="18">
        <f t="shared" si="108"/>
        <v>0.78934124741225542</v>
      </c>
      <c r="Q53" s="18">
        <f t="shared" si="108"/>
        <v>0.96611882979356323</v>
      </c>
      <c r="S53" s="68">
        <f t="shared" si="109"/>
        <v>141.77080314778107</v>
      </c>
      <c r="T53" s="69">
        <f t="shared" si="110"/>
        <v>56.612195003424794</v>
      </c>
      <c r="U53" s="69">
        <f t="shared" si="111"/>
        <v>198.38299815120584</v>
      </c>
      <c r="W53" t="str">
        <f t="shared" si="141"/>
        <v>33 Protective service occupations</v>
      </c>
      <c r="X53" s="18">
        <f t="shared" si="112"/>
        <v>1.4070553532822465</v>
      </c>
      <c r="Y53" s="18">
        <f t="shared" si="112"/>
        <v>1.4285401271251859</v>
      </c>
      <c r="Z53" s="18">
        <f t="shared" si="112"/>
        <v>1.5425411723555853</v>
      </c>
      <c r="AA53" s="18">
        <f t="shared" si="112"/>
        <v>1.8532543452163781</v>
      </c>
      <c r="AB53" s="18">
        <f t="shared" si="112"/>
        <v>2.2509364379300663</v>
      </c>
      <c r="AD53" s="68">
        <f t="shared" si="113"/>
        <v>90.599346648744827</v>
      </c>
      <c r="AE53" s="69">
        <f t="shared" si="114"/>
        <v>59.184621064379215</v>
      </c>
      <c r="AF53" s="69">
        <f t="shared" si="115"/>
        <v>149.78396771312404</v>
      </c>
      <c r="AH53" t="str">
        <f t="shared" si="142"/>
        <v>33 Protective service occupations</v>
      </c>
      <c r="AI53" s="18">
        <f t="shared" si="116"/>
        <v>1.2475135987599881</v>
      </c>
      <c r="AJ53" s="18">
        <f t="shared" si="116"/>
        <v>1.3393876584087421</v>
      </c>
      <c r="AK53" s="18">
        <f t="shared" si="116"/>
        <v>1.5742787980505368</v>
      </c>
      <c r="AL53" s="18">
        <f t="shared" si="116"/>
        <v>1.9174216889328639</v>
      </c>
      <c r="AM53" s="18">
        <f t="shared" si="116"/>
        <v>2.2656387738218231</v>
      </c>
      <c r="AO53" s="68">
        <f t="shared" si="117"/>
        <v>72.398336054832896</v>
      </c>
      <c r="AP53" s="69">
        <f t="shared" si="118"/>
        <v>50.028476916536526</v>
      </c>
      <c r="AQ53" s="69">
        <f t="shared" si="119"/>
        <v>122.42681297136939</v>
      </c>
      <c r="AS53" t="str">
        <f t="shared" si="143"/>
        <v>33 Protective service occupations</v>
      </c>
      <c r="AT53" s="18">
        <f t="shared" si="120"/>
        <v>1.1704223279878536</v>
      </c>
      <c r="AU53" s="18">
        <f t="shared" si="120"/>
        <v>1.0127743265135958</v>
      </c>
      <c r="AV53" s="18">
        <f t="shared" si="120"/>
        <v>1.0560373869204307</v>
      </c>
      <c r="AW53" s="18">
        <f t="shared" si="120"/>
        <v>1.0714303779296779</v>
      </c>
      <c r="AX53" s="18">
        <f t="shared" si="120"/>
        <v>1.0294038216447925</v>
      </c>
      <c r="AZ53" s="68">
        <f t="shared" si="121"/>
        <v>20.520433451196414</v>
      </c>
      <c r="BA53" s="69">
        <f t="shared" si="122"/>
        <v>37.630998517034868</v>
      </c>
      <c r="BB53" s="69">
        <f t="shared" si="123"/>
        <v>58.151431968231279</v>
      </c>
      <c r="BD53" t="str">
        <f t="shared" si="144"/>
        <v>33 Protective service occupations</v>
      </c>
      <c r="BE53" s="18">
        <f t="shared" si="124"/>
        <v>1.3868078902025061</v>
      </c>
      <c r="BF53" s="18">
        <f t="shared" si="124"/>
        <v>1.352760176725289</v>
      </c>
      <c r="BG53" s="18">
        <f t="shared" si="124"/>
        <v>1.3245150039997209</v>
      </c>
      <c r="BH53" s="18">
        <f t="shared" si="124"/>
        <v>1.5596846117132428</v>
      </c>
      <c r="BI53" s="18">
        <f t="shared" si="124"/>
        <v>1.5975319522130809</v>
      </c>
      <c r="BK53" s="68">
        <f t="shared" si="125"/>
        <v>27.371150170985381</v>
      </c>
      <c r="BL53" s="69">
        <f t="shared" si="126"/>
        <v>30.929969917318999</v>
      </c>
      <c r="BM53" s="69">
        <f t="shared" si="127"/>
        <v>58.30112008830438</v>
      </c>
      <c r="BO53" t="str">
        <f t="shared" si="145"/>
        <v>33 Protective service occupations</v>
      </c>
      <c r="BP53" s="18">
        <f t="shared" si="128"/>
        <v>1.3465744207559101</v>
      </c>
      <c r="BQ53" s="18">
        <f t="shared" si="128"/>
        <v>1.4197650281619978</v>
      </c>
      <c r="BR53" s="18">
        <f t="shared" si="128"/>
        <v>1.4236084489498355</v>
      </c>
      <c r="BS53" s="18">
        <f t="shared" si="128"/>
        <v>1.6195402268049854</v>
      </c>
      <c r="BT53" s="18">
        <f t="shared" si="128"/>
        <v>1.6495246914673751</v>
      </c>
      <c r="BV53" s="68">
        <f t="shared" si="129"/>
        <v>-11.477074542189905</v>
      </c>
      <c r="BW53" s="69">
        <f t="shared" si="130"/>
        <v>28.213985020809414</v>
      </c>
      <c r="BX53" s="69">
        <f t="shared" si="131"/>
        <v>16.736910478619507</v>
      </c>
      <c r="BZ53" t="str">
        <f t="shared" si="146"/>
        <v>33 Protective service occupations</v>
      </c>
      <c r="CA53" s="18">
        <f t="shared" si="132"/>
        <v>1.0308105080451198</v>
      </c>
      <c r="CB53" s="18">
        <f t="shared" si="132"/>
        <v>1.0740246336421735</v>
      </c>
      <c r="CC53" s="18">
        <f t="shared" si="132"/>
        <v>1.1446312108002696</v>
      </c>
      <c r="CD53" s="18">
        <f t="shared" si="132"/>
        <v>1.376648302758523</v>
      </c>
      <c r="CE53" s="18">
        <f t="shared" si="132"/>
        <v>1.4744304982166845</v>
      </c>
      <c r="CG53" s="68">
        <f t="shared" si="133"/>
        <v>-28.642896590042945</v>
      </c>
      <c r="CH53" s="69">
        <f t="shared" si="134"/>
        <v>30.982606091312277</v>
      </c>
      <c r="CI53" s="69">
        <f t="shared" si="135"/>
        <v>2.3397095012693288</v>
      </c>
      <c r="CK53" t="str">
        <f t="shared" si="147"/>
        <v>33 Protective service occupations</v>
      </c>
      <c r="CL53" s="18">
        <f t="shared" si="136"/>
        <v>0.56503056438756871</v>
      </c>
      <c r="CM53" s="18">
        <f t="shared" si="136"/>
        <v>0.53418001912548729</v>
      </c>
      <c r="CN53" s="18">
        <f t="shared" si="136"/>
        <v>0.55747482698395801</v>
      </c>
      <c r="CO53" s="18">
        <f t="shared" si="136"/>
        <v>0.54459817352320561</v>
      </c>
      <c r="CP53" s="18">
        <f t="shared" si="136"/>
        <v>0.29922280695457298</v>
      </c>
      <c r="CR53" s="68">
        <f t="shared" si="137"/>
        <v>-63.923299420231416</v>
      </c>
      <c r="CS53" s="69">
        <f t="shared" si="138"/>
        <v>16.86546761802515</v>
      </c>
      <c r="CT53" s="69">
        <f t="shared" si="139"/>
        <v>-47.057831802206266</v>
      </c>
    </row>
    <row r="54" spans="1:98" x14ac:dyDescent="0.2">
      <c r="A54" t="str">
        <f t="shared" si="103"/>
        <v>34 Culture, media and sports occupations</v>
      </c>
      <c r="B54" s="18">
        <f t="shared" si="104"/>
        <v>1.024221278748918</v>
      </c>
      <c r="C54" s="18">
        <f t="shared" si="104"/>
        <v>1.1456515034122465</v>
      </c>
      <c r="D54" s="18">
        <f t="shared" si="104"/>
        <v>1.2409313165753815</v>
      </c>
      <c r="E54" s="18">
        <f t="shared" si="104"/>
        <v>1.1123399004811745</v>
      </c>
      <c r="F54" s="18">
        <f t="shared" si="104"/>
        <v>1.1247797591476418</v>
      </c>
      <c r="H54" s="68">
        <f t="shared" si="105"/>
        <v>41.48730287051422</v>
      </c>
      <c r="I54" s="69">
        <f t="shared" si="106"/>
        <v>54.857532758304075</v>
      </c>
      <c r="J54" s="69">
        <f t="shared" si="107"/>
        <v>96.344835628818288</v>
      </c>
      <c r="L54" t="str">
        <f t="shared" si="140"/>
        <v>34 Culture, media and sports occupations</v>
      </c>
      <c r="M54" s="18">
        <f t="shared" si="108"/>
        <v>2.6825072150694544</v>
      </c>
      <c r="N54" s="18">
        <f t="shared" si="108"/>
        <v>2.537337112949726</v>
      </c>
      <c r="O54" s="18">
        <f t="shared" si="108"/>
        <v>2.5135616663640237</v>
      </c>
      <c r="P54" s="18">
        <f t="shared" si="108"/>
        <v>2.2176092992808787</v>
      </c>
      <c r="Q54" s="18">
        <f t="shared" si="108"/>
        <v>2.1798363685420981</v>
      </c>
      <c r="S54" s="68">
        <f t="shared" si="109"/>
        <v>37.295775637138838</v>
      </c>
      <c r="T54" s="69">
        <f t="shared" si="110"/>
        <v>53.349957123405225</v>
      </c>
      <c r="U54" s="69">
        <f t="shared" si="111"/>
        <v>90.645732760544064</v>
      </c>
      <c r="W54" t="str">
        <f t="shared" si="141"/>
        <v>34 Culture, media and sports occupations</v>
      </c>
      <c r="X54" s="18">
        <f t="shared" si="112"/>
        <v>3.0884718898846231</v>
      </c>
      <c r="Y54" s="18">
        <f t="shared" si="112"/>
        <v>2.5544594843603114</v>
      </c>
      <c r="Z54" s="18">
        <f t="shared" si="112"/>
        <v>2.6072461306261681</v>
      </c>
      <c r="AA54" s="18">
        <f t="shared" si="112"/>
        <v>2.2658588642969875</v>
      </c>
      <c r="AB54" s="18">
        <f t="shared" si="112"/>
        <v>2.0723516215231741</v>
      </c>
      <c r="AD54" s="68">
        <f t="shared" si="113"/>
        <v>3.8188835941735872</v>
      </c>
      <c r="AE54" s="69">
        <f t="shared" si="114"/>
        <v>48.352963265102609</v>
      </c>
      <c r="AF54" s="69">
        <f t="shared" si="115"/>
        <v>52.171846859276208</v>
      </c>
      <c r="AH54" t="str">
        <f t="shared" si="142"/>
        <v>34 Culture, media and sports occupations</v>
      </c>
      <c r="AI54" s="18">
        <f t="shared" si="116"/>
        <v>1.1249508769730436</v>
      </c>
      <c r="AJ54" s="18">
        <f t="shared" si="116"/>
        <v>1.1280262107641947</v>
      </c>
      <c r="AK54" s="18">
        <f t="shared" si="116"/>
        <v>1.3113498424762571</v>
      </c>
      <c r="AL54" s="18">
        <f t="shared" si="116"/>
        <v>1.1834097669983488</v>
      </c>
      <c r="AM54" s="18">
        <f t="shared" si="116"/>
        <v>1.2917081320177792</v>
      </c>
      <c r="AO54" s="68">
        <f t="shared" si="117"/>
        <v>17.996703122778086</v>
      </c>
      <c r="AP54" s="69">
        <f t="shared" si="118"/>
        <v>48.592556238254225</v>
      </c>
      <c r="AQ54" s="69">
        <f t="shared" si="119"/>
        <v>66.589259361032319</v>
      </c>
      <c r="AS54" t="str">
        <f t="shared" si="143"/>
        <v>34 Culture, media and sports occupations</v>
      </c>
      <c r="AT54" s="18">
        <f t="shared" si="120"/>
        <v>1.7485999576718769</v>
      </c>
      <c r="AU54" s="18">
        <f t="shared" si="120"/>
        <v>1.5307400917930059</v>
      </c>
      <c r="AV54" s="18">
        <f t="shared" si="120"/>
        <v>1.5311924407440993</v>
      </c>
      <c r="AW54" s="18">
        <f t="shared" si="120"/>
        <v>1.2988705212276983</v>
      </c>
      <c r="AX54" s="18">
        <f t="shared" si="120"/>
        <v>1.1500944635520958</v>
      </c>
      <c r="AZ54" s="68">
        <f t="shared" si="121"/>
        <v>-7.133743558652637</v>
      </c>
      <c r="BA54" s="69">
        <f t="shared" si="122"/>
        <v>43.88892559922688</v>
      </c>
      <c r="BB54" s="69">
        <f t="shared" si="123"/>
        <v>36.75518204057424</v>
      </c>
      <c r="BD54" t="str">
        <f t="shared" si="144"/>
        <v>34 Culture, media and sports occupations</v>
      </c>
      <c r="BE54" s="18">
        <f t="shared" si="124"/>
        <v>1.1442235613412037</v>
      </c>
      <c r="BF54" s="18">
        <f t="shared" si="124"/>
        <v>1.0084893825375392</v>
      </c>
      <c r="BG54" s="18">
        <f t="shared" si="124"/>
        <v>0.98621569849147039</v>
      </c>
      <c r="BH54" s="18">
        <f t="shared" si="124"/>
        <v>0.82488393361937384</v>
      </c>
      <c r="BI54" s="18">
        <f t="shared" si="124"/>
        <v>0.8277841108219296</v>
      </c>
      <c r="BK54" s="68">
        <f t="shared" si="125"/>
        <v>-11.361259936212761</v>
      </c>
      <c r="BL54" s="69">
        <f t="shared" si="126"/>
        <v>33.716409840592817</v>
      </c>
      <c r="BM54" s="69">
        <f t="shared" si="127"/>
        <v>22.355149904380056</v>
      </c>
      <c r="BO54" t="str">
        <f t="shared" si="145"/>
        <v>34 Culture, media and sports occupations</v>
      </c>
      <c r="BP54" s="18">
        <f t="shared" si="128"/>
        <v>0.64062884983543456</v>
      </c>
      <c r="BQ54" s="18">
        <f t="shared" si="128"/>
        <v>0.51192011625568856</v>
      </c>
      <c r="BR54" s="18">
        <f t="shared" si="128"/>
        <v>0.51114130708944583</v>
      </c>
      <c r="BS54" s="18">
        <f t="shared" si="128"/>
        <v>0.39726399305914095</v>
      </c>
      <c r="BT54" s="18">
        <f t="shared" si="128"/>
        <v>0.3122291371447885</v>
      </c>
      <c r="BV54" s="68">
        <f t="shared" si="129"/>
        <v>-53.331918944767878</v>
      </c>
      <c r="BW54" s="69">
        <f t="shared" si="130"/>
        <v>25.532899609972159</v>
      </c>
      <c r="BX54" s="69">
        <f t="shared" si="131"/>
        <v>-27.799019334795716</v>
      </c>
      <c r="BZ54" t="str">
        <f t="shared" si="146"/>
        <v>34 Culture, media and sports occupations</v>
      </c>
      <c r="CA54" s="18">
        <f t="shared" si="132"/>
        <v>0.69679845533481233</v>
      </c>
      <c r="CB54" s="18">
        <f t="shared" si="132"/>
        <v>0.67336414569511771</v>
      </c>
      <c r="CC54" s="18">
        <f t="shared" si="132"/>
        <v>0.69306093744316855</v>
      </c>
      <c r="CD54" s="18">
        <f t="shared" si="132"/>
        <v>0.66194712086138996</v>
      </c>
      <c r="CE54" s="18">
        <f t="shared" si="132"/>
        <v>0.73442745568075585</v>
      </c>
      <c r="CG54" s="68">
        <f t="shared" si="133"/>
        <v>-41.297584375220275</v>
      </c>
      <c r="CH54" s="69">
        <f t="shared" si="134"/>
        <v>28.952456100350005</v>
      </c>
      <c r="CI54" s="69">
        <f t="shared" si="135"/>
        <v>-12.345128274870268</v>
      </c>
      <c r="CK54" t="str">
        <f t="shared" si="147"/>
        <v>34 Culture, media and sports occupations</v>
      </c>
      <c r="CL54" s="18">
        <f t="shared" si="136"/>
        <v>0.58474736962188556</v>
      </c>
      <c r="CM54" s="18">
        <f t="shared" si="136"/>
        <v>0.74692931922248218</v>
      </c>
      <c r="CN54" s="18">
        <f t="shared" si="136"/>
        <v>0.83014229922565297</v>
      </c>
      <c r="CO54" s="18">
        <f t="shared" si="136"/>
        <v>0.93037524573465946</v>
      </c>
      <c r="CP54" s="18">
        <f t="shared" si="136"/>
        <v>1.1011868708723043</v>
      </c>
      <c r="CR54" s="68">
        <f t="shared" si="137"/>
        <v>-10.840861806407895</v>
      </c>
      <c r="CS54" s="69">
        <f t="shared" si="138"/>
        <v>36.279270393303023</v>
      </c>
      <c r="CT54" s="69">
        <f t="shared" si="139"/>
        <v>25.438408586895129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5.1069945870415578</v>
      </c>
      <c r="C55" s="18">
        <f t="shared" si="148"/>
        <v>4.9446541368723427</v>
      </c>
      <c r="D55" s="18">
        <f t="shared" si="148"/>
        <v>4.9682067510391583</v>
      </c>
      <c r="E55" s="18">
        <f t="shared" si="148"/>
        <v>4.9009360955672365</v>
      </c>
      <c r="F55" s="18">
        <f t="shared" si="148"/>
        <v>5.1484205018397091</v>
      </c>
      <c r="H55" s="68">
        <f t="shared" si="105"/>
        <v>61.760347248178491</v>
      </c>
      <c r="I55" s="69">
        <f t="shared" si="106"/>
        <v>59.041921934197873</v>
      </c>
      <c r="J55" s="69">
        <f t="shared" si="107"/>
        <v>120.80226918237638</v>
      </c>
      <c r="L55" t="str">
        <f t="shared" si="140"/>
        <v>35 Business and public service associate professionals</v>
      </c>
      <c r="M55" s="18">
        <f t="shared" ref="M55:Q64" si="149">M18/M$35*100</f>
        <v>7.6193090185230554</v>
      </c>
      <c r="N55" s="18">
        <f t="shared" si="149"/>
        <v>7.7487681712454597</v>
      </c>
      <c r="O55" s="18">
        <f t="shared" si="149"/>
        <v>7.8481126651834598</v>
      </c>
      <c r="P55" s="18">
        <f t="shared" si="149"/>
        <v>7.6162709630924974</v>
      </c>
      <c r="Q55" s="18">
        <f t="shared" si="149"/>
        <v>7.5739013329097782</v>
      </c>
      <c r="S55" s="68">
        <f t="shared" si="109"/>
        <v>52.783776045813958</v>
      </c>
      <c r="T55" s="69">
        <f t="shared" si="110"/>
        <v>57.699978301224476</v>
      </c>
      <c r="U55" s="69">
        <f t="shared" si="111"/>
        <v>110.48375434703843</v>
      </c>
      <c r="W55" t="str">
        <f t="shared" si="141"/>
        <v>35 Business and public service associate professionals</v>
      </c>
      <c r="X55" s="18">
        <f t="shared" ref="X55:AB64" si="150">X18/X$35*100</f>
        <v>8.3085144672648017</v>
      </c>
      <c r="Y55" s="18">
        <f t="shared" si="150"/>
        <v>8.1319893461353452</v>
      </c>
      <c r="Z55" s="18">
        <f t="shared" si="150"/>
        <v>8.2421180854080962</v>
      </c>
      <c r="AA55" s="18">
        <f t="shared" si="150"/>
        <v>7.6055527732341419</v>
      </c>
      <c r="AB55" s="18">
        <f t="shared" si="150"/>
        <v>7.041653704624852</v>
      </c>
      <c r="AD55" s="68">
        <f t="shared" si="113"/>
        <v>11.591411735112095</v>
      </c>
      <c r="AE55" s="69">
        <f t="shared" si="114"/>
        <v>53.437282073748037</v>
      </c>
      <c r="AF55" s="69">
        <f t="shared" si="115"/>
        <v>65.02869380886014</v>
      </c>
      <c r="AH55" t="str">
        <f t="shared" si="142"/>
        <v>35 Business and public service associate professionals</v>
      </c>
      <c r="AI55" s="18">
        <f t="shared" ref="AI55:AM64" si="151">AI18/AI$35*100</f>
        <v>7.1415921314524775</v>
      </c>
      <c r="AJ55" s="18">
        <f t="shared" si="151"/>
        <v>7.441569221494702</v>
      </c>
      <c r="AK55" s="18">
        <f t="shared" si="151"/>
        <v>8.1850184468486376</v>
      </c>
      <c r="AL55" s="18">
        <f t="shared" si="151"/>
        <v>7.9990312427121637</v>
      </c>
      <c r="AM55" s="18">
        <f t="shared" si="151"/>
        <v>8.141590997071944</v>
      </c>
      <c r="AO55" s="68">
        <f t="shared" si="117"/>
        <v>19.155382890995945</v>
      </c>
      <c r="AP55" s="69">
        <f t="shared" si="118"/>
        <v>52.457610254225905</v>
      </c>
      <c r="AQ55" s="69">
        <f t="shared" si="119"/>
        <v>71.61299314522185</v>
      </c>
      <c r="AS55" t="str">
        <f t="shared" si="143"/>
        <v>35 Business and public service associate professionals</v>
      </c>
      <c r="AT55" s="18">
        <f t="shared" ref="AT55:AX64" si="152">AT18/AT$35*100</f>
        <v>7.018446322135012</v>
      </c>
      <c r="AU55" s="18">
        <f t="shared" si="152"/>
        <v>6.7413855888996874</v>
      </c>
      <c r="AV55" s="18">
        <f t="shared" si="152"/>
        <v>6.9680330465997393</v>
      </c>
      <c r="AW55" s="18">
        <f t="shared" si="152"/>
        <v>6.4664369699798634</v>
      </c>
      <c r="AX55" s="18">
        <f t="shared" si="152"/>
        <v>6.2536376970850016</v>
      </c>
      <c r="AZ55" s="68">
        <f t="shared" si="121"/>
        <v>10.962623877007386</v>
      </c>
      <c r="BA55" s="69">
        <f t="shared" si="122"/>
        <v>48.461828736899392</v>
      </c>
      <c r="BB55" s="69">
        <f t="shared" si="123"/>
        <v>59.424452613906787</v>
      </c>
      <c r="BD55" t="str">
        <f t="shared" si="144"/>
        <v>35 Business and public service associate professionals</v>
      </c>
      <c r="BE55" s="18">
        <f t="shared" ref="BE55:BI64" si="153">BE18/BE$35*100</f>
        <v>5.2242237463225445</v>
      </c>
      <c r="BF55" s="18">
        <f t="shared" si="153"/>
        <v>5.302198642750108</v>
      </c>
      <c r="BG55" s="18">
        <f t="shared" si="153"/>
        <v>5.6519781514347409</v>
      </c>
      <c r="BH55" s="18">
        <f t="shared" si="153"/>
        <v>5.0214187827455357</v>
      </c>
      <c r="BI55" s="18">
        <f t="shared" si="153"/>
        <v>4.6394201654008169</v>
      </c>
      <c r="BK55" s="68">
        <f t="shared" si="125"/>
        <v>-13.315463552522994</v>
      </c>
      <c r="BL55" s="69">
        <f t="shared" si="126"/>
        <v>38.113011587789607</v>
      </c>
      <c r="BM55" s="69">
        <f t="shared" si="127"/>
        <v>24.797548035266615</v>
      </c>
      <c r="BO55" t="str">
        <f t="shared" si="145"/>
        <v>35 Business and public service associate professionals</v>
      </c>
      <c r="BP55" s="18">
        <f t="shared" ref="BP55:BT64" si="154">BP18/BP$35*100</f>
        <v>4.2104659027518743</v>
      </c>
      <c r="BQ55" s="18">
        <f t="shared" si="154"/>
        <v>4.3412491284280748</v>
      </c>
      <c r="BR55" s="18">
        <f t="shared" si="154"/>
        <v>4.6596973409978206</v>
      </c>
      <c r="BS55" s="18">
        <f t="shared" si="154"/>
        <v>4.1301475107303034</v>
      </c>
      <c r="BT55" s="18">
        <f t="shared" si="154"/>
        <v>3.8851866672146165</v>
      </c>
      <c r="BV55" s="68">
        <f t="shared" si="129"/>
        <v>-36.299671139060266</v>
      </c>
      <c r="BW55" s="69">
        <f t="shared" si="130"/>
        <v>31.396350889115489</v>
      </c>
      <c r="BX55" s="69">
        <f t="shared" si="131"/>
        <v>-4.9033202499447821</v>
      </c>
      <c r="BZ55" t="str">
        <f t="shared" si="146"/>
        <v>35 Business and public service associate professionals</v>
      </c>
      <c r="CA55" s="18">
        <f t="shared" ref="CA55:CE64" si="155">CA18/CA$35*100</f>
        <v>3.8019242981594155</v>
      </c>
      <c r="CB55" s="18">
        <f t="shared" si="155"/>
        <v>4.1386489897673178</v>
      </c>
      <c r="CC55" s="18">
        <f t="shared" si="155"/>
        <v>4.2804754023406177</v>
      </c>
      <c r="CD55" s="18">
        <f t="shared" si="155"/>
        <v>3.9487665380226411</v>
      </c>
      <c r="CE55" s="18">
        <f t="shared" si="155"/>
        <v>3.9993962730658112</v>
      </c>
      <c r="CG55" s="68">
        <f t="shared" si="133"/>
        <v>-48.241590485804089</v>
      </c>
      <c r="CH55" s="69">
        <f t="shared" si="134"/>
        <v>27.110676283057117</v>
      </c>
      <c r="CI55" s="69">
        <f t="shared" si="135"/>
        <v>-21.130914202746979</v>
      </c>
      <c r="CK55" t="str">
        <f t="shared" si="147"/>
        <v>35 Business and public service associate professionals</v>
      </c>
      <c r="CL55" s="18">
        <f t="shared" ref="CL55:CP64" si="156">CL18/CL$35*100</f>
        <v>2.057659672919677</v>
      </c>
      <c r="CM55" s="18">
        <f t="shared" si="156"/>
        <v>2.6246770162224533</v>
      </c>
      <c r="CN55" s="18">
        <f t="shared" si="156"/>
        <v>2.740095062224277</v>
      </c>
      <c r="CO55" s="18">
        <f t="shared" si="156"/>
        <v>2.6425487177186411</v>
      </c>
      <c r="CP55" s="18">
        <f t="shared" si="156"/>
        <v>3.2998912800110163</v>
      </c>
      <c r="CR55" s="68">
        <f t="shared" si="137"/>
        <v>-19.054747476557989</v>
      </c>
      <c r="CS55" s="69">
        <f t="shared" si="138"/>
        <v>30.90930042828769</v>
      </c>
      <c r="CT55" s="69">
        <f t="shared" si="139"/>
        <v>11.854552951729705</v>
      </c>
    </row>
    <row r="56" spans="1:98" x14ac:dyDescent="0.2">
      <c r="A56" t="str">
        <f t="shared" si="103"/>
        <v>41 Administrative occupations</v>
      </c>
      <c r="B56" s="18">
        <f t="shared" si="148"/>
        <v>3.1967933192310762</v>
      </c>
      <c r="C56" s="18">
        <f t="shared" si="148"/>
        <v>3.2126224372791374</v>
      </c>
      <c r="D56" s="18">
        <f t="shared" si="148"/>
        <v>3.0258712030619304</v>
      </c>
      <c r="E56" s="18">
        <f t="shared" si="148"/>
        <v>3.017538554910284</v>
      </c>
      <c r="F56" s="18">
        <f t="shared" si="148"/>
        <v>3.2395823314643302</v>
      </c>
      <c r="H56" s="68">
        <f t="shared" si="105"/>
        <v>67.123030997375196</v>
      </c>
      <c r="I56" s="69">
        <f t="shared" si="106"/>
        <v>64.183421765099524</v>
      </c>
      <c r="J56" s="69">
        <f t="shared" si="107"/>
        <v>131.30645276247469</v>
      </c>
      <c r="L56" t="str">
        <f t="shared" si="140"/>
        <v>41 Administrative occupations</v>
      </c>
      <c r="M56" s="18">
        <f t="shared" si="149"/>
        <v>5.5174019880793432</v>
      </c>
      <c r="N56" s="18">
        <f t="shared" si="149"/>
        <v>5.7701600303910627</v>
      </c>
      <c r="O56" s="18">
        <f t="shared" si="149"/>
        <v>5.616935792956947</v>
      </c>
      <c r="P56" s="18">
        <f t="shared" si="149"/>
        <v>5.5984647920507209</v>
      </c>
      <c r="Q56" s="18">
        <f t="shared" si="149"/>
        <v>5.8098704808403081</v>
      </c>
      <c r="S56" s="68">
        <f t="shared" si="109"/>
        <v>63.753207917095679</v>
      </c>
      <c r="T56" s="69">
        <f t="shared" si="110"/>
        <v>64.716131490673007</v>
      </c>
      <c r="U56" s="69">
        <f t="shared" si="111"/>
        <v>128.46933940776867</v>
      </c>
      <c r="W56" t="str">
        <f t="shared" si="141"/>
        <v>41 Administrative occupations</v>
      </c>
      <c r="X56" s="18">
        <f t="shared" si="150"/>
        <v>8.6083650875782229</v>
      </c>
      <c r="Y56" s="18">
        <f t="shared" si="150"/>
        <v>8.7398667344948233</v>
      </c>
      <c r="Z56" s="18">
        <f t="shared" si="150"/>
        <v>8.4884304623212898</v>
      </c>
      <c r="AA56" s="18">
        <f t="shared" si="150"/>
        <v>8.2038508888931361</v>
      </c>
      <c r="AB56" s="18">
        <f t="shared" si="150"/>
        <v>7.9731787669781315</v>
      </c>
      <c r="AD56" s="68">
        <f t="shared" si="113"/>
        <v>22.687141264257374</v>
      </c>
      <c r="AE56" s="69">
        <f t="shared" si="114"/>
        <v>63.77175249506746</v>
      </c>
      <c r="AF56" s="69">
        <f t="shared" si="115"/>
        <v>86.458893759324837</v>
      </c>
      <c r="AH56" t="str">
        <f t="shared" si="142"/>
        <v>41 Administrative occupations</v>
      </c>
      <c r="AI56" s="18">
        <f t="shared" si="151"/>
        <v>10.819178207312408</v>
      </c>
      <c r="AJ56" s="18">
        <f t="shared" si="151"/>
        <v>12.169205513345355</v>
      </c>
      <c r="AK56" s="18">
        <f t="shared" si="151"/>
        <v>12.095100199478988</v>
      </c>
      <c r="AL56" s="18">
        <f t="shared" si="151"/>
        <v>12.25957603470628</v>
      </c>
      <c r="AM56" s="18">
        <f t="shared" si="151"/>
        <v>12.404984078242219</v>
      </c>
      <c r="AO56" s="68">
        <f t="shared" si="117"/>
        <v>22.8600784984502</v>
      </c>
      <c r="AP56" s="69">
        <f t="shared" si="118"/>
        <v>66.568862314179924</v>
      </c>
      <c r="AQ56" s="69">
        <f t="shared" si="119"/>
        <v>89.428940812630117</v>
      </c>
      <c r="AS56" t="str">
        <f t="shared" si="143"/>
        <v>41 Administrative occupations</v>
      </c>
      <c r="AT56" s="18">
        <f t="shared" si="152"/>
        <v>10.514707571885463</v>
      </c>
      <c r="AU56" s="18">
        <f t="shared" si="152"/>
        <v>11.293754699901992</v>
      </c>
      <c r="AV56" s="18">
        <f t="shared" si="152"/>
        <v>10.745063485313851</v>
      </c>
      <c r="AW56" s="18">
        <f t="shared" si="152"/>
        <v>10.471715267579322</v>
      </c>
      <c r="AX56" s="18">
        <f t="shared" si="152"/>
        <v>10.465661439006574</v>
      </c>
      <c r="AZ56" s="68">
        <f t="shared" si="121"/>
        <v>20.423680967849055</v>
      </c>
      <c r="BA56" s="69">
        <f t="shared" si="122"/>
        <v>62.657637002799305</v>
      </c>
      <c r="BB56" s="69">
        <f t="shared" si="123"/>
        <v>83.081317970648357</v>
      </c>
      <c r="BD56" t="str">
        <f t="shared" si="144"/>
        <v>41 Administrative occupations</v>
      </c>
      <c r="BE56" s="18">
        <f t="shared" si="153"/>
        <v>8.6497071625218513</v>
      </c>
      <c r="BF56" s="18">
        <f t="shared" si="153"/>
        <v>8.1220289737860245</v>
      </c>
      <c r="BG56" s="18">
        <f t="shared" si="153"/>
        <v>9.1122697624453206</v>
      </c>
      <c r="BH56" s="18">
        <f t="shared" si="153"/>
        <v>7.8996627823432473</v>
      </c>
      <c r="BI56" s="18">
        <f t="shared" si="153"/>
        <v>6.802432966576248</v>
      </c>
      <c r="BK56" s="68">
        <f t="shared" si="125"/>
        <v>-21.165539088585145</v>
      </c>
      <c r="BL56" s="69">
        <f t="shared" si="126"/>
        <v>41.233073983490506</v>
      </c>
      <c r="BM56" s="69">
        <f t="shared" si="127"/>
        <v>20.067534894905364</v>
      </c>
      <c r="BO56" t="str">
        <f t="shared" si="145"/>
        <v>41 Administrative occupations</v>
      </c>
      <c r="BP56" s="18">
        <f t="shared" si="154"/>
        <v>10.554161594876438</v>
      </c>
      <c r="BQ56" s="18">
        <f t="shared" si="154"/>
        <v>9.8319669118772719</v>
      </c>
      <c r="BR56" s="18">
        <f t="shared" si="154"/>
        <v>10.877914130736551</v>
      </c>
      <c r="BS56" s="18">
        <f t="shared" si="154"/>
        <v>9.2561875326056882</v>
      </c>
      <c r="BT56" s="18">
        <f t="shared" si="154"/>
        <v>7.5235602910290762</v>
      </c>
      <c r="BV56" s="68">
        <f t="shared" si="129"/>
        <v>-47.159700173949034</v>
      </c>
      <c r="BW56" s="69">
        <f t="shared" si="130"/>
        <v>33.570400247022008</v>
      </c>
      <c r="BX56" s="69">
        <f t="shared" si="131"/>
        <v>-13.589299926927023</v>
      </c>
      <c r="BZ56" t="str">
        <f t="shared" si="146"/>
        <v>41 Administrative occupations</v>
      </c>
      <c r="CA56" s="18">
        <f t="shared" si="155"/>
        <v>8.6133673024483333</v>
      </c>
      <c r="CB56" s="18">
        <f t="shared" si="155"/>
        <v>7.3357324391432455</v>
      </c>
      <c r="CC56" s="18">
        <f t="shared" si="155"/>
        <v>7.5957357030176764</v>
      </c>
      <c r="CD56" s="18">
        <f t="shared" si="155"/>
        <v>6.1348295070147012</v>
      </c>
      <c r="CE56" s="18">
        <f t="shared" si="155"/>
        <v>3.6462872343935886</v>
      </c>
      <c r="CG56" s="68">
        <f t="shared" si="133"/>
        <v>-73.407478274913601</v>
      </c>
      <c r="CH56" s="69">
        <f t="shared" si="134"/>
        <v>20.602632736836014</v>
      </c>
      <c r="CI56" s="69">
        <f t="shared" si="135"/>
        <v>-52.804845538077593</v>
      </c>
      <c r="CK56" t="str">
        <f t="shared" si="147"/>
        <v>41 Administrative occupations</v>
      </c>
      <c r="CL56" s="18">
        <f t="shared" si="156"/>
        <v>5.2498517966038172</v>
      </c>
      <c r="CM56" s="18">
        <f t="shared" si="156"/>
        <v>5.1715528705646854</v>
      </c>
      <c r="CN56" s="18">
        <f t="shared" si="156"/>
        <v>5.3432204888224417</v>
      </c>
      <c r="CO56" s="18">
        <f t="shared" si="156"/>
        <v>4.794814874833806</v>
      </c>
      <c r="CP56" s="18">
        <f t="shared" si="156"/>
        <v>4.3279279708046117</v>
      </c>
      <c r="CR56" s="68">
        <f t="shared" si="137"/>
        <v>-45.557970167992821</v>
      </c>
      <c r="CS56" s="69">
        <f t="shared" si="138"/>
        <v>27.043094346599833</v>
      </c>
      <c r="CT56" s="69">
        <f t="shared" si="139"/>
        <v>-18.514875821392984</v>
      </c>
    </row>
    <row r="57" spans="1:98" x14ac:dyDescent="0.2">
      <c r="A57" t="str">
        <f t="shared" si="103"/>
        <v>42 Secretarial and related occupations</v>
      </c>
      <c r="B57" s="18">
        <f t="shared" si="148"/>
        <v>0.246045390025426</v>
      </c>
      <c r="C57" s="18">
        <f t="shared" si="148"/>
        <v>0.26351915040737123</v>
      </c>
      <c r="D57" s="18">
        <f t="shared" si="148"/>
        <v>0.25026297906311407</v>
      </c>
      <c r="E57" s="18">
        <f t="shared" si="148"/>
        <v>0.3218138203203551</v>
      </c>
      <c r="F57" s="18">
        <f t="shared" si="148"/>
        <v>0.3967917415117696</v>
      </c>
      <c r="H57" s="68">
        <f t="shared" si="105"/>
        <v>147.49346423966813</v>
      </c>
      <c r="I57" s="69">
        <f t="shared" si="106"/>
        <v>93.783831725761885</v>
      </c>
      <c r="J57" s="69">
        <f t="shared" si="107"/>
        <v>241.27729596543</v>
      </c>
      <c r="L57" t="str">
        <f t="shared" si="140"/>
        <v>42 Secretarial and related occupations</v>
      </c>
      <c r="M57" s="18">
        <f t="shared" si="149"/>
        <v>0.94642193700929855</v>
      </c>
      <c r="N57" s="18">
        <f t="shared" si="149"/>
        <v>0.93768550642527804</v>
      </c>
      <c r="O57" s="18">
        <f t="shared" si="149"/>
        <v>0.83065505778294257</v>
      </c>
      <c r="P57" s="18">
        <f t="shared" si="149"/>
        <v>1.0936353728747645</v>
      </c>
      <c r="Q57" s="18">
        <f t="shared" si="149"/>
        <v>1.0715631549683162</v>
      </c>
      <c r="S57" s="68">
        <f t="shared" si="109"/>
        <v>104.23016288036615</v>
      </c>
      <c r="T57" s="69">
        <f t="shared" si="110"/>
        <v>83.709959500766104</v>
      </c>
      <c r="U57" s="69">
        <f t="shared" si="111"/>
        <v>187.94012238113226</v>
      </c>
      <c r="W57" t="str">
        <f t="shared" si="141"/>
        <v>42 Secretarial and related occupations</v>
      </c>
      <c r="X57" s="18">
        <f t="shared" si="150"/>
        <v>1.5894586853737469</v>
      </c>
      <c r="Y57" s="18">
        <f t="shared" si="150"/>
        <v>1.646055641459333</v>
      </c>
      <c r="Z57" s="18">
        <f t="shared" si="150"/>
        <v>1.4810324783093254</v>
      </c>
      <c r="AA57" s="18">
        <f t="shared" si="150"/>
        <v>1.9950267922337019</v>
      </c>
      <c r="AB57" s="18">
        <f t="shared" si="150"/>
        <v>2.2828572567554257</v>
      </c>
      <c r="AD57" s="68">
        <f t="shared" si="113"/>
        <v>101.3302880618379</v>
      </c>
      <c r="AE57" s="69">
        <f t="shared" si="114"/>
        <v>100.57382020304144</v>
      </c>
      <c r="AF57" s="69">
        <f t="shared" si="115"/>
        <v>201.90410826487931</v>
      </c>
      <c r="AH57" t="str">
        <f t="shared" si="142"/>
        <v>42 Secretarial and related occupations</v>
      </c>
      <c r="AI57" s="18">
        <f t="shared" si="151"/>
        <v>2.2667835842743798</v>
      </c>
      <c r="AJ57" s="18">
        <f t="shared" si="151"/>
        <v>2.5714346686431555</v>
      </c>
      <c r="AK57" s="18">
        <f t="shared" si="151"/>
        <v>2.5117529564263497</v>
      </c>
      <c r="AL57" s="18">
        <f t="shared" si="151"/>
        <v>3.380085987501944</v>
      </c>
      <c r="AM57" s="18">
        <f t="shared" si="151"/>
        <v>3.3881797809229308</v>
      </c>
      <c r="AO57" s="68">
        <f t="shared" si="117"/>
        <v>61.589661863595602</v>
      </c>
      <c r="AP57" s="69">
        <f t="shared" si="118"/>
        <v>84.947103930210915</v>
      </c>
      <c r="AQ57" s="69">
        <f t="shared" si="119"/>
        <v>146.53676579380652</v>
      </c>
      <c r="AS57" t="str">
        <f t="shared" si="143"/>
        <v>42 Secretarial and related occupations</v>
      </c>
      <c r="AT57" s="18">
        <f t="shared" si="152"/>
        <v>1.9294595662734424</v>
      </c>
      <c r="AU57" s="18">
        <f t="shared" si="152"/>
        <v>2.015366818083673</v>
      </c>
      <c r="AV57" s="18">
        <f t="shared" si="152"/>
        <v>1.8223331607108064</v>
      </c>
      <c r="AW57" s="18">
        <f t="shared" si="152"/>
        <v>2.2610673284324703</v>
      </c>
      <c r="AX57" s="18">
        <f t="shared" si="152"/>
        <v>1.7960913194238186</v>
      </c>
      <c r="AZ57" s="68">
        <f t="shared" si="121"/>
        <v>21.858222347055982</v>
      </c>
      <c r="BA57" s="69">
        <f t="shared" si="122"/>
        <v>72.957959127026641</v>
      </c>
      <c r="BB57" s="69">
        <f t="shared" si="123"/>
        <v>94.816181474082626</v>
      </c>
      <c r="BD57" t="str">
        <f t="shared" si="144"/>
        <v>42 Secretarial and related occupations</v>
      </c>
      <c r="BE57" s="18">
        <f t="shared" si="153"/>
        <v>1.8089959291938666</v>
      </c>
      <c r="BF57" s="18">
        <f t="shared" si="153"/>
        <v>1.606998586031495</v>
      </c>
      <c r="BG57" s="18">
        <f t="shared" si="153"/>
        <v>1.6787202964968189</v>
      </c>
      <c r="BH57" s="18">
        <f t="shared" si="153"/>
        <v>1.7516360221514939</v>
      </c>
      <c r="BI57" s="18">
        <f t="shared" si="153"/>
        <v>0.72863604195553866</v>
      </c>
      <c r="BK57" s="68">
        <f t="shared" si="125"/>
        <v>-54.163578109098573</v>
      </c>
      <c r="BL57" s="69">
        <f t="shared" si="126"/>
        <v>39.73129988088241</v>
      </c>
      <c r="BM57" s="69">
        <f t="shared" si="127"/>
        <v>-14.432278228216166</v>
      </c>
      <c r="BO57" t="str">
        <f t="shared" si="145"/>
        <v>42 Secretarial and related occupations</v>
      </c>
      <c r="BP57" s="18">
        <f t="shared" si="154"/>
        <v>2.4909588007491603</v>
      </c>
      <c r="BQ57" s="18">
        <f t="shared" si="154"/>
        <v>2.1715248525708826</v>
      </c>
      <c r="BR57" s="18">
        <f t="shared" si="154"/>
        <v>2.2947635155618094</v>
      </c>
      <c r="BS57" s="18">
        <f t="shared" si="154"/>
        <v>2.1224895400691413</v>
      </c>
      <c r="BT57" s="18">
        <f t="shared" si="154"/>
        <v>0.99779091712620616</v>
      </c>
      <c r="BV57" s="68">
        <f t="shared" si="129"/>
        <v>-66.780805025450391</v>
      </c>
      <c r="BW57" s="69">
        <f t="shared" si="130"/>
        <v>33.452150786916079</v>
      </c>
      <c r="BX57" s="69">
        <f t="shared" si="131"/>
        <v>-33.32865423853432</v>
      </c>
      <c r="BZ57" t="str">
        <f t="shared" si="146"/>
        <v>42 Secretarial and related occupations</v>
      </c>
      <c r="CA57" s="18">
        <f t="shared" si="155"/>
        <v>3.3173048183906531</v>
      </c>
      <c r="CB57" s="18">
        <f t="shared" si="155"/>
        <v>2.9330003562132489</v>
      </c>
      <c r="CC57" s="18">
        <f t="shared" si="155"/>
        <v>2.8953364050036918</v>
      </c>
      <c r="CD57" s="18">
        <f t="shared" si="155"/>
        <v>1.9546845696285331</v>
      </c>
      <c r="CE57" s="18">
        <f t="shared" si="155"/>
        <v>1.042139329678079</v>
      </c>
      <c r="CG57" s="68">
        <f t="shared" si="133"/>
        <v>-80.060914036825608</v>
      </c>
      <c r="CH57" s="69">
        <f t="shared" si="134"/>
        <v>20.168749276522846</v>
      </c>
      <c r="CI57" s="69">
        <f t="shared" si="135"/>
        <v>-59.892164760302748</v>
      </c>
      <c r="CK57" t="str">
        <f t="shared" si="147"/>
        <v>42 Secretarial and related occupations</v>
      </c>
      <c r="CL57" s="18">
        <f t="shared" si="156"/>
        <v>1.9254810212655984</v>
      </c>
      <c r="CM57" s="18">
        <f t="shared" si="156"/>
        <v>2.3006013419755047</v>
      </c>
      <c r="CN57" s="18">
        <f t="shared" si="156"/>
        <v>2.589560815497356</v>
      </c>
      <c r="CO57" s="18">
        <f t="shared" si="156"/>
        <v>3.4299479385335743</v>
      </c>
      <c r="CP57" s="18">
        <f t="shared" si="156"/>
        <v>4.3781696548175448</v>
      </c>
      <c r="CR57" s="68">
        <f t="shared" si="137"/>
        <v>13.63807085813535</v>
      </c>
      <c r="CS57" s="69">
        <f t="shared" si="138"/>
        <v>56.831004710153707</v>
      </c>
      <c r="CT57" s="69">
        <f t="shared" si="139"/>
        <v>70.469075568289057</v>
      </c>
    </row>
    <row r="58" spans="1:98" x14ac:dyDescent="0.2">
      <c r="A58" t="str">
        <f t="shared" si="103"/>
        <v>51 Skilled agricultural and related trades</v>
      </c>
      <c r="B58" s="18">
        <f t="shared" si="148"/>
        <v>0.17061403476978654</v>
      </c>
      <c r="C58" s="18">
        <f t="shared" si="148"/>
        <v>0.33053278822514082</v>
      </c>
      <c r="D58" s="18">
        <f t="shared" si="148"/>
        <v>0.15943912380347638</v>
      </c>
      <c r="E58" s="18">
        <f t="shared" si="148"/>
        <v>0.15985110067150451</v>
      </c>
      <c r="F58" s="18">
        <f t="shared" si="148"/>
        <v>0.17110940845601383</v>
      </c>
      <c r="H58" s="68">
        <f t="shared" si="105"/>
        <v>67.52387531937039</v>
      </c>
      <c r="I58" s="69">
        <f t="shared" si="106"/>
        <v>88.184072025301958</v>
      </c>
      <c r="J58" s="69">
        <f t="shared" si="107"/>
        <v>155.70794734467236</v>
      </c>
      <c r="L58" t="str">
        <f t="shared" si="140"/>
        <v>51 Skilled agricultural and related trades</v>
      </c>
      <c r="M58" s="18">
        <f t="shared" si="149"/>
        <v>0.18571208262675001</v>
      </c>
      <c r="N58" s="18">
        <f t="shared" si="149"/>
        <v>0.16841082106372121</v>
      </c>
      <c r="O58" s="18">
        <f t="shared" si="149"/>
        <v>0.14958412279563937</v>
      </c>
      <c r="P58" s="18">
        <f t="shared" si="149"/>
        <v>0.13820102802222148</v>
      </c>
      <c r="Q58" s="18">
        <f t="shared" si="149"/>
        <v>0.15418316951410549</v>
      </c>
      <c r="S58" s="68">
        <f t="shared" si="109"/>
        <v>63.182767935991833</v>
      </c>
      <c r="T58" s="69">
        <f t="shared" si="110"/>
        <v>68.655064061315201</v>
      </c>
      <c r="U58" s="69">
        <f t="shared" si="111"/>
        <v>131.83783199730706</v>
      </c>
      <c r="W58" t="str">
        <f t="shared" si="141"/>
        <v>51 Skilled agricultural and related trades</v>
      </c>
      <c r="X58" s="18">
        <f t="shared" si="150"/>
        <v>0.75240973961215096</v>
      </c>
      <c r="Y58" s="18">
        <f t="shared" si="150"/>
        <v>0.78559405490225209</v>
      </c>
      <c r="Z58" s="18">
        <f t="shared" si="150"/>
        <v>0.98235286429355639</v>
      </c>
      <c r="AA58" s="18">
        <f t="shared" si="150"/>
        <v>0.98154398014366384</v>
      </c>
      <c r="AB58" s="18">
        <f t="shared" si="150"/>
        <v>1.0855503963146467</v>
      </c>
      <c r="AD58" s="68">
        <f t="shared" si="113"/>
        <v>44.336913873553058</v>
      </c>
      <c r="AE58" s="69">
        <f t="shared" si="114"/>
        <v>78.105520982641281</v>
      </c>
      <c r="AF58" s="69">
        <f t="shared" si="115"/>
        <v>122.44243485619432</v>
      </c>
      <c r="AH58" t="str">
        <f t="shared" si="142"/>
        <v>51 Skilled agricultural and related trades</v>
      </c>
      <c r="AI58" s="18">
        <f t="shared" si="151"/>
        <v>1.1386705161279302</v>
      </c>
      <c r="AJ58" s="18">
        <f t="shared" si="151"/>
        <v>1.1956029126388856</v>
      </c>
      <c r="AK58" s="18">
        <f t="shared" si="151"/>
        <v>1.2924509810852436</v>
      </c>
      <c r="AL58" s="18">
        <f t="shared" si="151"/>
        <v>1.3430150900657154</v>
      </c>
      <c r="AM58" s="18">
        <f t="shared" si="151"/>
        <v>1.4765043793325365</v>
      </c>
      <c r="AO58" s="68">
        <f t="shared" si="117"/>
        <v>36.849970046971251</v>
      </c>
      <c r="AP58" s="69">
        <f t="shared" si="118"/>
        <v>83.854154020320948</v>
      </c>
      <c r="AQ58" s="69">
        <f t="shared" si="119"/>
        <v>120.70412406729221</v>
      </c>
      <c r="AS58" t="str">
        <f t="shared" si="143"/>
        <v>51 Skilled agricultural and related trades</v>
      </c>
      <c r="AT58" s="18">
        <f t="shared" si="152"/>
        <v>1.48650922779871</v>
      </c>
      <c r="AU58" s="18">
        <f t="shared" si="152"/>
        <v>1.4120042794724308</v>
      </c>
      <c r="AV58" s="18">
        <f t="shared" si="152"/>
        <v>1.7006011500968186</v>
      </c>
      <c r="AW58" s="18">
        <f t="shared" si="152"/>
        <v>1.6722955683264433</v>
      </c>
      <c r="AX58" s="18">
        <f t="shared" si="152"/>
        <v>1.893264295289333</v>
      </c>
      <c r="AZ58" s="68">
        <f t="shared" si="121"/>
        <v>37.645804598318009</v>
      </c>
      <c r="BA58" s="69">
        <f t="shared" si="122"/>
        <v>71.224029004529115</v>
      </c>
      <c r="BB58" s="69">
        <f t="shared" si="123"/>
        <v>108.86983360284712</v>
      </c>
      <c r="BD58" t="str">
        <f t="shared" si="144"/>
        <v>51 Skilled agricultural and related trades</v>
      </c>
      <c r="BE58" s="18">
        <f t="shared" si="153"/>
        <v>0.79378789060564769</v>
      </c>
      <c r="BF58" s="18">
        <f t="shared" si="153"/>
        <v>0.7861395217096121</v>
      </c>
      <c r="BG58" s="18">
        <f t="shared" si="153"/>
        <v>0.87921093095464542</v>
      </c>
      <c r="BH58" s="18">
        <f t="shared" si="153"/>
        <v>0.80737905108225483</v>
      </c>
      <c r="BI58" s="18">
        <f t="shared" si="153"/>
        <v>0.79870555275253985</v>
      </c>
      <c r="BK58" s="68">
        <f t="shared" si="125"/>
        <v>-4.0661167297428129</v>
      </c>
      <c r="BL58" s="69">
        <f t="shared" si="126"/>
        <v>50.138036669285782</v>
      </c>
      <c r="BM58" s="69">
        <f t="shared" si="127"/>
        <v>46.071919939542973</v>
      </c>
      <c r="BO58" t="str">
        <f t="shared" si="145"/>
        <v>51 Skilled agricultural and related trades</v>
      </c>
      <c r="BP58" s="18">
        <f t="shared" si="154"/>
        <v>1.1707102184695102</v>
      </c>
      <c r="BQ58" s="18">
        <f t="shared" si="154"/>
        <v>1.2692241023816964</v>
      </c>
      <c r="BR58" s="18">
        <f t="shared" si="154"/>
        <v>1.400920496690484</v>
      </c>
      <c r="BS58" s="18">
        <f t="shared" si="154"/>
        <v>1.3875619514106308</v>
      </c>
      <c r="BT58" s="18">
        <f t="shared" si="154"/>
        <v>1.5569585656676221</v>
      </c>
      <c r="BV58" s="68">
        <f t="shared" si="129"/>
        <v>-15.091521340284611</v>
      </c>
      <c r="BW58" s="69">
        <f t="shared" si="130"/>
        <v>47.742821263565979</v>
      </c>
      <c r="BX58" s="69">
        <f t="shared" si="131"/>
        <v>32.651299923281371</v>
      </c>
      <c r="BZ58" t="str">
        <f t="shared" si="146"/>
        <v>51 Skilled agricultural and related trades</v>
      </c>
      <c r="CA58" s="18">
        <f t="shared" si="155"/>
        <v>1.3192732042279132</v>
      </c>
      <c r="CB58" s="18">
        <f t="shared" si="155"/>
        <v>1.3615902191893694</v>
      </c>
      <c r="CC58" s="18">
        <f t="shared" si="155"/>
        <v>1.5947336996702015</v>
      </c>
      <c r="CD58" s="18">
        <f t="shared" si="155"/>
        <v>1.4277035461050003</v>
      </c>
      <c r="CE58" s="18">
        <f t="shared" si="155"/>
        <v>1.7383879244009983</v>
      </c>
      <c r="CG58" s="68">
        <f t="shared" si="133"/>
        <v>-39.613895345639378</v>
      </c>
      <c r="CH58" s="69">
        <f t="shared" si="134"/>
        <v>35.465464604782646</v>
      </c>
      <c r="CI58" s="69">
        <f t="shared" si="135"/>
        <v>-4.1484307408567327</v>
      </c>
      <c r="CK58" t="str">
        <f t="shared" si="147"/>
        <v>51 Skilled agricultural and related trades</v>
      </c>
      <c r="CL58" s="18">
        <f t="shared" si="156"/>
        <v>2.5583915094506162</v>
      </c>
      <c r="CM58" s="18">
        <f t="shared" si="156"/>
        <v>2.4729451045489754</v>
      </c>
      <c r="CN58" s="18">
        <f t="shared" si="156"/>
        <v>3.2923409844977174</v>
      </c>
      <c r="CO58" s="18">
        <f t="shared" si="156"/>
        <v>3.8710648836747761</v>
      </c>
      <c r="CP58" s="18">
        <f t="shared" si="156"/>
        <v>3.8917238425995491</v>
      </c>
      <c r="CR58" s="68">
        <f t="shared" si="137"/>
        <v>-20.549874513536118</v>
      </c>
      <c r="CS58" s="69">
        <f t="shared" si="138"/>
        <v>34.221453576721302</v>
      </c>
      <c r="CT58" s="69">
        <f t="shared" si="139"/>
        <v>13.671579063185188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0.33526092523461604</v>
      </c>
      <c r="C59" s="18">
        <f t="shared" si="148"/>
        <v>0.2444587322034712</v>
      </c>
      <c r="D59" s="18">
        <f t="shared" si="148"/>
        <v>0.27086875032627938</v>
      </c>
      <c r="E59" s="18">
        <f t="shared" si="148"/>
        <v>0.28328005287745078</v>
      </c>
      <c r="F59" s="18">
        <f t="shared" si="148"/>
        <v>0.31886459647028059</v>
      </c>
      <c r="H59" s="68">
        <f t="shared" si="105"/>
        <v>83.757518836208476</v>
      </c>
      <c r="I59" s="69">
        <f t="shared" si="106"/>
        <v>63.760014698165321</v>
      </c>
      <c r="J59" s="69">
        <f t="shared" si="107"/>
        <v>147.51753353437383</v>
      </c>
      <c r="L59" t="str">
        <f t="shared" si="140"/>
        <v>52 Skilled metal, electrical and electronic trades</v>
      </c>
      <c r="M59" s="18">
        <f t="shared" si="149"/>
        <v>0.80913636566580371</v>
      </c>
      <c r="N59" s="18">
        <f t="shared" si="149"/>
        <v>0.72852153434950373</v>
      </c>
      <c r="O59" s="18">
        <f t="shared" si="149"/>
        <v>0.61045684825507163</v>
      </c>
      <c r="P59" s="18">
        <f t="shared" si="149"/>
        <v>0.75132032739689358</v>
      </c>
      <c r="Q59" s="18">
        <f t="shared" si="149"/>
        <v>0.8764850501738457</v>
      </c>
      <c r="S59" s="68">
        <f t="shared" si="109"/>
        <v>127.30676859369802</v>
      </c>
      <c r="T59" s="69">
        <f t="shared" si="110"/>
        <v>78.399072987274906</v>
      </c>
      <c r="U59" s="69">
        <f t="shared" si="111"/>
        <v>205.70584158097293</v>
      </c>
      <c r="W59" t="str">
        <f t="shared" si="141"/>
        <v>52 Skilled metal, electrical and electronic trades</v>
      </c>
      <c r="X59" s="18">
        <f t="shared" si="150"/>
        <v>1.1989165115258926</v>
      </c>
      <c r="Y59" s="18">
        <f t="shared" si="150"/>
        <v>1.0581701223747395</v>
      </c>
      <c r="Z59" s="18">
        <f t="shared" si="150"/>
        <v>0.97300591169952466</v>
      </c>
      <c r="AA59" s="18">
        <f t="shared" si="150"/>
        <v>1.0754409001393839</v>
      </c>
      <c r="AB59" s="18">
        <f t="shared" si="150"/>
        <v>1.1394414021006964</v>
      </c>
      <c r="AD59" s="68">
        <f t="shared" si="113"/>
        <v>52.957739790237092</v>
      </c>
      <c r="AE59" s="69">
        <f t="shared" si="114"/>
        <v>62.54328684490369</v>
      </c>
      <c r="AF59" s="69">
        <f t="shared" si="115"/>
        <v>115.50102663514078</v>
      </c>
      <c r="AH59" t="str">
        <f t="shared" si="142"/>
        <v>52 Skilled metal, electrical and electronic trades</v>
      </c>
      <c r="AI59" s="18">
        <f t="shared" si="151"/>
        <v>1.5814207435763374</v>
      </c>
      <c r="AJ59" s="18">
        <f t="shared" si="151"/>
        <v>1.3770532053698086</v>
      </c>
      <c r="AK59" s="18">
        <f t="shared" si="151"/>
        <v>1.4095041822000784</v>
      </c>
      <c r="AL59" s="18">
        <f t="shared" si="151"/>
        <v>1.4511847221832801</v>
      </c>
      <c r="AM59" s="18">
        <f t="shared" si="151"/>
        <v>1.5186615396214811</v>
      </c>
      <c r="AO59" s="68">
        <f t="shared" si="117"/>
        <v>29.068027662957473</v>
      </c>
      <c r="AP59" s="69">
        <f t="shared" si="118"/>
        <v>50.548454716163718</v>
      </c>
      <c r="AQ59" s="69">
        <f t="shared" si="119"/>
        <v>79.616482379121194</v>
      </c>
      <c r="AS59" t="str">
        <f t="shared" si="143"/>
        <v>52 Skilled metal, electrical and electronic trades</v>
      </c>
      <c r="AT59" s="18">
        <f t="shared" si="152"/>
        <v>6.4011214505553777</v>
      </c>
      <c r="AU59" s="18">
        <f t="shared" si="152"/>
        <v>5.1371941123581166</v>
      </c>
      <c r="AV59" s="18">
        <f t="shared" si="152"/>
        <v>4.8171824948880051</v>
      </c>
      <c r="AW59" s="18">
        <f t="shared" si="152"/>
        <v>4.6291585166257114</v>
      </c>
      <c r="AX59" s="18">
        <f t="shared" si="152"/>
        <v>4.3407930991543644</v>
      </c>
      <c r="AZ59" s="68">
        <f t="shared" si="121"/>
        <v>11.411542988045067</v>
      </c>
      <c r="BA59" s="69">
        <f t="shared" si="122"/>
        <v>45.172832066366567</v>
      </c>
      <c r="BB59" s="69">
        <f t="shared" si="123"/>
        <v>56.58437505441163</v>
      </c>
      <c r="BD59" t="str">
        <f t="shared" si="144"/>
        <v>52 Skilled metal, electrical and electronic trades</v>
      </c>
      <c r="BE59" s="18">
        <f t="shared" si="153"/>
        <v>8.7266135557270044</v>
      </c>
      <c r="BF59" s="18">
        <f t="shared" si="153"/>
        <v>8.5547210199939094</v>
      </c>
      <c r="BG59" s="18">
        <f t="shared" si="153"/>
        <v>7.2453635296401755</v>
      </c>
      <c r="BH59" s="18">
        <f t="shared" si="153"/>
        <v>7.1605304362847484</v>
      </c>
      <c r="BI59" s="18">
        <f t="shared" si="153"/>
        <v>6.5536388659942366</v>
      </c>
      <c r="BK59" s="68">
        <f t="shared" si="125"/>
        <v>-4.4785898622677216</v>
      </c>
      <c r="BL59" s="69">
        <f t="shared" si="126"/>
        <v>35.427673963325226</v>
      </c>
      <c r="BM59" s="69">
        <f t="shared" si="127"/>
        <v>30.949084101057512</v>
      </c>
      <c r="BO59" t="str">
        <f t="shared" si="145"/>
        <v>52 Skilled metal, electrical and electronic trades</v>
      </c>
      <c r="BP59" s="18">
        <f t="shared" si="154"/>
        <v>4.8981134154419186</v>
      </c>
      <c r="BQ59" s="18">
        <f t="shared" si="154"/>
        <v>4.8535154219665753</v>
      </c>
      <c r="BR59" s="18">
        <f t="shared" si="154"/>
        <v>4.3180148594045935</v>
      </c>
      <c r="BS59" s="18">
        <f t="shared" si="154"/>
        <v>4.1000517023233458</v>
      </c>
      <c r="BT59" s="18">
        <f t="shared" si="154"/>
        <v>3.9275343210555578</v>
      </c>
      <c r="BV59" s="68">
        <f t="shared" si="129"/>
        <v>-30.509833836328632</v>
      </c>
      <c r="BW59" s="69">
        <f t="shared" si="130"/>
        <v>29.581323951325821</v>
      </c>
      <c r="BX59" s="69">
        <f t="shared" si="131"/>
        <v>-0.92850988500281129</v>
      </c>
      <c r="BZ59" t="str">
        <f t="shared" si="146"/>
        <v>52 Skilled metal, electrical and electronic trades</v>
      </c>
      <c r="CA59" s="18">
        <f t="shared" si="155"/>
        <v>3.6934182391079955</v>
      </c>
      <c r="CB59" s="18">
        <f t="shared" si="155"/>
        <v>3.7191174337140227</v>
      </c>
      <c r="CC59" s="18">
        <f t="shared" si="155"/>
        <v>3.4168458271954285</v>
      </c>
      <c r="CD59" s="18">
        <f t="shared" si="155"/>
        <v>3.1433317187040011</v>
      </c>
      <c r="CE59" s="18">
        <f t="shared" si="155"/>
        <v>2.8742926852690127</v>
      </c>
      <c r="CG59" s="68">
        <f t="shared" si="133"/>
        <v>-53.400195256327422</v>
      </c>
      <c r="CH59" s="69">
        <f t="shared" si="134"/>
        <v>26.982812714658305</v>
      </c>
      <c r="CI59" s="69">
        <f t="shared" si="135"/>
        <v>-26.417382541669117</v>
      </c>
      <c r="CK59" t="str">
        <f t="shared" si="147"/>
        <v>52 Skilled metal, electrical and electronic trades</v>
      </c>
      <c r="CL59" s="18">
        <f t="shared" si="156"/>
        <v>3.7778243629606605</v>
      </c>
      <c r="CM59" s="18">
        <f t="shared" si="156"/>
        <v>4.2252778241981304</v>
      </c>
      <c r="CN59" s="18">
        <f t="shared" si="156"/>
        <v>4.185632852573165</v>
      </c>
      <c r="CO59" s="18">
        <f t="shared" si="156"/>
        <v>4.5270473448475057</v>
      </c>
      <c r="CP59" s="18">
        <f t="shared" si="156"/>
        <v>4.5444147420546521</v>
      </c>
      <c r="CR59" s="68">
        <f t="shared" si="137"/>
        <v>-27.024982182907962</v>
      </c>
      <c r="CS59" s="69">
        <f t="shared" si="138"/>
        <v>30.223691439203293</v>
      </c>
      <c r="CT59" s="69">
        <f t="shared" si="139"/>
        <v>3.1987092562953281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0.14858618949755589</v>
      </c>
      <c r="C60" s="18">
        <f t="shared" si="148"/>
        <v>6.9292924901130107E-2</v>
      </c>
      <c r="D60" s="18">
        <f t="shared" si="148"/>
        <v>5.1831363613411799E-2</v>
      </c>
      <c r="E60" s="18">
        <f t="shared" si="148"/>
        <v>7.5888519818664943E-2</v>
      </c>
      <c r="F60" s="18">
        <f t="shared" si="148"/>
        <v>6.1880313049264751E-2</v>
      </c>
      <c r="H60" s="68">
        <f t="shared" si="105"/>
        <v>86.362096529991888</v>
      </c>
      <c r="I60" s="69">
        <f t="shared" si="106"/>
        <v>80.181914535607177</v>
      </c>
      <c r="J60" s="69">
        <f t="shared" si="107"/>
        <v>166.54401106559908</v>
      </c>
      <c r="L60" t="str">
        <f t="shared" si="140"/>
        <v>53 Skilled construction and building trades</v>
      </c>
      <c r="M60" s="18">
        <f t="shared" si="149"/>
        <v>0.33052799945465616</v>
      </c>
      <c r="N60" s="18">
        <f t="shared" si="149"/>
        <v>0.2441776441882747</v>
      </c>
      <c r="O60" s="18">
        <f t="shared" si="149"/>
        <v>0.19684680800838772</v>
      </c>
      <c r="P60" s="18">
        <f t="shared" si="149"/>
        <v>0.22269019068437076</v>
      </c>
      <c r="Q60" s="18">
        <f t="shared" si="149"/>
        <v>0.22427856850553146</v>
      </c>
      <c r="S60" s="68">
        <f t="shared" si="109"/>
        <v>80.377442068345204</v>
      </c>
      <c r="T60" s="69">
        <f t="shared" si="110"/>
        <v>72.008991104031793</v>
      </c>
      <c r="U60" s="69">
        <f t="shared" si="111"/>
        <v>152.38643317237702</v>
      </c>
      <c r="W60" t="str">
        <f t="shared" si="141"/>
        <v>53 Skilled construction and building trades</v>
      </c>
      <c r="X60" s="18">
        <f t="shared" si="150"/>
        <v>0.60044021187738938</v>
      </c>
      <c r="Y60" s="18">
        <f t="shared" si="150"/>
        <v>0.45348652420430202</v>
      </c>
      <c r="Z60" s="18">
        <f t="shared" si="150"/>
        <v>0.39675413052049385</v>
      </c>
      <c r="AA60" s="18">
        <f t="shared" si="150"/>
        <v>0.4568732184237761</v>
      </c>
      <c r="AB60" s="18">
        <f t="shared" si="150"/>
        <v>0.46722450142028638</v>
      </c>
      <c r="AD60" s="68">
        <f t="shared" si="113"/>
        <v>53.815142881577586</v>
      </c>
      <c r="AE60" s="69">
        <f t="shared" si="114"/>
        <v>66.103698809108664</v>
      </c>
      <c r="AF60" s="69">
        <f t="shared" si="115"/>
        <v>119.91884169068624</v>
      </c>
      <c r="AH60" t="str">
        <f t="shared" si="142"/>
        <v>53 Skilled construction and building trades</v>
      </c>
      <c r="AI60" s="18">
        <f t="shared" si="151"/>
        <v>1.0767022498295593</v>
      </c>
      <c r="AJ60" s="18">
        <f t="shared" si="151"/>
        <v>1.0211510819058367</v>
      </c>
      <c r="AK60" s="18">
        <f t="shared" si="151"/>
        <v>0.94792136241617675</v>
      </c>
      <c r="AL60" s="18">
        <f t="shared" si="151"/>
        <v>1.0761947984006295</v>
      </c>
      <c r="AM60" s="18">
        <f t="shared" si="151"/>
        <v>1.1108807378900982</v>
      </c>
      <c r="AO60" s="68">
        <f t="shared" si="117"/>
        <v>40.384504526552469</v>
      </c>
      <c r="AP60" s="69">
        <f t="shared" si="118"/>
        <v>64.012802461914063</v>
      </c>
      <c r="AQ60" s="69">
        <f t="shared" si="119"/>
        <v>104.39730698846653</v>
      </c>
      <c r="AS60" t="str">
        <f t="shared" si="143"/>
        <v>53 Skilled construction and building trades</v>
      </c>
      <c r="AT60" s="18">
        <f t="shared" si="152"/>
        <v>1.6440589178974243</v>
      </c>
      <c r="AU60" s="18">
        <f t="shared" si="152"/>
        <v>1.4141106296695987</v>
      </c>
      <c r="AV60" s="18">
        <f t="shared" si="152"/>
        <v>1.1873258766611283</v>
      </c>
      <c r="AW60" s="18">
        <f t="shared" si="152"/>
        <v>1.4016952151726443</v>
      </c>
      <c r="AX60" s="18">
        <f t="shared" si="152"/>
        <v>1.3729714625841332</v>
      </c>
      <c r="AZ60" s="68">
        <f t="shared" si="121"/>
        <v>42.970284051935614</v>
      </c>
      <c r="BA60" s="69">
        <f t="shared" si="122"/>
        <v>65.041906724069889</v>
      </c>
      <c r="BB60" s="69">
        <f t="shared" si="123"/>
        <v>108.0121907760055</v>
      </c>
      <c r="BD60" t="str">
        <f t="shared" si="144"/>
        <v>53 Skilled construction and building trades</v>
      </c>
      <c r="BE60" s="18">
        <f t="shared" si="153"/>
        <v>4.4562071247790662</v>
      </c>
      <c r="BF60" s="18">
        <f t="shared" si="153"/>
        <v>4.012985036437958</v>
      </c>
      <c r="BG60" s="18">
        <f t="shared" si="153"/>
        <v>3.1268200939604807</v>
      </c>
      <c r="BH60" s="18">
        <f t="shared" si="153"/>
        <v>3.1000077862984856</v>
      </c>
      <c r="BI60" s="18">
        <f t="shared" si="153"/>
        <v>2.5865211741665934</v>
      </c>
      <c r="BK60" s="68">
        <f t="shared" si="125"/>
        <v>-12.644240603517551</v>
      </c>
      <c r="BL60" s="69">
        <f t="shared" si="126"/>
        <v>36.158878344133313</v>
      </c>
      <c r="BM60" s="69">
        <f t="shared" si="127"/>
        <v>23.514637740615765</v>
      </c>
      <c r="BO60" t="str">
        <f t="shared" si="145"/>
        <v>53 Skilled construction and building trades</v>
      </c>
      <c r="BP60" s="18">
        <f t="shared" si="154"/>
        <v>3.7680415791854958</v>
      </c>
      <c r="BQ60" s="18">
        <f t="shared" si="154"/>
        <v>3.9382679259857332</v>
      </c>
      <c r="BR60" s="18">
        <f t="shared" si="154"/>
        <v>3.1908128826058313</v>
      </c>
      <c r="BS60" s="18">
        <f t="shared" si="154"/>
        <v>3.5462166360224265</v>
      </c>
      <c r="BT60" s="18">
        <f t="shared" si="154"/>
        <v>3.9583094557353182</v>
      </c>
      <c r="BV60" s="68">
        <f t="shared" si="129"/>
        <v>-5.2245400335183634</v>
      </c>
      <c r="BW60" s="69">
        <f t="shared" si="130"/>
        <v>42.177219124906117</v>
      </c>
      <c r="BX60" s="69">
        <f t="shared" si="131"/>
        <v>36.952679091387751</v>
      </c>
      <c r="BZ60" t="str">
        <f t="shared" si="146"/>
        <v>53 Skilled construction and building trades</v>
      </c>
      <c r="CA60" s="18">
        <f t="shared" si="155"/>
        <v>2.8351896503064564</v>
      </c>
      <c r="CB60" s="18">
        <f t="shared" si="155"/>
        <v>2.9845354056933013</v>
      </c>
      <c r="CC60" s="18">
        <f t="shared" si="155"/>
        <v>2.5043514350963405</v>
      </c>
      <c r="CD60" s="18">
        <f t="shared" si="155"/>
        <v>2.49380785222941</v>
      </c>
      <c r="CE60" s="18">
        <f t="shared" si="155"/>
        <v>2.7914798482145153</v>
      </c>
      <c r="CG60" s="68">
        <f t="shared" si="133"/>
        <v>-38.252736652388158</v>
      </c>
      <c r="CH60" s="69">
        <f t="shared" si="134"/>
        <v>33.924302919313241</v>
      </c>
      <c r="CI60" s="69">
        <f t="shared" si="135"/>
        <v>-4.3284337330749167</v>
      </c>
      <c r="CK60" t="str">
        <f t="shared" si="147"/>
        <v>53 Skilled construction and building trades</v>
      </c>
      <c r="CL60" s="18">
        <f t="shared" si="156"/>
        <v>4.4348828278197114</v>
      </c>
      <c r="CM60" s="18">
        <f t="shared" si="156"/>
        <v>4.526345399342671</v>
      </c>
      <c r="CN60" s="18">
        <f t="shared" si="156"/>
        <v>3.7761949989239207</v>
      </c>
      <c r="CO60" s="18">
        <f t="shared" si="156"/>
        <v>3.7736884419335648</v>
      </c>
      <c r="CP60" s="18">
        <f t="shared" si="156"/>
        <v>1.88317563258307</v>
      </c>
      <c r="CR60" s="68">
        <f t="shared" si="137"/>
        <v>-66.480788488824246</v>
      </c>
      <c r="CS60" s="69">
        <f t="shared" si="138"/>
        <v>20.601700386426021</v>
      </c>
      <c r="CT60" s="69">
        <f t="shared" si="139"/>
        <v>-45.879088102398221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0.59672380410780201</v>
      </c>
      <c r="C61" s="18">
        <f t="shared" si="148"/>
        <v>0.48455086820739574</v>
      </c>
      <c r="D61" s="18">
        <f t="shared" si="148"/>
        <v>0.4582769188794607</v>
      </c>
      <c r="E61" s="18">
        <f t="shared" si="148"/>
        <v>0.50341561429506354</v>
      </c>
      <c r="F61" s="18">
        <f t="shared" si="148"/>
        <v>0.52727944488191281</v>
      </c>
      <c r="H61" s="68">
        <f t="shared" si="105"/>
        <v>79.601755350519213</v>
      </c>
      <c r="I61" s="69">
        <f t="shared" si="106"/>
        <v>62.848912031244645</v>
      </c>
      <c r="J61" s="69">
        <f t="shared" si="107"/>
        <v>142.45066738176385</v>
      </c>
      <c r="L61" t="str">
        <f t="shared" si="140"/>
        <v>54 Textiles, printing and other skilled trades</v>
      </c>
      <c r="M61" s="18">
        <f t="shared" si="149"/>
        <v>0.67843970563657807</v>
      </c>
      <c r="N61" s="18">
        <f t="shared" si="149"/>
        <v>0.72675616894763007</v>
      </c>
      <c r="O61" s="18">
        <f t="shared" si="149"/>
        <v>0.60829244631500157</v>
      </c>
      <c r="P61" s="18">
        <f t="shared" si="149"/>
        <v>0.62481021863506514</v>
      </c>
      <c r="Q61" s="18">
        <f t="shared" si="149"/>
        <v>0.64406152431150476</v>
      </c>
      <c r="S61" s="68">
        <f t="shared" si="109"/>
        <v>67.624601081482766</v>
      </c>
      <c r="T61" s="69">
        <f t="shared" si="110"/>
        <v>67.600706085228126</v>
      </c>
      <c r="U61" s="69">
        <f t="shared" si="111"/>
        <v>135.22530716671088</v>
      </c>
      <c r="W61" t="str">
        <f t="shared" si="141"/>
        <v>54 Textiles, printing and other skilled trades</v>
      </c>
      <c r="X61" s="18">
        <f t="shared" si="150"/>
        <v>0.81684405197430909</v>
      </c>
      <c r="Y61" s="18">
        <f t="shared" si="150"/>
        <v>0.75538275246184228</v>
      </c>
      <c r="Z61" s="18">
        <f t="shared" si="150"/>
        <v>0.66313407914814748</v>
      </c>
      <c r="AA61" s="18">
        <f t="shared" si="150"/>
        <v>0.71432087166376534</v>
      </c>
      <c r="AB61" s="18">
        <f t="shared" si="150"/>
        <v>0.73430079821279637</v>
      </c>
      <c r="AD61" s="68">
        <f t="shared" si="113"/>
        <v>44.633066356999798</v>
      </c>
      <c r="AE61" s="69">
        <f t="shared" si="114"/>
        <v>68.028748932690476</v>
      </c>
      <c r="AF61" s="69">
        <f t="shared" si="115"/>
        <v>112.66181528969028</v>
      </c>
      <c r="AH61" t="str">
        <f t="shared" si="142"/>
        <v>54 Textiles, printing and other skilled trades</v>
      </c>
      <c r="AI61" s="18">
        <f t="shared" si="151"/>
        <v>1.087673201522414</v>
      </c>
      <c r="AJ61" s="18">
        <f t="shared" si="151"/>
        <v>1.0258201405013516</v>
      </c>
      <c r="AK61" s="18">
        <f t="shared" si="151"/>
        <v>1.0542779656375232</v>
      </c>
      <c r="AL61" s="18">
        <f t="shared" si="151"/>
        <v>1.0761644080237003</v>
      </c>
      <c r="AM61" s="18">
        <f t="shared" si="151"/>
        <v>1.1379428520014556</v>
      </c>
      <c r="AO61" s="68">
        <f t="shared" si="117"/>
        <v>29.297274422248705</v>
      </c>
      <c r="AP61" s="69">
        <f t="shared" si="118"/>
        <v>61.793710704500896</v>
      </c>
      <c r="AQ61" s="69">
        <f t="shared" si="119"/>
        <v>91.090985126749601</v>
      </c>
      <c r="AS61" t="str">
        <f t="shared" si="143"/>
        <v>54 Textiles, printing and other skilled trades</v>
      </c>
      <c r="AT61" s="18">
        <f t="shared" si="152"/>
        <v>1.222533595143211</v>
      </c>
      <c r="AU61" s="18">
        <f t="shared" si="152"/>
        <v>1.1127276612088706</v>
      </c>
      <c r="AV61" s="18">
        <f t="shared" si="152"/>
        <v>1.0239969391732662</v>
      </c>
      <c r="AW61" s="18">
        <f t="shared" si="152"/>
        <v>1.1483396261663563</v>
      </c>
      <c r="AX61" s="18">
        <f t="shared" si="152"/>
        <v>1.2001794353729842</v>
      </c>
      <c r="AZ61" s="68">
        <f t="shared" si="121"/>
        <v>44.91112399675761</v>
      </c>
      <c r="BA61" s="69">
        <f t="shared" si="122"/>
        <v>67.213653544766146</v>
      </c>
      <c r="BB61" s="69">
        <f t="shared" si="123"/>
        <v>112.12477754152374</v>
      </c>
      <c r="BD61" t="str">
        <f t="shared" si="144"/>
        <v>54 Textiles, printing and other skilled trades</v>
      </c>
      <c r="BE61" s="18">
        <f t="shared" si="153"/>
        <v>1.9619685755912615</v>
      </c>
      <c r="BF61" s="18">
        <f t="shared" si="153"/>
        <v>1.6891807407362205</v>
      </c>
      <c r="BG61" s="18">
        <f t="shared" si="153"/>
        <v>1.609830859419719</v>
      </c>
      <c r="BH61" s="18">
        <f t="shared" si="153"/>
        <v>1.5727925668831404</v>
      </c>
      <c r="BI61" s="18">
        <f t="shared" si="153"/>
        <v>1.3942489564703324</v>
      </c>
      <c r="BK61" s="68">
        <f t="shared" si="125"/>
        <v>-8.5384663525193005</v>
      </c>
      <c r="BL61" s="69">
        <f t="shared" si="126"/>
        <v>39.50479454347731</v>
      </c>
      <c r="BM61" s="69">
        <f t="shared" si="127"/>
        <v>30.966328190958009</v>
      </c>
      <c r="BO61" t="str">
        <f t="shared" si="145"/>
        <v>54 Textiles, printing and other skilled trades</v>
      </c>
      <c r="BP61" s="18">
        <f t="shared" si="154"/>
        <v>2.5052242724632889</v>
      </c>
      <c r="BQ61" s="18">
        <f t="shared" si="154"/>
        <v>2.0278616092114414</v>
      </c>
      <c r="BR61" s="18">
        <f t="shared" si="154"/>
        <v>2.0306104109366152</v>
      </c>
      <c r="BS61" s="18">
        <f t="shared" si="154"/>
        <v>1.8597367135469296</v>
      </c>
      <c r="BT61" s="18">
        <f t="shared" si="154"/>
        <v>1.721414209035367</v>
      </c>
      <c r="BV61" s="68">
        <f t="shared" si="129"/>
        <v>-35.234120305552587</v>
      </c>
      <c r="BW61" s="69">
        <f t="shared" si="130"/>
        <v>31.71089123988401</v>
      </c>
      <c r="BX61" s="69">
        <f t="shared" si="131"/>
        <v>-3.5232290656685761</v>
      </c>
      <c r="BZ61" t="str">
        <f t="shared" si="146"/>
        <v>54 Textiles, printing and other skilled trades</v>
      </c>
      <c r="CA61" s="18">
        <f t="shared" si="155"/>
        <v>2.8576812578324855</v>
      </c>
      <c r="CB61" s="18">
        <f t="shared" si="155"/>
        <v>2.4803107662520207</v>
      </c>
      <c r="CC61" s="18">
        <f t="shared" si="155"/>
        <v>2.5713201774882992</v>
      </c>
      <c r="CD61" s="18">
        <f t="shared" si="155"/>
        <v>2.5878927917404844</v>
      </c>
      <c r="CE61" s="18">
        <f t="shared" si="155"/>
        <v>3.1966083306123334</v>
      </c>
      <c r="CG61" s="68">
        <f t="shared" si="133"/>
        <v>-31.13290562591855</v>
      </c>
      <c r="CH61" s="69">
        <f t="shared" si="134"/>
        <v>30.482844981932068</v>
      </c>
      <c r="CI61" s="69">
        <f t="shared" si="135"/>
        <v>-0.65006064398648444</v>
      </c>
      <c r="CK61" t="str">
        <f t="shared" si="147"/>
        <v>54 Textiles, printing and other skilled trades</v>
      </c>
      <c r="CL61" s="18">
        <f t="shared" si="156"/>
        <v>3.6207759703427906</v>
      </c>
      <c r="CM61" s="18">
        <f t="shared" si="156"/>
        <v>3.1536750665436202</v>
      </c>
      <c r="CN61" s="18">
        <f t="shared" si="156"/>
        <v>3.3729023787929204</v>
      </c>
      <c r="CO61" s="18">
        <f t="shared" si="156"/>
        <v>2.8700191617028006</v>
      </c>
      <c r="CP61" s="18">
        <f t="shared" si="156"/>
        <v>2.5743655735605806</v>
      </c>
      <c r="CR61" s="68">
        <f t="shared" si="137"/>
        <v>-48.699236567346929</v>
      </c>
      <c r="CS61" s="69">
        <f t="shared" si="138"/>
        <v>22.470555594526314</v>
      </c>
      <c r="CT61" s="69">
        <f t="shared" si="139"/>
        <v>-26.228680972820616</v>
      </c>
    </row>
    <row r="62" spans="1:98" x14ac:dyDescent="0.2">
      <c r="A62" t="str">
        <f t="shared" si="103"/>
        <v>61 Caring personal service occupations</v>
      </c>
      <c r="B62" s="18">
        <f t="shared" si="148"/>
        <v>0.47451258192472145</v>
      </c>
      <c r="C62" s="18">
        <f t="shared" si="148"/>
        <v>0.41024431264946837</v>
      </c>
      <c r="D62" s="18">
        <f t="shared" si="148"/>
        <v>0.34607220851388926</v>
      </c>
      <c r="E62" s="18">
        <f t="shared" si="148"/>
        <v>0.41341001889808493</v>
      </c>
      <c r="F62" s="18">
        <f t="shared" si="148"/>
        <v>0.46740126937017556</v>
      </c>
      <c r="H62" s="68">
        <f t="shared" si="105"/>
        <v>110.82440491674292</v>
      </c>
      <c r="I62" s="69">
        <f t="shared" si="106"/>
        <v>81.49491464124074</v>
      </c>
      <c r="J62" s="69">
        <f t="shared" si="107"/>
        <v>192.31931955798365</v>
      </c>
      <c r="L62" t="str">
        <f t="shared" si="140"/>
        <v>61 Caring personal service occupations</v>
      </c>
      <c r="M62" s="18">
        <f t="shared" si="149"/>
        <v>3.5841513811930703</v>
      </c>
      <c r="N62" s="18">
        <f t="shared" si="149"/>
        <v>3.7266176578966035</v>
      </c>
      <c r="O62" s="18">
        <f t="shared" si="149"/>
        <v>3.2415508956398673</v>
      </c>
      <c r="P62" s="18">
        <f t="shared" si="149"/>
        <v>3.7071769520226896</v>
      </c>
      <c r="Q62" s="18">
        <f t="shared" si="149"/>
        <v>4.0583746343623064</v>
      </c>
      <c r="S62" s="68">
        <f t="shared" si="109"/>
        <v>98.208427160460573</v>
      </c>
      <c r="T62" s="69">
        <f t="shared" si="110"/>
        <v>80.896432659584036</v>
      </c>
      <c r="U62" s="69">
        <f t="shared" si="111"/>
        <v>179.10485982004462</v>
      </c>
      <c r="W62" t="str">
        <f t="shared" si="141"/>
        <v>61 Caring personal service occupations</v>
      </c>
      <c r="X62" s="18">
        <f t="shared" si="150"/>
        <v>5.565061765128049</v>
      </c>
      <c r="Y62" s="18">
        <f t="shared" si="150"/>
        <v>5.9177230408324624</v>
      </c>
      <c r="Z62" s="18">
        <f t="shared" si="150"/>
        <v>5.2341009201089888</v>
      </c>
      <c r="AA62" s="18">
        <f t="shared" si="150"/>
        <v>6.0808320223267396</v>
      </c>
      <c r="AB62" s="18">
        <f t="shared" si="150"/>
        <v>6.711152141550536</v>
      </c>
      <c r="AD62" s="68">
        <f t="shared" si="113"/>
        <v>67.47497938765872</v>
      </c>
      <c r="AE62" s="69">
        <f t="shared" si="114"/>
        <v>90.468936358908365</v>
      </c>
      <c r="AF62" s="69">
        <f t="shared" si="115"/>
        <v>157.94391574656709</v>
      </c>
      <c r="AH62" t="str">
        <f t="shared" si="142"/>
        <v>61 Caring personal service occupations</v>
      </c>
      <c r="AI62" s="18">
        <f t="shared" si="151"/>
        <v>15.853647881427738</v>
      </c>
      <c r="AJ62" s="18">
        <f t="shared" si="151"/>
        <v>15.865295426507817</v>
      </c>
      <c r="AK62" s="18">
        <f t="shared" si="151"/>
        <v>14.448850239256652</v>
      </c>
      <c r="AL62" s="18">
        <f t="shared" si="151"/>
        <v>15.739972976540297</v>
      </c>
      <c r="AM62" s="18">
        <f t="shared" si="151"/>
        <v>14.947299173988766</v>
      </c>
      <c r="AO62" s="68">
        <f t="shared" si="117"/>
        <v>23.923447054694879</v>
      </c>
      <c r="AP62" s="69">
        <f t="shared" si="118"/>
        <v>67.659614659826445</v>
      </c>
      <c r="AQ62" s="69">
        <f t="shared" si="119"/>
        <v>91.583061714521335</v>
      </c>
      <c r="AS62" t="str">
        <f t="shared" si="143"/>
        <v>61 Caring personal service occupations</v>
      </c>
      <c r="AT62" s="18">
        <f t="shared" si="152"/>
        <v>8.4380945106891474</v>
      </c>
      <c r="AU62" s="18">
        <f t="shared" si="152"/>
        <v>8.867615924856727</v>
      </c>
      <c r="AV62" s="18">
        <f t="shared" si="152"/>
        <v>7.5842022625967438</v>
      </c>
      <c r="AW62" s="18">
        <f t="shared" si="152"/>
        <v>8.1283371383195711</v>
      </c>
      <c r="AX62" s="18">
        <f t="shared" si="152"/>
        <v>7.8944136975749339</v>
      </c>
      <c r="AZ62" s="68">
        <f t="shared" si="121"/>
        <v>28.695741719668057</v>
      </c>
      <c r="BA62" s="69">
        <f t="shared" si="122"/>
        <v>69.019686047917375</v>
      </c>
      <c r="BB62" s="69">
        <f t="shared" si="123"/>
        <v>97.715427767585425</v>
      </c>
      <c r="BD62" t="str">
        <f t="shared" si="144"/>
        <v>61 Caring personal service occupations</v>
      </c>
      <c r="BE62" s="18">
        <f t="shared" si="153"/>
        <v>13.050593536446668</v>
      </c>
      <c r="BF62" s="18">
        <f t="shared" si="153"/>
        <v>12.957339291617087</v>
      </c>
      <c r="BG62" s="18">
        <f t="shared" si="153"/>
        <v>13.342891113420832</v>
      </c>
      <c r="BH62" s="18">
        <f t="shared" si="153"/>
        <v>14.493360098800562</v>
      </c>
      <c r="BI62" s="18">
        <f t="shared" si="153"/>
        <v>15.700412177490829</v>
      </c>
      <c r="BK62" s="68">
        <f t="shared" si="125"/>
        <v>24.262335431932645</v>
      </c>
      <c r="BL62" s="69">
        <f t="shared" si="126"/>
        <v>62.258130879487304</v>
      </c>
      <c r="BM62" s="69">
        <f t="shared" si="127"/>
        <v>86.520466311419952</v>
      </c>
      <c r="BO62" t="str">
        <f t="shared" si="145"/>
        <v>61 Caring personal service occupations</v>
      </c>
      <c r="BP62" s="18">
        <f t="shared" si="154"/>
        <v>10.658740474225871</v>
      </c>
      <c r="BQ62" s="18">
        <f t="shared" si="154"/>
        <v>9.5092829844140709</v>
      </c>
      <c r="BR62" s="18">
        <f t="shared" si="154"/>
        <v>9.4506508463559022</v>
      </c>
      <c r="BS62" s="18">
        <f t="shared" si="154"/>
        <v>9.6101910306497285</v>
      </c>
      <c r="BT62" s="18">
        <f t="shared" si="154"/>
        <v>8.8340180991726864</v>
      </c>
      <c r="BV62" s="68">
        <f t="shared" si="129"/>
        <v>-28.585884754329925</v>
      </c>
      <c r="BW62" s="69">
        <f t="shared" si="130"/>
        <v>44.765725574966886</v>
      </c>
      <c r="BX62" s="69">
        <f t="shared" si="131"/>
        <v>16.179840820636961</v>
      </c>
      <c r="BZ62" t="str">
        <f t="shared" si="146"/>
        <v>61 Caring personal service occupations</v>
      </c>
      <c r="CA62" s="18">
        <f t="shared" si="155"/>
        <v>4.8042949637391885</v>
      </c>
      <c r="CB62" s="18">
        <f t="shared" si="155"/>
        <v>2.7183272154967528</v>
      </c>
      <c r="CC62" s="18">
        <f t="shared" si="155"/>
        <v>2.5264285281168299</v>
      </c>
      <c r="CD62" s="18">
        <f t="shared" si="155"/>
        <v>1.8232723734217753</v>
      </c>
      <c r="CE62" s="18">
        <f t="shared" si="155"/>
        <v>2.1060501319505329</v>
      </c>
      <c r="CG62" s="68">
        <f t="shared" si="133"/>
        <v>-53.821462046504088</v>
      </c>
      <c r="CH62" s="69">
        <f t="shared" si="134"/>
        <v>20.800267003733737</v>
      </c>
      <c r="CI62" s="69">
        <f t="shared" si="135"/>
        <v>-33.021195042770358</v>
      </c>
      <c r="CK62" t="str">
        <f t="shared" si="147"/>
        <v>61 Caring personal service occupations</v>
      </c>
      <c r="CL62" s="18">
        <f t="shared" si="156"/>
        <v>1.7709522964034532</v>
      </c>
      <c r="CM62" s="18">
        <f t="shared" si="156"/>
        <v>1.6797024102417277</v>
      </c>
      <c r="CN62" s="18">
        <f t="shared" si="156"/>
        <v>1.7474216540682006</v>
      </c>
      <c r="CO62" s="18">
        <f t="shared" si="156"/>
        <v>2.56175665078809</v>
      </c>
      <c r="CP62" s="18">
        <f t="shared" si="156"/>
        <v>3.9824185847960574</v>
      </c>
      <c r="CR62" s="68">
        <f t="shared" si="137"/>
        <v>53.181590145980998</v>
      </c>
      <c r="CS62" s="69">
        <f t="shared" si="138"/>
        <v>40.781573501846921</v>
      </c>
      <c r="CT62" s="69">
        <f t="shared" si="139"/>
        <v>93.963163647827912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0.18271848530532789</v>
      </c>
      <c r="C63" s="18">
        <f t="shared" si="148"/>
        <v>0.25022530376838947</v>
      </c>
      <c r="D63" s="18">
        <f t="shared" si="148"/>
        <v>0.16988162998347561</v>
      </c>
      <c r="E63" s="18">
        <f t="shared" si="148"/>
        <v>0.19670352946044731</v>
      </c>
      <c r="F63" s="18">
        <f t="shared" si="148"/>
        <v>0.24179568653864483</v>
      </c>
      <c r="H63" s="68">
        <f t="shared" si="105"/>
        <v>122.17738449219451</v>
      </c>
      <c r="I63" s="69">
        <f t="shared" si="106"/>
        <v>78.452037831348648</v>
      </c>
      <c r="J63" s="69">
        <f t="shared" si="107"/>
        <v>200.6294223235432</v>
      </c>
      <c r="L63" t="str">
        <f t="shared" si="140"/>
        <v>62 Leisure, travel and related personal service occupations</v>
      </c>
      <c r="M63" s="18">
        <f t="shared" si="149"/>
        <v>0.55004491101502517</v>
      </c>
      <c r="N63" s="18">
        <f t="shared" si="149"/>
        <v>0.65610454322537937</v>
      </c>
      <c r="O63" s="18">
        <f t="shared" si="149"/>
        <v>0.53034112479880358</v>
      </c>
      <c r="P63" s="18">
        <f t="shared" si="149"/>
        <v>0.56117756494934679</v>
      </c>
      <c r="Q63" s="18">
        <f t="shared" si="149"/>
        <v>0.58189639895599465</v>
      </c>
      <c r="S63" s="68">
        <f t="shared" si="109"/>
        <v>73.705347942381692</v>
      </c>
      <c r="T63" s="69">
        <f t="shared" si="110"/>
        <v>67.65900662919492</v>
      </c>
      <c r="U63" s="69">
        <f t="shared" si="111"/>
        <v>141.3643545715766</v>
      </c>
      <c r="W63" t="str">
        <f t="shared" si="141"/>
        <v>62 Leisure, travel and related personal service occupations</v>
      </c>
      <c r="X63" s="18">
        <f t="shared" si="150"/>
        <v>1.1150756873819665</v>
      </c>
      <c r="Y63" s="18">
        <f t="shared" si="150"/>
        <v>1.3723470754373579</v>
      </c>
      <c r="Z63" s="18">
        <f t="shared" si="150"/>
        <v>1.2161850107024998</v>
      </c>
      <c r="AA63" s="18">
        <f t="shared" si="150"/>
        <v>1.4003082522439436</v>
      </c>
      <c r="AB63" s="18">
        <f t="shared" si="150"/>
        <v>1.65059053205171</v>
      </c>
      <c r="AD63" s="68">
        <f t="shared" si="113"/>
        <v>77.26975476959845</v>
      </c>
      <c r="AE63" s="69">
        <f t="shared" si="114"/>
        <v>87.242045862012361</v>
      </c>
      <c r="AF63" s="69">
        <f t="shared" si="115"/>
        <v>164.51180063161078</v>
      </c>
      <c r="AH63" t="str">
        <f t="shared" si="142"/>
        <v>62 Leisure, travel and related personal service occupations</v>
      </c>
      <c r="AI63" s="18">
        <f t="shared" si="151"/>
        <v>2.2178350660523485</v>
      </c>
      <c r="AJ63" s="18">
        <f t="shared" si="151"/>
        <v>3.1739301187385873</v>
      </c>
      <c r="AK63" s="18">
        <f t="shared" si="151"/>
        <v>2.878801997422288</v>
      </c>
      <c r="AL63" s="18">
        <f t="shared" si="151"/>
        <v>3.2171348319962338</v>
      </c>
      <c r="AM63" s="18">
        <f t="shared" si="151"/>
        <v>3.9077394347354364</v>
      </c>
      <c r="AO63" s="68">
        <f t="shared" si="117"/>
        <v>62.606480540801236</v>
      </c>
      <c r="AP63" s="69">
        <f t="shared" si="118"/>
        <v>79.138528640828142</v>
      </c>
      <c r="AQ63" s="69">
        <f t="shared" si="119"/>
        <v>141.74500918162934</v>
      </c>
      <c r="AS63" t="str">
        <f t="shared" si="143"/>
        <v>62 Leisure, travel and related personal service occupations</v>
      </c>
      <c r="AT63" s="18">
        <f t="shared" si="152"/>
        <v>2.5950781983248912</v>
      </c>
      <c r="AU63" s="18">
        <f t="shared" si="152"/>
        <v>3.6137394024510048</v>
      </c>
      <c r="AV63" s="18">
        <f t="shared" si="152"/>
        <v>3.4835085852086003</v>
      </c>
      <c r="AW63" s="18">
        <f t="shared" si="152"/>
        <v>3.9407221896248936</v>
      </c>
      <c r="AX63" s="18">
        <f t="shared" si="152"/>
        <v>4.9566370451911324</v>
      </c>
      <c r="AZ63" s="68">
        <f t="shared" si="121"/>
        <v>75.923734540926731</v>
      </c>
      <c r="BA63" s="69">
        <f t="shared" si="122"/>
        <v>83.526534150721361</v>
      </c>
      <c r="BB63" s="69">
        <f t="shared" si="123"/>
        <v>159.45026869164809</v>
      </c>
      <c r="BD63" t="str">
        <f t="shared" si="144"/>
        <v>62 Leisure, travel and related personal service occupations</v>
      </c>
      <c r="BE63" s="18">
        <f t="shared" si="153"/>
        <v>2.6250355748016974</v>
      </c>
      <c r="BF63" s="18">
        <f t="shared" si="153"/>
        <v>2.9170870513269631</v>
      </c>
      <c r="BG63" s="18">
        <f t="shared" si="153"/>
        <v>2.8801902160101451</v>
      </c>
      <c r="BH63" s="18">
        <f t="shared" si="153"/>
        <v>2.6358520142031576</v>
      </c>
      <c r="BI63" s="18">
        <f t="shared" si="153"/>
        <v>2.3981621032907898</v>
      </c>
      <c r="BK63" s="68">
        <f t="shared" si="125"/>
        <v>-12.07026492532022</v>
      </c>
      <c r="BL63" s="69">
        <f t="shared" si="126"/>
        <v>41.175534370862202</v>
      </c>
      <c r="BM63" s="69">
        <f t="shared" si="127"/>
        <v>29.105269445541975</v>
      </c>
      <c r="BO63" t="str">
        <f t="shared" si="145"/>
        <v>62 Leisure, travel and related personal service occupations</v>
      </c>
      <c r="BP63" s="18">
        <f t="shared" si="154"/>
        <v>2.7245733924179052</v>
      </c>
      <c r="BQ63" s="18">
        <f t="shared" si="154"/>
        <v>3.1269059456496149</v>
      </c>
      <c r="BR63" s="18">
        <f t="shared" si="154"/>
        <v>3.0646529066886301</v>
      </c>
      <c r="BS63" s="18">
        <f t="shared" si="154"/>
        <v>2.7635651114867454</v>
      </c>
      <c r="BT63" s="18">
        <f t="shared" si="154"/>
        <v>2.6040224481556207</v>
      </c>
      <c r="BV63" s="68">
        <f t="shared" si="129"/>
        <v>-35.084123874035491</v>
      </c>
      <c r="BW63" s="69">
        <f t="shared" si="130"/>
        <v>38.522599330891616</v>
      </c>
      <c r="BX63" s="69">
        <f t="shared" si="131"/>
        <v>3.4384754568561187</v>
      </c>
      <c r="BZ63" t="str">
        <f t="shared" si="146"/>
        <v>62 Leisure, travel and related personal service occupations</v>
      </c>
      <c r="CA63" s="18">
        <f t="shared" si="155"/>
        <v>2.6764881334530961</v>
      </c>
      <c r="CB63" s="18">
        <f t="shared" si="155"/>
        <v>3.2247893246114718</v>
      </c>
      <c r="CC63" s="18">
        <f t="shared" si="155"/>
        <v>3.1091926477292522</v>
      </c>
      <c r="CD63" s="18">
        <f t="shared" si="155"/>
        <v>3.7152839032018625</v>
      </c>
      <c r="CE63" s="18">
        <f t="shared" si="155"/>
        <v>4.6461660190383318</v>
      </c>
      <c r="CG63" s="68">
        <f t="shared" si="133"/>
        <v>-17.219969385061528</v>
      </c>
      <c r="CH63" s="69">
        <f t="shared" si="134"/>
        <v>40.337954489410301</v>
      </c>
      <c r="CI63" s="69">
        <f t="shared" si="135"/>
        <v>23.117985104348769</v>
      </c>
      <c r="CK63" t="str">
        <f t="shared" si="147"/>
        <v>62 Leisure, travel and related personal service occupations</v>
      </c>
      <c r="CL63" s="18">
        <f t="shared" si="156"/>
        <v>2.6383189064869574</v>
      </c>
      <c r="CM63" s="18">
        <f t="shared" si="156"/>
        <v>2.7319561035737872</v>
      </c>
      <c r="CN63" s="18">
        <f t="shared" si="156"/>
        <v>2.5848214712775293</v>
      </c>
      <c r="CO63" s="18">
        <f t="shared" si="156"/>
        <v>2.5105905214713444</v>
      </c>
      <c r="CP63" s="18">
        <f t="shared" si="156"/>
        <v>2.0318943253960096</v>
      </c>
      <c r="CR63" s="68">
        <f t="shared" si="137"/>
        <v>-47.16424160334816</v>
      </c>
      <c r="CS63" s="69">
        <f t="shared" si="138"/>
        <v>25.732728619423806</v>
      </c>
      <c r="CT63" s="69">
        <f t="shared" si="139"/>
        <v>-21.431512983924353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1.6169361820621276E-2</v>
      </c>
      <c r="C64" s="18">
        <f t="shared" si="148"/>
        <v>1.4709007689963836E-2</v>
      </c>
      <c r="D64" s="18">
        <f t="shared" si="148"/>
        <v>1.4355816655759593E-2</v>
      </c>
      <c r="E64" s="18">
        <f t="shared" si="148"/>
        <v>1.5664258693168134E-2</v>
      </c>
      <c r="F64" s="18">
        <f t="shared" si="148"/>
        <v>1.8206310787620673E-2</v>
      </c>
      <c r="H64" s="68">
        <f t="shared" si="105"/>
        <v>97.966529193049027</v>
      </c>
      <c r="I64" s="69">
        <f t="shared" si="106"/>
        <v>76.859791910155977</v>
      </c>
      <c r="J64" s="69">
        <f t="shared" si="107"/>
        <v>174.826321103205</v>
      </c>
      <c r="L64" t="str">
        <f t="shared" si="140"/>
        <v>63 Community and civil enforcement occupations</v>
      </c>
      <c r="M64" s="18">
        <f t="shared" si="149"/>
        <v>4.0488252856496189E-2</v>
      </c>
      <c r="N64" s="18">
        <f t="shared" si="149"/>
        <v>2.9369078379150593E-2</v>
      </c>
      <c r="O64" s="18">
        <f t="shared" si="149"/>
        <v>3.6643105678782373E-2</v>
      </c>
      <c r="P64" s="18">
        <f t="shared" si="149"/>
        <v>3.2827305639882273E-2</v>
      </c>
      <c r="Q64" s="18">
        <f t="shared" si="149"/>
        <v>3.8617909930726307E-2</v>
      </c>
      <c r="S64" s="68">
        <f t="shared" si="109"/>
        <v>66.84735085278993</v>
      </c>
      <c r="T64" s="69">
        <f t="shared" si="110"/>
        <v>61.897431582993434</v>
      </c>
      <c r="U64" s="69">
        <f t="shared" si="111"/>
        <v>128.74478243578338</v>
      </c>
      <c r="W64" t="str">
        <f t="shared" si="141"/>
        <v>63 Community and civil enforcement occupations</v>
      </c>
      <c r="X64" s="18">
        <f t="shared" si="150"/>
        <v>9.1167409731933893E-2</v>
      </c>
      <c r="Y64" s="18">
        <f t="shared" si="150"/>
        <v>8.5420152965100166E-2</v>
      </c>
      <c r="Z64" s="18">
        <f t="shared" si="150"/>
        <v>9.1422829359665003E-2</v>
      </c>
      <c r="AA64" s="18">
        <f t="shared" si="150"/>
        <v>9.2205312840941633E-2</v>
      </c>
      <c r="AB64" s="18">
        <f t="shared" si="150"/>
        <v>0.10277806590732225</v>
      </c>
      <c r="AD64" s="68">
        <f t="shared" si="113"/>
        <v>46.838765228505082</v>
      </c>
      <c r="AE64" s="69">
        <f t="shared" si="114"/>
        <v>72.678746098444606</v>
      </c>
      <c r="AF64" s="69">
        <f t="shared" si="115"/>
        <v>119.51751132694967</v>
      </c>
      <c r="AH64" t="str">
        <f t="shared" si="142"/>
        <v>63 Community and civil enforcement occupations</v>
      </c>
      <c r="AI64" s="18">
        <f t="shared" si="151"/>
        <v>8.338177523900181E-2</v>
      </c>
      <c r="AJ64" s="18">
        <f t="shared" si="151"/>
        <v>7.6524606315034868E-2</v>
      </c>
      <c r="AK64" s="18">
        <f t="shared" si="151"/>
        <v>0.101097832096923</v>
      </c>
      <c r="AL64" s="18">
        <f t="shared" si="151"/>
        <v>9.2113135939926954E-2</v>
      </c>
      <c r="AM64" s="18">
        <f t="shared" si="151"/>
        <v>0.10529010005199038</v>
      </c>
      <c r="AO64" s="68">
        <f t="shared" si="117"/>
        <v>24.758384761852817</v>
      </c>
      <c r="AP64" s="69">
        <f t="shared" si="118"/>
        <v>57.086611422888886</v>
      </c>
      <c r="AQ64" s="69">
        <f t="shared" si="119"/>
        <v>81.844996184741717</v>
      </c>
      <c r="AS64" t="str">
        <f t="shared" si="143"/>
        <v>63 Community and civil enforcement occupations</v>
      </c>
      <c r="AT64" s="18">
        <f t="shared" si="152"/>
        <v>8.3541823022390271E-2</v>
      </c>
      <c r="AU64" s="18">
        <f t="shared" si="152"/>
        <v>6.6986726142828162E-2</v>
      </c>
      <c r="AV64" s="18">
        <f t="shared" si="152"/>
        <v>7.7020098828568084E-2</v>
      </c>
      <c r="AW64" s="18">
        <f t="shared" si="152"/>
        <v>6.1877821829990264E-2</v>
      </c>
      <c r="AX64" s="18">
        <f t="shared" si="152"/>
        <v>5.8351038332218483E-2</v>
      </c>
      <c r="AZ64" s="68">
        <f t="shared" si="121"/>
        <v>-6.3303883845755733</v>
      </c>
      <c r="BA64" s="69">
        <f t="shared" si="122"/>
        <v>49.524816404002415</v>
      </c>
      <c r="BB64" s="69">
        <f t="shared" si="123"/>
        <v>43.194428019426844</v>
      </c>
      <c r="BD64" t="str">
        <f t="shared" si="144"/>
        <v>63 Community and civil enforcement occupations</v>
      </c>
      <c r="BE64" s="18">
        <f t="shared" si="153"/>
        <v>0.10103880667756458</v>
      </c>
      <c r="BF64" s="18">
        <f t="shared" si="153"/>
        <v>7.0929677588214723E-2</v>
      </c>
      <c r="BG64" s="18">
        <f t="shared" si="153"/>
        <v>9.5797480502019222E-2</v>
      </c>
      <c r="BH64" s="18">
        <f t="shared" si="153"/>
        <v>6.8386459750222242E-2</v>
      </c>
      <c r="BI64" s="18">
        <f t="shared" si="153"/>
        <v>7.7801192817894133E-2</v>
      </c>
      <c r="BK64" s="68">
        <f t="shared" si="125"/>
        <v>-14.234906004847996</v>
      </c>
      <c r="BL64" s="69">
        <f t="shared" si="126"/>
        <v>28.202993814304467</v>
      </c>
      <c r="BM64" s="69">
        <f t="shared" si="127"/>
        <v>13.96808780945647</v>
      </c>
      <c r="BO64" t="str">
        <f t="shared" si="145"/>
        <v>63 Community and civil enforcement occupations</v>
      </c>
      <c r="BP64" s="18">
        <f t="shared" si="154"/>
        <v>0.1283752331524024</v>
      </c>
      <c r="BQ64" s="18">
        <f t="shared" si="154"/>
        <v>0.10797750152237275</v>
      </c>
      <c r="BR64" s="18">
        <f t="shared" si="154"/>
        <v>0.1406208404432614</v>
      </c>
      <c r="BS64" s="18">
        <f t="shared" si="154"/>
        <v>0.11454079040034777</v>
      </c>
      <c r="BT64" s="18">
        <f t="shared" si="154"/>
        <v>0.13823645635055276</v>
      </c>
      <c r="BV64" s="68">
        <f t="shared" si="129"/>
        <v>-24.896461912488444</v>
      </c>
      <c r="BW64" s="69">
        <f t="shared" si="130"/>
        <v>31.688114733815777</v>
      </c>
      <c r="BX64" s="69">
        <f t="shared" si="131"/>
        <v>6.7916528213273351</v>
      </c>
      <c r="BZ64" t="str">
        <f t="shared" si="146"/>
        <v>63 Community and civil enforcement occupations</v>
      </c>
      <c r="CA64" s="18">
        <f t="shared" si="155"/>
        <v>0.1504489323801281</v>
      </c>
      <c r="CB64" s="18">
        <f t="shared" si="155"/>
        <v>0.13636318021702951</v>
      </c>
      <c r="CC64" s="18">
        <f t="shared" si="155"/>
        <v>0.18670744902538022</v>
      </c>
      <c r="CD64" s="18">
        <f t="shared" si="155"/>
        <v>0.16830821787069905</v>
      </c>
      <c r="CE64" s="18">
        <f t="shared" si="155"/>
        <v>0.21086503584770896</v>
      </c>
      <c r="CG64" s="68">
        <f t="shared" si="133"/>
        <v>-37.43644484528231</v>
      </c>
      <c r="CH64" s="69">
        <f t="shared" si="134"/>
        <v>30.110646460686237</v>
      </c>
      <c r="CI64" s="69">
        <f t="shared" si="135"/>
        <v>-7.3257983845960748</v>
      </c>
      <c r="CK64" t="str">
        <f t="shared" si="147"/>
        <v>63 Community and civil enforcement occupations</v>
      </c>
      <c r="CL64" s="18">
        <f t="shared" si="156"/>
        <v>0.1427448023902699</v>
      </c>
      <c r="CM64" s="18">
        <f t="shared" si="156"/>
        <v>0.10024418617119528</v>
      </c>
      <c r="CN64" s="18">
        <f t="shared" si="156"/>
        <v>0.14457240427663309</v>
      </c>
      <c r="CO64" s="18">
        <f t="shared" si="156"/>
        <v>9.164430499041433E-2</v>
      </c>
      <c r="CP64" s="18">
        <f t="shared" si="156"/>
        <v>9.2580946211688039E-2</v>
      </c>
      <c r="CR64" s="68">
        <f t="shared" si="137"/>
        <v>-56.957886107459373</v>
      </c>
      <c r="CS64" s="69">
        <f t="shared" si="138"/>
        <v>14.560270782268677</v>
      </c>
      <c r="CT64" s="69">
        <f t="shared" si="139"/>
        <v>-42.397615325190699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1.2550465117187348</v>
      </c>
      <c r="C65" s="18">
        <f t="shared" si="157"/>
        <v>1.2562013658024946</v>
      </c>
      <c r="D65" s="18">
        <f t="shared" si="157"/>
        <v>0.93715839221762109</v>
      </c>
      <c r="E65" s="18">
        <f t="shared" si="157"/>
        <v>0.91019074677485456</v>
      </c>
      <c r="F65" s="18">
        <f t="shared" si="157"/>
        <v>0.90022344826729606</v>
      </c>
      <c r="H65" s="68">
        <f t="shared" si="105"/>
        <v>49.946054368665322</v>
      </c>
      <c r="I65" s="69">
        <f t="shared" si="106"/>
        <v>54.266539173925402</v>
      </c>
      <c r="J65" s="69">
        <f t="shared" si="107"/>
        <v>104.21259354259071</v>
      </c>
      <c r="L65" t="str">
        <f t="shared" si="140"/>
        <v>71 Sales occupations</v>
      </c>
      <c r="M65" s="18">
        <f t="shared" ref="M65:Q70" si="158">M28/M$35*100</f>
        <v>2.2906280772237473</v>
      </c>
      <c r="N65" s="18">
        <f t="shared" si="158"/>
        <v>2.0889410141601061</v>
      </c>
      <c r="O65" s="18">
        <f t="shared" si="158"/>
        <v>1.8971042431503622</v>
      </c>
      <c r="P65" s="18">
        <f t="shared" si="158"/>
        <v>1.8964174096283064</v>
      </c>
      <c r="Q65" s="18">
        <f t="shared" si="158"/>
        <v>2.1141070792895964</v>
      </c>
      <c r="S65" s="68">
        <f t="shared" si="109"/>
        <v>76.42438425078069</v>
      </c>
      <c r="T65" s="69">
        <f t="shared" si="110"/>
        <v>60.840212272372682</v>
      </c>
      <c r="U65" s="69">
        <f t="shared" si="111"/>
        <v>137.26459652315339</v>
      </c>
      <c r="W65" t="str">
        <f t="shared" si="141"/>
        <v>71 Sales occupations</v>
      </c>
      <c r="X65" s="18">
        <f t="shared" ref="X65:AB70" si="159">X28/X$35*100</f>
        <v>4.554820749160096</v>
      </c>
      <c r="Y65" s="18">
        <f t="shared" si="159"/>
        <v>4.3229294049306137</v>
      </c>
      <c r="Z65" s="18">
        <f t="shared" si="159"/>
        <v>4.0834866061811912</v>
      </c>
      <c r="AA65" s="18">
        <f t="shared" si="159"/>
        <v>4.1281843793241499</v>
      </c>
      <c r="AB65" s="18">
        <f t="shared" si="159"/>
        <v>4.6500739688603296</v>
      </c>
      <c r="AD65" s="68">
        <f t="shared" si="113"/>
        <v>48.738592203503202</v>
      </c>
      <c r="AE65" s="69">
        <f t="shared" si="114"/>
        <v>67.418801527881641</v>
      </c>
      <c r="AF65" s="69">
        <f t="shared" si="115"/>
        <v>116.15739373138484</v>
      </c>
      <c r="AH65" t="str">
        <f t="shared" si="142"/>
        <v>71 Sales occupations</v>
      </c>
      <c r="AI65" s="18">
        <f t="shared" ref="AI65:AM70" si="160">AI28/AI$35*100</f>
        <v>5.3232518779575093</v>
      </c>
      <c r="AJ65" s="18">
        <f t="shared" si="160"/>
        <v>5.5541189450602424</v>
      </c>
      <c r="AK65" s="18">
        <f t="shared" si="160"/>
        <v>5.3106387652319285</v>
      </c>
      <c r="AL65" s="18">
        <f t="shared" si="160"/>
        <v>5.4905598888076987</v>
      </c>
      <c r="AM65" s="18">
        <f t="shared" si="160"/>
        <v>6.3792811627119752</v>
      </c>
      <c r="AO65" s="68">
        <f t="shared" si="117"/>
        <v>43.896102279267467</v>
      </c>
      <c r="AP65" s="69">
        <f t="shared" si="118"/>
        <v>67.836519864892509</v>
      </c>
      <c r="AQ65" s="69">
        <f t="shared" si="119"/>
        <v>111.73262214415998</v>
      </c>
      <c r="AS65" t="str">
        <f t="shared" si="143"/>
        <v>71 Sales occupations</v>
      </c>
      <c r="AT65" s="18">
        <f t="shared" ref="AT65:AX70" si="161">AT28/AT$35*100</f>
        <v>4.5566932480125297</v>
      </c>
      <c r="AU65" s="18">
        <f t="shared" si="161"/>
        <v>4.2772067492048693</v>
      </c>
      <c r="AV65" s="18">
        <f t="shared" si="161"/>
        <v>4.1360106620914241</v>
      </c>
      <c r="AW65" s="18">
        <f t="shared" si="161"/>
        <v>3.9078146456051148</v>
      </c>
      <c r="AX65" s="18">
        <f t="shared" si="161"/>
        <v>4.0408057255966892</v>
      </c>
      <c r="AZ65" s="68">
        <f t="shared" si="121"/>
        <v>20.792654074999202</v>
      </c>
      <c r="BA65" s="69">
        <f t="shared" si="122"/>
        <v>50.123563851185381</v>
      </c>
      <c r="BB65" s="69">
        <f t="shared" si="123"/>
        <v>70.916217926184586</v>
      </c>
      <c r="BD65" t="str">
        <f t="shared" si="144"/>
        <v>71 Sales occupations</v>
      </c>
      <c r="BE65" s="18">
        <f t="shared" ref="BE65:BI70" si="162">BE28/BE$35*100</f>
        <v>8.4874371364131189</v>
      </c>
      <c r="BF65" s="18">
        <f t="shared" si="162"/>
        <v>7.9943667967798655</v>
      </c>
      <c r="BG65" s="18">
        <f t="shared" si="162"/>
        <v>8.022085046329849</v>
      </c>
      <c r="BH65" s="18">
        <f t="shared" si="162"/>
        <v>7.5747453206679305</v>
      </c>
      <c r="BI65" s="18">
        <f t="shared" si="162"/>
        <v>7.7429052664545921</v>
      </c>
      <c r="BK65" s="68">
        <f t="shared" si="125"/>
        <v>1.9283710149612985</v>
      </c>
      <c r="BL65" s="69">
        <f t="shared" si="126"/>
        <v>44.929196694668818</v>
      </c>
      <c r="BM65" s="69">
        <f t="shared" si="127"/>
        <v>46.857567709630111</v>
      </c>
      <c r="BO65" t="str">
        <f t="shared" si="145"/>
        <v>71 Sales occupations</v>
      </c>
      <c r="BP65" s="18">
        <f t="shared" ref="BP65:BT70" si="163">BP28/BP$35*100</f>
        <v>9.1499492188689437</v>
      </c>
      <c r="BQ65" s="18">
        <f t="shared" si="163"/>
        <v>8.3188466712444153</v>
      </c>
      <c r="BR65" s="18">
        <f t="shared" si="163"/>
        <v>8.2733096930332053</v>
      </c>
      <c r="BS65" s="18">
        <f t="shared" si="163"/>
        <v>7.558289881765166</v>
      </c>
      <c r="BT65" s="18">
        <f t="shared" si="163"/>
        <v>7.1425714137778362</v>
      </c>
      <c r="BV65" s="68">
        <f t="shared" si="129"/>
        <v>-34.042709962219838</v>
      </c>
      <c r="BW65" s="69">
        <f t="shared" si="130"/>
        <v>40.080766039136321</v>
      </c>
      <c r="BX65" s="69">
        <f t="shared" si="131"/>
        <v>6.0380560769164822</v>
      </c>
      <c r="BZ65" t="str">
        <f t="shared" si="146"/>
        <v>71 Sales occupations</v>
      </c>
      <c r="CA65" s="18">
        <f t="shared" ref="CA65:CE70" si="164">CA28/CA$35*100</f>
        <v>9.5948975661391316</v>
      </c>
      <c r="CB65" s="18">
        <f t="shared" si="164"/>
        <v>8.8674343577171175</v>
      </c>
      <c r="CC65" s="18">
        <f t="shared" si="164"/>
        <v>8.5140456988328559</v>
      </c>
      <c r="CD65" s="18">
        <f t="shared" si="164"/>
        <v>8.0408136887349198</v>
      </c>
      <c r="CE65" s="18">
        <f t="shared" si="164"/>
        <v>4.4778814020605076</v>
      </c>
      <c r="CG65" s="68">
        <f t="shared" si="133"/>
        <v>-70.864994751464167</v>
      </c>
      <c r="CH65" s="69">
        <f t="shared" si="134"/>
        <v>23.602315755163865</v>
      </c>
      <c r="CI65" s="69">
        <f t="shared" si="135"/>
        <v>-47.262678996300288</v>
      </c>
      <c r="CK65" t="str">
        <f t="shared" si="147"/>
        <v>71 Sales occupations</v>
      </c>
      <c r="CL65" s="18">
        <f t="shared" ref="CL65:CP70" si="165">CL28/CL$35*100</f>
        <v>10.950095245102535</v>
      </c>
      <c r="CM65" s="18">
        <f t="shared" si="165"/>
        <v>10.039304373455844</v>
      </c>
      <c r="CN65" s="18">
        <f t="shared" si="165"/>
        <v>9.4939768107365463</v>
      </c>
      <c r="CO65" s="18">
        <f t="shared" si="165"/>
        <v>8.3427738844777544</v>
      </c>
      <c r="CP65" s="18">
        <f t="shared" si="165"/>
        <v>7.5125458909182123</v>
      </c>
      <c r="CR65" s="68">
        <f t="shared" si="137"/>
        <v>-46.81411967028307</v>
      </c>
      <c r="CS65" s="69">
        <f t="shared" si="138"/>
        <v>20.100886121038986</v>
      </c>
      <c r="CT65" s="69">
        <f t="shared" si="139"/>
        <v>-26.713233549244087</v>
      </c>
    </row>
    <row r="66" spans="1:98" x14ac:dyDescent="0.2">
      <c r="A66" t="str">
        <f t="shared" si="103"/>
        <v>72 Customer service occupations</v>
      </c>
      <c r="B66" s="18">
        <f t="shared" si="157"/>
        <v>0.41968166501544552</v>
      </c>
      <c r="C66" s="18">
        <f t="shared" si="157"/>
        <v>0.40584759006176463</v>
      </c>
      <c r="D66" s="18">
        <f t="shared" si="157"/>
        <v>0.39658862102452724</v>
      </c>
      <c r="E66" s="18">
        <f t="shared" si="157"/>
        <v>0.54283803569355926</v>
      </c>
      <c r="F66" s="18">
        <f t="shared" si="157"/>
        <v>0.62348264576496371</v>
      </c>
      <c r="H66" s="68">
        <f t="shared" si="105"/>
        <v>145.40411486105398</v>
      </c>
      <c r="I66" s="69">
        <f t="shared" si="106"/>
        <v>77.183289711750461</v>
      </c>
      <c r="J66" s="69">
        <f t="shared" si="107"/>
        <v>222.58740457280447</v>
      </c>
      <c r="L66" t="str">
        <f t="shared" si="140"/>
        <v>72 Customer service occupations</v>
      </c>
      <c r="M66" s="18">
        <f t="shared" si="158"/>
        <v>0.69440096839661436</v>
      </c>
      <c r="N66" s="18">
        <f t="shared" si="158"/>
        <v>0.75013590775526495</v>
      </c>
      <c r="O66" s="18">
        <f t="shared" si="158"/>
        <v>0.69366741639387886</v>
      </c>
      <c r="P66" s="18">
        <f t="shared" si="158"/>
        <v>0.94681862961514696</v>
      </c>
      <c r="Q66" s="18">
        <f t="shared" si="158"/>
        <v>1.0991553045734554</v>
      </c>
      <c r="S66" s="68">
        <f t="shared" si="109"/>
        <v>150.85952207760207</v>
      </c>
      <c r="T66" s="69">
        <f t="shared" si="110"/>
        <v>82.773729990183995</v>
      </c>
      <c r="U66" s="69">
        <f t="shared" si="111"/>
        <v>233.63325206778609</v>
      </c>
      <c r="W66" t="str">
        <f t="shared" si="141"/>
        <v>72 Customer service occupations</v>
      </c>
      <c r="X66" s="18">
        <f t="shared" si="159"/>
        <v>1.3188191091605734</v>
      </c>
      <c r="Y66" s="18">
        <f t="shared" si="159"/>
        <v>1.3890474570526814</v>
      </c>
      <c r="Z66" s="18">
        <f t="shared" si="159"/>
        <v>1.3210699678232136</v>
      </c>
      <c r="AA66" s="18">
        <f t="shared" si="159"/>
        <v>1.7108251643235806</v>
      </c>
      <c r="AB66" s="18">
        <f t="shared" si="159"/>
        <v>1.980929332889847</v>
      </c>
      <c r="AD66" s="68">
        <f t="shared" si="113"/>
        <v>95.856551698196753</v>
      </c>
      <c r="AE66" s="69">
        <f t="shared" si="114"/>
        <v>83.02903456231607</v>
      </c>
      <c r="AF66" s="69">
        <f t="shared" si="115"/>
        <v>178.88558626051284</v>
      </c>
      <c r="AH66" t="str">
        <f t="shared" si="142"/>
        <v>72 Customer service occupations</v>
      </c>
      <c r="AI66" s="18">
        <f t="shared" si="160"/>
        <v>1.3971342062308434</v>
      </c>
      <c r="AJ66" s="18">
        <f t="shared" si="160"/>
        <v>1.7331739449289865</v>
      </c>
      <c r="AK66" s="18">
        <f t="shared" si="160"/>
        <v>1.7789540412031462</v>
      </c>
      <c r="AL66" s="18">
        <f t="shared" si="160"/>
        <v>2.477864382278915</v>
      </c>
      <c r="AM66" s="18">
        <f t="shared" si="160"/>
        <v>3.0281633017080121</v>
      </c>
      <c r="AO66" s="68">
        <f t="shared" si="117"/>
        <v>103.9100407353111</v>
      </c>
      <c r="AP66" s="69">
        <f t="shared" si="118"/>
        <v>87.102406199340052</v>
      </c>
      <c r="AQ66" s="69">
        <f t="shared" si="119"/>
        <v>191.01244693465117</v>
      </c>
      <c r="AS66" t="str">
        <f t="shared" si="143"/>
        <v>72 Customer service occupations</v>
      </c>
      <c r="AT66" s="18">
        <f t="shared" si="161"/>
        <v>1.8934479402474063</v>
      </c>
      <c r="AU66" s="18">
        <f t="shared" si="161"/>
        <v>1.9821630378860069</v>
      </c>
      <c r="AV66" s="18">
        <f t="shared" si="161"/>
        <v>1.9259345798634291</v>
      </c>
      <c r="AW66" s="18">
        <f t="shared" si="161"/>
        <v>2.5231994964006219</v>
      </c>
      <c r="AX66" s="18">
        <f t="shared" si="161"/>
        <v>2.670358318943387</v>
      </c>
      <c r="AZ66" s="68">
        <f t="shared" si="121"/>
        <v>71.428179124348006</v>
      </c>
      <c r="BA66" s="69">
        <f t="shared" si="122"/>
        <v>71.058346887396254</v>
      </c>
      <c r="BB66" s="69">
        <f t="shared" si="123"/>
        <v>142.48652601174425</v>
      </c>
      <c r="BD66" t="str">
        <f t="shared" si="144"/>
        <v>72 Customer service occupations</v>
      </c>
      <c r="BE66" s="18">
        <f t="shared" si="162"/>
        <v>1.9394033264150667</v>
      </c>
      <c r="BF66" s="18">
        <f t="shared" si="162"/>
        <v>1.9423814120951326</v>
      </c>
      <c r="BG66" s="18">
        <f t="shared" si="162"/>
        <v>2.0925240919109203</v>
      </c>
      <c r="BH66" s="18">
        <f t="shared" si="162"/>
        <v>2.5697308639138869</v>
      </c>
      <c r="BI66" s="18">
        <f t="shared" si="162"/>
        <v>2.8300265179848685</v>
      </c>
      <c r="BK66" s="68">
        <f t="shared" si="125"/>
        <v>42.823094229646728</v>
      </c>
      <c r="BL66" s="69">
        <f t="shared" si="126"/>
        <v>56.915942841615717</v>
      </c>
      <c r="BM66" s="69">
        <f t="shared" si="127"/>
        <v>99.739037071262459</v>
      </c>
      <c r="BO66" t="str">
        <f t="shared" si="145"/>
        <v>72 Customer service occupations</v>
      </c>
      <c r="BP66" s="18">
        <f t="shared" si="163"/>
        <v>2.0041025387240641</v>
      </c>
      <c r="BQ66" s="18">
        <f t="shared" si="163"/>
        <v>2.0660760557325251</v>
      </c>
      <c r="BR66" s="18">
        <f t="shared" si="163"/>
        <v>2.1737385553555804</v>
      </c>
      <c r="BS66" s="18">
        <f t="shared" si="163"/>
        <v>2.7268328264544102</v>
      </c>
      <c r="BT66" s="18">
        <f t="shared" si="163"/>
        <v>2.9586226859926104</v>
      </c>
      <c r="BV66" s="68">
        <f t="shared" si="129"/>
        <v>3.9847778525023823</v>
      </c>
      <c r="BW66" s="69">
        <f t="shared" si="130"/>
        <v>55.931957016364485</v>
      </c>
      <c r="BX66" s="69">
        <f t="shared" si="131"/>
        <v>59.916734868866875</v>
      </c>
      <c r="BZ66" t="str">
        <f t="shared" si="146"/>
        <v>72 Customer service occupations</v>
      </c>
      <c r="CA66" s="18">
        <f t="shared" si="164"/>
        <v>1.6126414644841207</v>
      </c>
      <c r="CB66" s="18">
        <f t="shared" si="164"/>
        <v>1.5475025783806446</v>
      </c>
      <c r="CC66" s="18">
        <f t="shared" si="164"/>
        <v>1.552562011127552</v>
      </c>
      <c r="CD66" s="18">
        <f t="shared" si="164"/>
        <v>1.8417946829841287</v>
      </c>
      <c r="CE66" s="18">
        <f t="shared" si="164"/>
        <v>2.0851299192676107</v>
      </c>
      <c r="CG66" s="68">
        <f t="shared" si="133"/>
        <v>-25.601761141482072</v>
      </c>
      <c r="CH66" s="69">
        <f t="shared" si="134"/>
        <v>31.528622759651064</v>
      </c>
      <c r="CI66" s="69">
        <f t="shared" si="135"/>
        <v>5.926861618168993</v>
      </c>
      <c r="CK66" t="str">
        <f t="shared" si="147"/>
        <v>72 Customer service occupations</v>
      </c>
      <c r="CL66" s="18">
        <f t="shared" si="165"/>
        <v>1.1360657536283207</v>
      </c>
      <c r="CM66" s="18">
        <f t="shared" si="165"/>
        <v>1.5260917598183896</v>
      </c>
      <c r="CN66" s="18">
        <f t="shared" si="165"/>
        <v>1.5853817066674307</v>
      </c>
      <c r="CO66" s="18">
        <f t="shared" si="165"/>
        <v>2.7163120462865953</v>
      </c>
      <c r="CP66" s="18">
        <f t="shared" si="165"/>
        <v>4.2897674181281147</v>
      </c>
      <c r="CR66" s="68">
        <f t="shared" si="137"/>
        <v>81.868416038058584</v>
      </c>
      <c r="CS66" s="69">
        <f t="shared" si="138"/>
        <v>56.902962947141269</v>
      </c>
      <c r="CT66" s="69">
        <f t="shared" si="139"/>
        <v>138.77137898519985</v>
      </c>
    </row>
    <row r="67" spans="1:98" x14ac:dyDescent="0.2">
      <c r="A67" t="str">
        <f t="shared" si="103"/>
        <v>81 Process, plant and machine operatives</v>
      </c>
      <c r="B67" s="18">
        <f t="shared" si="157"/>
        <v>0.45164461696911834</v>
      </c>
      <c r="C67" s="18">
        <f t="shared" si="157"/>
        <v>0.55753823908466249</v>
      </c>
      <c r="D67" s="18">
        <f t="shared" si="157"/>
        <v>0.41406719081729054</v>
      </c>
      <c r="E67" s="18">
        <f t="shared" si="157"/>
        <v>0.51934611903451677</v>
      </c>
      <c r="F67" s="18">
        <f t="shared" si="157"/>
        <v>0.82348533062000828</v>
      </c>
      <c r="H67" s="68">
        <f t="shared" si="105"/>
        <v>210.44364024572255</v>
      </c>
      <c r="I67" s="69">
        <f t="shared" si="106"/>
        <v>101.32630099600124</v>
      </c>
      <c r="J67" s="69">
        <f t="shared" si="107"/>
        <v>311.76994124172381</v>
      </c>
      <c r="L67" t="str">
        <f t="shared" si="140"/>
        <v>81 Process, plant and machine operatives</v>
      </c>
      <c r="M67" s="18">
        <f t="shared" si="158"/>
        <v>0.5643291622445632</v>
      </c>
      <c r="N67" s="18">
        <f t="shared" si="158"/>
        <v>0.55354418540140504</v>
      </c>
      <c r="O67" s="18">
        <f t="shared" si="158"/>
        <v>0.4436759022795036</v>
      </c>
      <c r="P67" s="18">
        <f t="shared" si="158"/>
        <v>0.66460447085171426</v>
      </c>
      <c r="Q67" s="18">
        <f t="shared" si="158"/>
        <v>1.0070861979682992</v>
      </c>
      <c r="S67" s="68">
        <f t="shared" si="109"/>
        <v>259.35494720105419</v>
      </c>
      <c r="T67" s="69">
        <f t="shared" si="110"/>
        <v>110.50302433865669</v>
      </c>
      <c r="U67" s="69">
        <f t="shared" si="111"/>
        <v>369.85797153971083</v>
      </c>
      <c r="W67" t="str">
        <f t="shared" si="141"/>
        <v>81 Process, plant and machine operatives</v>
      </c>
      <c r="X67" s="18">
        <f t="shared" si="159"/>
        <v>0.74360057366966126</v>
      </c>
      <c r="Y67" s="18">
        <f t="shared" si="159"/>
        <v>0.7588920534518685</v>
      </c>
      <c r="Z67" s="18">
        <f t="shared" si="159"/>
        <v>0.6445561879882411</v>
      </c>
      <c r="AA67" s="18">
        <f t="shared" si="159"/>
        <v>0.94387039998425437</v>
      </c>
      <c r="AB67" s="18">
        <f t="shared" si="159"/>
        <v>1.4236039233278879</v>
      </c>
      <c r="AD67" s="68">
        <f t="shared" si="113"/>
        <v>188.48506525226668</v>
      </c>
      <c r="AE67" s="69">
        <f t="shared" si="114"/>
        <v>102.59736125767877</v>
      </c>
      <c r="AF67" s="69">
        <f t="shared" si="115"/>
        <v>291.08242650994544</v>
      </c>
      <c r="AH67" t="str">
        <f t="shared" si="142"/>
        <v>81 Process, plant and machine operatives</v>
      </c>
      <c r="AI67" s="18">
        <f t="shared" si="160"/>
        <v>1.058031209939321</v>
      </c>
      <c r="AJ67" s="18">
        <f t="shared" si="160"/>
        <v>1.1200532179722766</v>
      </c>
      <c r="AK67" s="18">
        <f t="shared" si="160"/>
        <v>1.1093378480231646</v>
      </c>
      <c r="AL67" s="18">
        <f t="shared" si="160"/>
        <v>1.558848815327099</v>
      </c>
      <c r="AM67" s="18">
        <f t="shared" si="160"/>
        <v>1.8794044363162732</v>
      </c>
      <c r="AO67" s="68">
        <f t="shared" si="117"/>
        <v>102.94598560218088</v>
      </c>
      <c r="AP67" s="69">
        <f t="shared" si="118"/>
        <v>77.163960169799836</v>
      </c>
      <c r="AQ67" s="69">
        <f t="shared" si="119"/>
        <v>180.10994577198073</v>
      </c>
      <c r="AS67" t="str">
        <f t="shared" si="143"/>
        <v>81 Process, plant and machine operatives</v>
      </c>
      <c r="AT67" s="18">
        <f t="shared" si="161"/>
        <v>2.5288307849208822</v>
      </c>
      <c r="AU67" s="18">
        <f t="shared" si="161"/>
        <v>2.4080352122204887</v>
      </c>
      <c r="AV67" s="18">
        <f t="shared" si="161"/>
        <v>2.3266972594414148</v>
      </c>
      <c r="AW67" s="18">
        <f t="shared" si="161"/>
        <v>3.149850472702302</v>
      </c>
      <c r="AX67" s="18">
        <f t="shared" si="161"/>
        <v>3.7682207133036814</v>
      </c>
      <c r="AZ67" s="68">
        <f t="shared" si="121"/>
        <v>100.23991705880655</v>
      </c>
      <c r="BA67" s="69">
        <f t="shared" si="122"/>
        <v>76.455962332269536</v>
      </c>
      <c r="BB67" s="69">
        <f t="shared" si="123"/>
        <v>176.69587939107609</v>
      </c>
      <c r="BD67" t="str">
        <f t="shared" si="144"/>
        <v>81 Process, plant and machine operatives</v>
      </c>
      <c r="BE67" s="18">
        <f t="shared" si="162"/>
        <v>4.4230709996609692</v>
      </c>
      <c r="BF67" s="18">
        <f t="shared" si="162"/>
        <v>4.4168719083532464</v>
      </c>
      <c r="BG67" s="18">
        <f t="shared" si="162"/>
        <v>3.8999489019306379</v>
      </c>
      <c r="BH67" s="18">
        <f t="shared" si="162"/>
        <v>5.2064783314648881</v>
      </c>
      <c r="BI67" s="18">
        <f t="shared" si="162"/>
        <v>5.819154702766153</v>
      </c>
      <c r="BK67" s="68">
        <f t="shared" si="125"/>
        <v>57.572122819694336</v>
      </c>
      <c r="BL67" s="69">
        <f t="shared" si="126"/>
        <v>52.410522732803578</v>
      </c>
      <c r="BM67" s="69">
        <f t="shared" si="127"/>
        <v>109.98264555249793</v>
      </c>
      <c r="BO67" t="str">
        <f t="shared" si="145"/>
        <v>81 Process, plant and machine operatives</v>
      </c>
      <c r="BP67" s="18">
        <f t="shared" si="163"/>
        <v>5.8592965964811867</v>
      </c>
      <c r="BQ67" s="18">
        <f t="shared" si="163"/>
        <v>5.9972257207399489</v>
      </c>
      <c r="BR67" s="18">
        <f t="shared" si="163"/>
        <v>5.3185334572073053</v>
      </c>
      <c r="BS67" s="18">
        <f t="shared" si="163"/>
        <v>7.0565956359463611</v>
      </c>
      <c r="BT67" s="18">
        <f t="shared" si="163"/>
        <v>8.0820953389079886</v>
      </c>
      <c r="BV67" s="68">
        <f t="shared" si="129"/>
        <v>16.096617711170882</v>
      </c>
      <c r="BW67" s="69">
        <f t="shared" si="130"/>
        <v>47.49021257836413</v>
      </c>
      <c r="BX67" s="69">
        <f t="shared" si="131"/>
        <v>63.586830289535015</v>
      </c>
      <c r="BZ67" t="str">
        <f t="shared" si="146"/>
        <v>81 Process, plant and machine operatives</v>
      </c>
      <c r="CA67" s="18">
        <f t="shared" si="164"/>
        <v>7.1781326587078542</v>
      </c>
      <c r="CB67" s="18">
        <f t="shared" si="164"/>
        <v>7.3380979790613949</v>
      </c>
      <c r="CC67" s="18">
        <f t="shared" si="164"/>
        <v>6.6926657381216188</v>
      </c>
      <c r="CD67" s="18">
        <f t="shared" si="164"/>
        <v>8.1129943878081008</v>
      </c>
      <c r="CE67" s="18">
        <f t="shared" si="164"/>
        <v>6.2422055845194873</v>
      </c>
      <c r="CG67" s="68">
        <f t="shared" si="133"/>
        <v>-48.332502926974819</v>
      </c>
      <c r="CH67" s="69">
        <f t="shared" si="134"/>
        <v>31.25093438646072</v>
      </c>
      <c r="CI67" s="69">
        <f t="shared" si="135"/>
        <v>-17.081568540514098</v>
      </c>
      <c r="CK67" t="str">
        <f t="shared" si="147"/>
        <v>81 Process, plant and machine operatives</v>
      </c>
      <c r="CL67" s="18">
        <f t="shared" si="165"/>
        <v>9.6150851215115303</v>
      </c>
      <c r="CM67" s="18">
        <f t="shared" si="165"/>
        <v>8.3379352324095901</v>
      </c>
      <c r="CN67" s="18">
        <f t="shared" si="165"/>
        <v>7.5799694199770045</v>
      </c>
      <c r="CO67" s="18">
        <f t="shared" si="165"/>
        <v>4.7208899078720856</v>
      </c>
      <c r="CP67" s="18">
        <f t="shared" si="165"/>
        <v>2.9319006127400251</v>
      </c>
      <c r="CR67" s="68">
        <f t="shared" si="137"/>
        <v>-74.002045973894369</v>
      </c>
      <c r="CS67" s="69">
        <f t="shared" si="138"/>
        <v>13.659390169162519</v>
      </c>
      <c r="CT67" s="69">
        <f t="shared" si="139"/>
        <v>-60.342655804731862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0.54911684920228276</v>
      </c>
      <c r="C68" s="18">
        <f t="shared" si="157"/>
        <v>0.51549195723144337</v>
      </c>
      <c r="D68" s="18">
        <f t="shared" si="157"/>
        <v>0.59039628085281903</v>
      </c>
      <c r="E68" s="18">
        <f t="shared" si="157"/>
        <v>0.74861921633198736</v>
      </c>
      <c r="F68" s="18">
        <f t="shared" si="157"/>
        <v>0.92119349608061396</v>
      </c>
      <c r="H68" s="68">
        <f t="shared" si="105"/>
        <v>143.55944184128154</v>
      </c>
      <c r="I68" s="69">
        <f t="shared" si="106"/>
        <v>109.15863840088404</v>
      </c>
      <c r="J68" s="69">
        <f t="shared" si="107"/>
        <v>252.71808024216563</v>
      </c>
      <c r="L68" t="str">
        <f t="shared" si="140"/>
        <v>82 Transport and mobile machine drivers and operatives</v>
      </c>
      <c r="M68" s="18">
        <f t="shared" si="158"/>
        <v>0.52492657721824265</v>
      </c>
      <c r="N68" s="18">
        <f t="shared" si="158"/>
        <v>0.47856529312452062</v>
      </c>
      <c r="O68" s="18">
        <f t="shared" si="158"/>
        <v>0.52460645138561679</v>
      </c>
      <c r="P68" s="18">
        <f t="shared" si="158"/>
        <v>0.58736602519945413</v>
      </c>
      <c r="Q68" s="18">
        <f t="shared" si="158"/>
        <v>0.65695701048830779</v>
      </c>
      <c r="S68" s="68">
        <f t="shared" si="109"/>
        <v>98.255913259198067</v>
      </c>
      <c r="T68" s="69">
        <f t="shared" si="110"/>
        <v>92.597061289167726</v>
      </c>
      <c r="U68" s="69">
        <f t="shared" si="111"/>
        <v>190.85297454836581</v>
      </c>
      <c r="W68" t="str">
        <f t="shared" si="141"/>
        <v>82 Transport and mobile machine drivers and operatives</v>
      </c>
      <c r="X68" s="18">
        <f t="shared" si="159"/>
        <v>0.91456179469878807</v>
      </c>
      <c r="Y68" s="18">
        <f t="shared" si="159"/>
        <v>0.89116632415931241</v>
      </c>
      <c r="Z68" s="18">
        <f t="shared" si="159"/>
        <v>1.0202261899214886</v>
      </c>
      <c r="AA68" s="18">
        <f t="shared" si="159"/>
        <v>1.1055451086250356</v>
      </c>
      <c r="AB68" s="18">
        <f t="shared" si="159"/>
        <v>1.1944184198587164</v>
      </c>
      <c r="AD68" s="68">
        <f t="shared" si="113"/>
        <v>52.916716857619704</v>
      </c>
      <c r="AE68" s="69">
        <f t="shared" si="114"/>
        <v>83.753157376362623</v>
      </c>
      <c r="AF68" s="69">
        <f t="shared" si="115"/>
        <v>136.66987423398234</v>
      </c>
      <c r="AH68" t="str">
        <f t="shared" si="142"/>
        <v>82 Transport and mobile machine drivers and operatives</v>
      </c>
      <c r="AI68" s="18">
        <f t="shared" si="160"/>
        <v>1.4466099957641005</v>
      </c>
      <c r="AJ68" s="18">
        <f t="shared" si="160"/>
        <v>1.5284945882643108</v>
      </c>
      <c r="AK68" s="18">
        <f t="shared" si="160"/>
        <v>1.9701380753345235</v>
      </c>
      <c r="AL68" s="18">
        <f t="shared" si="160"/>
        <v>2.2484413882681844</v>
      </c>
      <c r="AM68" s="18">
        <f t="shared" si="160"/>
        <v>2.5628839711080191</v>
      </c>
      <c r="AO68" s="68">
        <f t="shared" si="117"/>
        <v>55.831886533465337</v>
      </c>
      <c r="AP68" s="69">
        <f t="shared" si="118"/>
        <v>81.882787405211729</v>
      </c>
      <c r="AQ68" s="69">
        <f t="shared" si="119"/>
        <v>137.71467393867707</v>
      </c>
      <c r="AS68" t="str">
        <f t="shared" si="143"/>
        <v>82 Transport and mobile machine drivers and operatives</v>
      </c>
      <c r="AT68" s="18">
        <f t="shared" si="161"/>
        <v>2.2802723279784298</v>
      </c>
      <c r="AU68" s="18">
        <f t="shared" si="161"/>
        <v>2.2687748342624245</v>
      </c>
      <c r="AV68" s="18">
        <f t="shared" si="161"/>
        <v>2.6481840548544833</v>
      </c>
      <c r="AW68" s="18">
        <f t="shared" si="161"/>
        <v>3.005519245381282</v>
      </c>
      <c r="AX68" s="18">
        <f t="shared" si="161"/>
        <v>3.3085083189512936</v>
      </c>
      <c r="AZ68" s="68">
        <f t="shared" si="121"/>
        <v>54.467908853987069</v>
      </c>
      <c r="BA68" s="69">
        <f t="shared" si="122"/>
        <v>84.107387782936314</v>
      </c>
      <c r="BB68" s="69">
        <f t="shared" si="123"/>
        <v>138.57529663692338</v>
      </c>
      <c r="BD68" t="str">
        <f t="shared" si="144"/>
        <v>82 Transport and mobile machine drivers and operatives</v>
      </c>
      <c r="BE68" s="18">
        <f t="shared" si="162"/>
        <v>3.7915093391615846</v>
      </c>
      <c r="BF68" s="18">
        <f t="shared" si="162"/>
        <v>4.0603627750942968</v>
      </c>
      <c r="BG68" s="18">
        <f t="shared" si="162"/>
        <v>4.0259788583953942</v>
      </c>
      <c r="BH68" s="18">
        <f t="shared" si="162"/>
        <v>4.6692177861702735</v>
      </c>
      <c r="BI68" s="18">
        <f t="shared" si="162"/>
        <v>5.3557280007778383</v>
      </c>
      <c r="BK68" s="68">
        <f t="shared" si="125"/>
        <v>40.483533491616797</v>
      </c>
      <c r="BL68" s="69">
        <f t="shared" si="126"/>
        <v>64.493821281772995</v>
      </c>
      <c r="BM68" s="69">
        <f t="shared" si="127"/>
        <v>104.97735477338979</v>
      </c>
      <c r="BO68" t="str">
        <f t="shared" si="145"/>
        <v>82 Transport and mobile machine drivers and operatives</v>
      </c>
      <c r="BP68" s="18">
        <f t="shared" si="163"/>
        <v>5.8541426302200161</v>
      </c>
      <c r="BQ68" s="18">
        <f t="shared" si="163"/>
        <v>6.5612799733337184</v>
      </c>
      <c r="BR68" s="18">
        <f t="shared" si="163"/>
        <v>6.5131712916076419</v>
      </c>
      <c r="BS68" s="18">
        <f t="shared" si="163"/>
        <v>7.5750454521818469</v>
      </c>
      <c r="BT68" s="18">
        <f t="shared" si="163"/>
        <v>9.1601595853858004</v>
      </c>
      <c r="BV68" s="68">
        <f t="shared" si="129"/>
        <v>7.447925199713068</v>
      </c>
      <c r="BW68" s="69">
        <f t="shared" si="130"/>
        <v>57.092951549969598</v>
      </c>
      <c r="BX68" s="69">
        <f t="shared" si="131"/>
        <v>64.540876749682667</v>
      </c>
      <c r="BZ68" t="str">
        <f t="shared" si="146"/>
        <v>82 Transport and mobile machine drivers and operatives</v>
      </c>
      <c r="CA68" s="18">
        <f t="shared" si="164"/>
        <v>7.6705354012450631</v>
      </c>
      <c r="CB68" s="18">
        <f t="shared" si="164"/>
        <v>8.3233969514808681</v>
      </c>
      <c r="CC68" s="18">
        <f t="shared" si="164"/>
        <v>8.7109097286679695</v>
      </c>
      <c r="CD68" s="18">
        <f t="shared" si="164"/>
        <v>8.5815607605967408</v>
      </c>
      <c r="CE68" s="18">
        <f t="shared" si="164"/>
        <v>9.7966730182327471</v>
      </c>
      <c r="CG68" s="68">
        <f t="shared" si="133"/>
        <v>-37.699204746959808</v>
      </c>
      <c r="CH68" s="69">
        <f t="shared" si="134"/>
        <v>39.442415018978295</v>
      </c>
      <c r="CI68" s="69">
        <f t="shared" si="135"/>
        <v>1.7432102720184872</v>
      </c>
      <c r="CK68" t="str">
        <f t="shared" si="147"/>
        <v>82 Transport and mobile machine drivers and operatives</v>
      </c>
      <c r="CL68" s="18">
        <f t="shared" si="165"/>
        <v>9.1716471411716842</v>
      </c>
      <c r="CM68" s="18">
        <f t="shared" si="165"/>
        <v>10.563124338044229</v>
      </c>
      <c r="CN68" s="18">
        <f t="shared" si="165"/>
        <v>11.587860226914001</v>
      </c>
      <c r="CO68" s="18">
        <f t="shared" si="165"/>
        <v>12.58750989671478</v>
      </c>
      <c r="CP68" s="18">
        <f t="shared" si="165"/>
        <v>9.2766819075308469</v>
      </c>
      <c r="CR68" s="68">
        <f t="shared" si="137"/>
        <v>-46.192006468538274</v>
      </c>
      <c r="CS68" s="69">
        <f t="shared" si="138"/>
        <v>33.129800725768646</v>
      </c>
      <c r="CT68" s="69">
        <f t="shared" si="139"/>
        <v>-13.062205742769617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7.0182705518702379E-3</v>
      </c>
      <c r="C69" s="18">
        <f t="shared" si="157"/>
        <v>5.6249226470733342E-3</v>
      </c>
      <c r="D69" s="18">
        <f t="shared" si="157"/>
        <v>5.1680475181564121E-3</v>
      </c>
      <c r="E69" s="18">
        <f t="shared" si="157"/>
        <v>4.1649481485353133E-3</v>
      </c>
      <c r="F69" s="18">
        <f t="shared" si="157"/>
        <v>4.3415382899594105E-3</v>
      </c>
      <c r="H69" s="68">
        <f t="shared" si="105"/>
        <v>31.133863755952028</v>
      </c>
      <c r="I69" s="69">
        <f t="shared" si="106"/>
        <v>60.140396259617781</v>
      </c>
      <c r="J69" s="69">
        <f t="shared" si="107"/>
        <v>91.274260015569809</v>
      </c>
      <c r="L69" t="str">
        <f t="shared" si="140"/>
        <v>91 Elementary trades and related occupations</v>
      </c>
      <c r="M69" s="18">
        <f t="shared" si="158"/>
        <v>0.28609679466880061</v>
      </c>
      <c r="N69" s="18">
        <f t="shared" si="158"/>
        <v>0.2526427833144877</v>
      </c>
      <c r="O69" s="18">
        <f t="shared" si="158"/>
        <v>0.22691265022576562</v>
      </c>
      <c r="P69" s="18">
        <f t="shared" si="158"/>
        <v>0.21183454164574719</v>
      </c>
      <c r="Q69" s="18">
        <f t="shared" si="158"/>
        <v>0.23033826910517385</v>
      </c>
      <c r="S69" s="68">
        <f t="shared" si="109"/>
        <v>60.705305988110005</v>
      </c>
      <c r="T69" s="69">
        <f t="shared" si="110"/>
        <v>62.830151326388773</v>
      </c>
      <c r="U69" s="69">
        <f t="shared" si="111"/>
        <v>123.5354573144988</v>
      </c>
      <c r="W69" t="str">
        <f t="shared" si="141"/>
        <v>91 Elementary trades and related occupations</v>
      </c>
      <c r="X69" s="18">
        <f t="shared" si="159"/>
        <v>0.46353955883093262</v>
      </c>
      <c r="Y69" s="18">
        <f t="shared" si="159"/>
        <v>0.46027852119686241</v>
      </c>
      <c r="Z69" s="18">
        <f t="shared" si="159"/>
        <v>0.42302229986790629</v>
      </c>
      <c r="AA69" s="18">
        <f t="shared" si="159"/>
        <v>0.37782064588042585</v>
      </c>
      <c r="AB69" s="18">
        <f t="shared" si="159"/>
        <v>0.39031721850041778</v>
      </c>
      <c r="AD69" s="68">
        <f t="shared" si="113"/>
        <v>20.517298753283825</v>
      </c>
      <c r="AE69" s="69">
        <f t="shared" si="114"/>
        <v>64.977187258402608</v>
      </c>
      <c r="AF69" s="69">
        <f t="shared" si="115"/>
        <v>85.494486011686448</v>
      </c>
      <c r="AH69" t="str">
        <f t="shared" si="142"/>
        <v>91 Elementary trades and related occupations</v>
      </c>
      <c r="AI69" s="18">
        <f t="shared" si="160"/>
        <v>1.0771014495669573</v>
      </c>
      <c r="AJ69" s="18">
        <f t="shared" si="160"/>
        <v>1.2156260716905074</v>
      </c>
      <c r="AK69" s="18">
        <f t="shared" si="160"/>
        <v>1.1731150099783345</v>
      </c>
      <c r="AL69" s="18">
        <f t="shared" si="160"/>
        <v>1.0703780351955099</v>
      </c>
      <c r="AM69" s="18">
        <f t="shared" si="160"/>
        <v>1.1781766157075948</v>
      </c>
      <c r="AO69" s="68">
        <f t="shared" si="117"/>
        <v>20.307819306743042</v>
      </c>
      <c r="AP69" s="69">
        <f t="shared" si="118"/>
        <v>63.127263613054396</v>
      </c>
      <c r="AQ69" s="69">
        <f t="shared" si="119"/>
        <v>83.435082919797438</v>
      </c>
      <c r="AS69" t="str">
        <f t="shared" si="143"/>
        <v>91 Elementary trades and related occupations</v>
      </c>
      <c r="AT69" s="18">
        <f t="shared" si="161"/>
        <v>1.1363505730048269</v>
      </c>
      <c r="AU69" s="18">
        <f t="shared" si="161"/>
        <v>1.1124670834943218</v>
      </c>
      <c r="AV69" s="18">
        <f t="shared" si="161"/>
        <v>1.1448772928857534</v>
      </c>
      <c r="AW69" s="18">
        <f t="shared" si="161"/>
        <v>1.0501284555829196</v>
      </c>
      <c r="AX69" s="18">
        <f t="shared" si="161"/>
        <v>1.074886245890641</v>
      </c>
      <c r="AZ69" s="68">
        <f t="shared" si="121"/>
        <v>16.080098102224298</v>
      </c>
      <c r="BA69" s="69">
        <f t="shared" si="122"/>
        <v>56.453596915129978</v>
      </c>
      <c r="BB69" s="69">
        <f t="shared" si="123"/>
        <v>72.533695017354276</v>
      </c>
      <c r="BD69" t="str">
        <f t="shared" si="144"/>
        <v>91 Elementary trades and related occupations</v>
      </c>
      <c r="BE69" s="18">
        <f t="shared" si="162"/>
        <v>1.5206335256754724</v>
      </c>
      <c r="BF69" s="18">
        <f t="shared" si="162"/>
        <v>1.3335633692408655</v>
      </c>
      <c r="BG69" s="18">
        <f t="shared" si="162"/>
        <v>1.2139983845627005</v>
      </c>
      <c r="BH69" s="18">
        <f t="shared" si="162"/>
        <v>1.0937223894891344</v>
      </c>
      <c r="BI69" s="18">
        <f t="shared" si="162"/>
        <v>1.1998703447416856</v>
      </c>
      <c r="BK69" s="68">
        <f t="shared" si="125"/>
        <v>4.3745486573652803</v>
      </c>
      <c r="BL69" s="69">
        <f t="shared" si="126"/>
        <v>34.956505381829558</v>
      </c>
      <c r="BM69" s="69">
        <f t="shared" si="127"/>
        <v>39.331054039194832</v>
      </c>
      <c r="BO69" t="str">
        <f t="shared" si="145"/>
        <v>91 Elementary trades and related occupations</v>
      </c>
      <c r="BP69" s="18">
        <f t="shared" si="163"/>
        <v>2.6266875925920479</v>
      </c>
      <c r="BQ69" s="18">
        <f t="shared" si="163"/>
        <v>2.3065803371182603</v>
      </c>
      <c r="BR69" s="18">
        <f t="shared" si="163"/>
        <v>2.1680597264139942</v>
      </c>
      <c r="BS69" s="18">
        <f t="shared" si="163"/>
        <v>1.8615384052061104</v>
      </c>
      <c r="BT69" s="18">
        <f t="shared" si="163"/>
        <v>1.9807169069612458</v>
      </c>
      <c r="BV69" s="68">
        <f t="shared" si="129"/>
        <v>-30.202693986982947</v>
      </c>
      <c r="BW69" s="69">
        <f t="shared" si="130"/>
        <v>29.457167967297348</v>
      </c>
      <c r="BX69" s="69">
        <f t="shared" si="131"/>
        <v>-0.74552601968559684</v>
      </c>
      <c r="BZ69" t="str">
        <f t="shared" si="146"/>
        <v>91 Elementary trades and related occupations</v>
      </c>
      <c r="CA69" s="18">
        <f t="shared" si="164"/>
        <v>4.9706908930048321</v>
      </c>
      <c r="CB69" s="18">
        <f t="shared" si="164"/>
        <v>4.9251488082796246</v>
      </c>
      <c r="CC69" s="18">
        <f t="shared" si="164"/>
        <v>4.6894920078581377</v>
      </c>
      <c r="CD69" s="18">
        <f t="shared" si="164"/>
        <v>4.0373310929584738</v>
      </c>
      <c r="CE69" s="18">
        <f t="shared" si="164"/>
        <v>4.9825172181005524</v>
      </c>
      <c r="CG69" s="68">
        <f t="shared" si="133"/>
        <v>-41.142542362591378</v>
      </c>
      <c r="CH69" s="69">
        <f t="shared" si="134"/>
        <v>29.478129884374276</v>
      </c>
      <c r="CI69" s="69">
        <f t="shared" si="135"/>
        <v>-11.664412478217102</v>
      </c>
      <c r="CK69" t="str">
        <f t="shared" si="147"/>
        <v>91 Elementary trades and related occupations</v>
      </c>
      <c r="CL69" s="18">
        <f t="shared" si="165"/>
        <v>6.548675045326986</v>
      </c>
      <c r="CM69" s="18">
        <f t="shared" si="165"/>
        <v>6.3886708093445472</v>
      </c>
      <c r="CN69" s="18">
        <f t="shared" si="165"/>
        <v>6.4223796407562119</v>
      </c>
      <c r="CO69" s="18">
        <f t="shared" si="165"/>
        <v>6.1255805683434303</v>
      </c>
      <c r="CP69" s="18">
        <f t="shared" si="165"/>
        <v>6.1232777167623453</v>
      </c>
      <c r="CR69" s="68">
        <f t="shared" si="137"/>
        <v>-35.916626842947885</v>
      </c>
      <c r="CS69" s="69">
        <f t="shared" si="138"/>
        <v>25.240243055191041</v>
      </c>
      <c r="CT69" s="69">
        <f t="shared" si="139"/>
        <v>-10.676383787756846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0.52981125898981263</v>
      </c>
      <c r="C70" s="18">
        <f t="shared" si="157"/>
        <v>0.50121656864880859</v>
      </c>
      <c r="D70" s="18">
        <f t="shared" si="157"/>
        <v>0.45315478008085208</v>
      </c>
      <c r="E70" s="18">
        <f t="shared" si="157"/>
        <v>0.51622699444745046</v>
      </c>
      <c r="F70" s="18">
        <f t="shared" si="157"/>
        <v>0.58965336158267423</v>
      </c>
      <c r="H70" s="68">
        <f t="shared" si="105"/>
        <v>103.11777633773414</v>
      </c>
      <c r="I70" s="69">
        <f t="shared" si="106"/>
        <v>79.183211021557639</v>
      </c>
      <c r="J70" s="69">
        <f t="shared" si="107"/>
        <v>182.30098735929178</v>
      </c>
      <c r="L70" t="str">
        <f t="shared" ref="L70" si="166">A70</f>
        <v>92 Elementary administration and service occupations</v>
      </c>
      <c r="M70" s="18">
        <f t="shared" si="158"/>
        <v>1.7534071128429787</v>
      </c>
      <c r="N70" s="18">
        <f t="shared" si="158"/>
        <v>1.605842491475195</v>
      </c>
      <c r="O70" s="18">
        <f t="shared" si="158"/>
        <v>1.4748723260453229</v>
      </c>
      <c r="P70" s="18">
        <f t="shared" si="158"/>
        <v>1.6789152667272398</v>
      </c>
      <c r="Q70" s="18">
        <f t="shared" si="158"/>
        <v>1.9717098276447371</v>
      </c>
      <c r="S70" s="68">
        <f t="shared" si="109"/>
        <v>111.64665042563513</v>
      </c>
      <c r="T70" s="69">
        <f t="shared" si="110"/>
        <v>80.46017398647524</v>
      </c>
      <c r="U70" s="69">
        <f t="shared" si="111"/>
        <v>192.10682441211037</v>
      </c>
      <c r="W70" t="str">
        <f t="shared" ref="W70" si="167">A70</f>
        <v>92 Elementary administration and service occupations</v>
      </c>
      <c r="X70" s="18">
        <f t="shared" si="159"/>
        <v>3.1944903595031811</v>
      </c>
      <c r="Y70" s="18">
        <f t="shared" si="159"/>
        <v>3.2479585139469731</v>
      </c>
      <c r="Z70" s="18">
        <f t="shared" si="159"/>
        <v>3.0108028196012304</v>
      </c>
      <c r="AA70" s="18">
        <f t="shared" si="159"/>
        <v>3.328224390052875</v>
      </c>
      <c r="AB70" s="18">
        <f t="shared" si="159"/>
        <v>3.7474853964910073</v>
      </c>
      <c r="AD70" s="68">
        <f t="shared" si="113"/>
        <v>62.574555712158642</v>
      </c>
      <c r="AE70" s="69">
        <f t="shared" si="114"/>
        <v>81.294497504164596</v>
      </c>
      <c r="AF70" s="69">
        <f t="shared" si="115"/>
        <v>143.86905321632324</v>
      </c>
      <c r="AH70" t="str">
        <f t="shared" ref="AH70" si="168">L70</f>
        <v>92 Elementary administration and service occupations</v>
      </c>
      <c r="AI70" s="18">
        <f t="shared" si="160"/>
        <v>4.934337127082852</v>
      </c>
      <c r="AJ70" s="18">
        <f t="shared" si="160"/>
        <v>5.525010468880601</v>
      </c>
      <c r="AK70" s="18">
        <f t="shared" si="160"/>
        <v>5.438043800336267</v>
      </c>
      <c r="AL70" s="18">
        <f t="shared" si="160"/>
        <v>6.3031053219542734</v>
      </c>
      <c r="AM70" s="18">
        <f t="shared" si="160"/>
        <v>7.4757013583707188</v>
      </c>
      <c r="AO70" s="68">
        <f t="shared" si="117"/>
        <v>64.6771302985387</v>
      </c>
      <c r="AP70" s="69">
        <f t="shared" si="118"/>
        <v>77.496296658507532</v>
      </c>
      <c r="AQ70" s="69">
        <f t="shared" si="119"/>
        <v>142.17342695704625</v>
      </c>
      <c r="AS70" t="str">
        <f t="shared" ref="AS70" si="169">W70</f>
        <v>92 Elementary administration and service occupations</v>
      </c>
      <c r="AT70" s="18">
        <f t="shared" si="161"/>
        <v>4.5396551173059621</v>
      </c>
      <c r="AU70" s="18">
        <f t="shared" si="161"/>
        <v>4.6958254614027783</v>
      </c>
      <c r="AV70" s="18">
        <f t="shared" si="161"/>
        <v>4.4248006199553478</v>
      </c>
      <c r="AW70" s="18">
        <f t="shared" si="161"/>
        <v>4.8301137032145087</v>
      </c>
      <c r="AX70" s="18">
        <f t="shared" si="161"/>
        <v>5.4342507770030979</v>
      </c>
      <c r="AZ70" s="68">
        <f t="shared" si="121"/>
        <v>51.844886875845511</v>
      </c>
      <c r="BA70" s="69">
        <f t="shared" si="122"/>
        <v>73.339495088974076</v>
      </c>
      <c r="BB70" s="69">
        <f t="shared" si="123"/>
        <v>125.18438196481958</v>
      </c>
      <c r="BD70" t="str">
        <f t="shared" ref="BD70" si="170">AH70</f>
        <v>92 Elementary administration and service occupations</v>
      </c>
      <c r="BE70" s="18">
        <f t="shared" si="162"/>
        <v>7.7585935765801475</v>
      </c>
      <c r="BF70" s="18">
        <f t="shared" si="162"/>
        <v>7.1594810777630702</v>
      </c>
      <c r="BG70" s="18">
        <f t="shared" si="162"/>
        <v>6.8734325894688517</v>
      </c>
      <c r="BH70" s="18">
        <f t="shared" si="162"/>
        <v>6.7731870317772431</v>
      </c>
      <c r="BI70" s="18">
        <f t="shared" si="162"/>
        <v>6.7683754937709253</v>
      </c>
      <c r="BK70" s="68">
        <f t="shared" si="125"/>
        <v>3.9894224675239238</v>
      </c>
      <c r="BL70" s="69">
        <f t="shared" si="126"/>
        <v>46.868570558158225</v>
      </c>
      <c r="BM70" s="69">
        <f t="shared" si="127"/>
        <v>50.857993025682156</v>
      </c>
      <c r="BO70" t="str">
        <f t="shared" ref="BO70" si="171">AS70</f>
        <v>92 Elementary administration and service occupations</v>
      </c>
      <c r="BP70" s="18">
        <f t="shared" si="163"/>
        <v>12.778569334146228</v>
      </c>
      <c r="BQ70" s="18">
        <f t="shared" si="163"/>
        <v>12.804389126363494</v>
      </c>
      <c r="BR70" s="18">
        <f t="shared" si="163"/>
        <v>12.191377048165521</v>
      </c>
      <c r="BS70" s="18">
        <f t="shared" si="163"/>
        <v>12.942722519643111</v>
      </c>
      <c r="BT70" s="18">
        <f t="shared" si="163"/>
        <v>14.019873791319471</v>
      </c>
      <c r="BV70" s="68">
        <f t="shared" si="129"/>
        <v>-12.142501288376367</v>
      </c>
      <c r="BW70" s="69">
        <f t="shared" si="130"/>
        <v>45.3123852330652</v>
      </c>
      <c r="BX70" s="69">
        <f t="shared" si="131"/>
        <v>33.169883944688834</v>
      </c>
      <c r="BZ70" t="str">
        <f t="shared" ref="BZ70" si="172">BD70</f>
        <v>92 Elementary administration and service occupations</v>
      </c>
      <c r="CA70" s="18">
        <f t="shared" si="164"/>
        <v>17.822797054244532</v>
      </c>
      <c r="CB70" s="18">
        <f t="shared" si="164"/>
        <v>17.731994029340022</v>
      </c>
      <c r="CC70" s="18">
        <f t="shared" si="164"/>
        <v>17.279976813038392</v>
      </c>
      <c r="CD70" s="18">
        <f t="shared" si="164"/>
        <v>18.898310861283726</v>
      </c>
      <c r="CE70" s="18">
        <f t="shared" si="164"/>
        <v>19.899160745884082</v>
      </c>
      <c r="CG70" s="68">
        <f t="shared" si="133"/>
        <v>-36.207430496409842</v>
      </c>
      <c r="CH70" s="69">
        <f t="shared" si="134"/>
        <v>33.922696193828664</v>
      </c>
      <c r="CI70" s="69">
        <f t="shared" si="135"/>
        <v>-2.2847343025811866</v>
      </c>
      <c r="CK70" t="str">
        <f t="shared" ref="CK70" si="173">BO70</f>
        <v>92 Elementary administration and service occupations</v>
      </c>
      <c r="CL70" s="18">
        <f t="shared" si="165"/>
        <v>23.651050318309174</v>
      </c>
      <c r="CM70" s="18">
        <f t="shared" si="165"/>
        <v>19.878289534492492</v>
      </c>
      <c r="CN70" s="18">
        <f t="shared" si="165"/>
        <v>17.734184992371318</v>
      </c>
      <c r="CO70" s="18">
        <f t="shared" si="165"/>
        <v>14.114304202880904</v>
      </c>
      <c r="CP70" s="18">
        <f t="shared" si="165"/>
        <v>11.573626670414317</v>
      </c>
      <c r="CR70" s="68">
        <f t="shared" si="137"/>
        <v>-56.135254341741089</v>
      </c>
      <c r="CS70" s="69">
        <f t="shared" si="138"/>
        <v>19.089438772810229</v>
      </c>
      <c r="CT70" s="69">
        <f t="shared" si="139"/>
        <v>-37.045815568930848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56.098137081394917</v>
      </c>
      <c r="I72" s="67">
        <f>IF(D35&gt;0,I35/D35*100,0)</f>
        <v>58.680966948581059</v>
      </c>
      <c r="J72" s="67">
        <f t="shared" ref="J72" si="175">IF(D35&gt;0,(J35/D35)*100,0)</f>
        <v>114.77910402997597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58.31527704349476</v>
      </c>
      <c r="T72" s="67">
        <f t="shared" ref="T72" si="177">IF(O35&gt;0,T35/O35*100,0)</f>
        <v>61.234377227729112</v>
      </c>
      <c r="U72" s="67">
        <f t="shared" ref="U72" si="178">IF(O35&gt;0,(U35/O35)*100,0)</f>
        <v>119.54965427122389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30.615567225936001</v>
      </c>
      <c r="AE72" s="67">
        <f t="shared" ref="AE72" si="180">IF(Z35&gt;0,AE35/Z35*100,0)</f>
        <v>63.195883604852284</v>
      </c>
      <c r="AF72" s="67">
        <f t="shared" ref="AF72" si="181">IF(Z35&gt;0,(AF35/Z35)*100,0)</f>
        <v>93.811450830788289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19.790960680150704</v>
      </c>
      <c r="AP72" s="67">
        <f t="shared" ref="AP72" si="183">IF(AK35&gt;0,AP35/AK35*100,0)</f>
        <v>58.239358191892009</v>
      </c>
      <c r="AQ72" s="67">
        <f t="shared" ref="AQ72" si="184">IF(AK35&gt;0,(AQ35/AK35)*100,0)</f>
        <v>78.030318872042713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23.638635233507539</v>
      </c>
      <c r="BA72" s="67">
        <f t="shared" ref="BA72" si="186">IF(AV35&gt;0,BA35/AV35*100,0)</f>
        <v>57.207537222278248</v>
      </c>
      <c r="BB72" s="67">
        <f t="shared" ref="BB72" si="187">IF(AV35&gt;0,(BB35/AV35)*100,0)</f>
        <v>80.846172455785791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5.6035212594418704</v>
      </c>
      <c r="BL72" s="67">
        <f t="shared" ref="BL72" si="189">IF(BG35&gt;0,BL35/BG35*100,0)</f>
        <v>45.963044400100195</v>
      </c>
      <c r="BM72" s="67">
        <f t="shared" ref="BM72" si="190">IF(BG35&gt;0,(BM35/BG35)*100,0)</f>
        <v>51.566565659542064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-23.601031703630341</v>
      </c>
      <c r="BW72" s="67">
        <f t="shared" ref="BW72" si="192">IF(BR35&gt;0,BW35/BR35*100,0)</f>
        <v>40.464608539360675</v>
      </c>
      <c r="BX72" s="67">
        <f t="shared" ref="BX72" si="193">IF(BR35&gt;0,(BX35/BR35)*100,0)</f>
        <v>16.863576835730335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-44.60398928662439</v>
      </c>
      <c r="CH72" s="67">
        <f t="shared" ref="CH72" si="195">IF(CC35&gt;0,CH35/CC35*100,0)</f>
        <v>31.174974340149497</v>
      </c>
      <c r="CI72" s="67">
        <f t="shared" ref="CI72" si="196">IF(CC35&gt;0,(CI35/CC35)*100,0)</f>
        <v>-13.429014946474888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-32.786365389213607</v>
      </c>
      <c r="CS72" s="67">
        <f t="shared" ref="CS72" si="198">IF(CN35&gt;0,CS35/CN35*100,0)</f>
        <v>28.579735478898705</v>
      </c>
      <c r="CT72" s="67">
        <f t="shared" ref="CT72" si="199">IF(CN35&gt;0,(CT35/CN35)*100,0)</f>
        <v>-4.2066299103149056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Leicester and Leicestershire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Leicester and Leicestershire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Leicester and Leicestershire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Leicester and Leicestershire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Leicester and Leicestershire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Leicester and Leicestershire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Leicester and Leicestershire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Leicester and Leicestershire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Leicester and Leicestershire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8.2280867617407161</v>
      </c>
      <c r="C82" s="18">
        <f t="shared" si="210"/>
        <v>0.69110294821252971</v>
      </c>
      <c r="D82" s="18">
        <f t="shared" si="210"/>
        <v>2.185809148954565</v>
      </c>
      <c r="E82" s="18">
        <f t="shared" si="210"/>
        <v>2.7787730725850501</v>
      </c>
      <c r="F82" s="18">
        <f t="shared" ref="F82:F107" si="211">IF(AND(F$6-C$6 &lt;&gt; 0,C8&lt;&gt;0,F8&lt;&gt;0),(EXP(LN(F8/C8)/(F$6-C$6))-1)*100,0)</f>
        <v>2.4616028735913398</v>
      </c>
      <c r="H82" s="18">
        <f t="shared" ref="H82:H107" si="212">IF($F$6-$D$6 &lt;&gt; 0,(EXP(LN(1+(H45/100))/($F$6-$D$6))-1)*100,0)</f>
        <v>2.5807370971988819</v>
      </c>
      <c r="I82" s="18">
        <f t="shared" ref="I82:I107" si="213">IF(D8&gt;0,((1+(I8/D8))^(1/($F$6-$D$6))-1)*100,0)</f>
        <v>3.2425005306005117</v>
      </c>
      <c r="J82" s="18">
        <f t="shared" ref="J82:J107" si="214">IF($F$6-$D$6 &lt;&gt; 0,(EXP(LN(1+(J45/100))/($F$6-$D$6))-1)*100,0)</f>
        <v>5.0016182300667067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10.477746133646804</v>
      </c>
      <c r="N82" s="18">
        <f t="shared" si="215"/>
        <v>-6.835587164185652</v>
      </c>
      <c r="O82" s="18">
        <f t="shared" si="215"/>
        <v>1.852746082154777</v>
      </c>
      <c r="P82" s="18">
        <f t="shared" si="215"/>
        <v>2.7671185338843385</v>
      </c>
      <c r="Q82" s="18">
        <f t="shared" ref="Q82:Q107" si="216">IF(AND(Q$6-N$6 &lt;&gt; 0,N8&lt;&gt;0,Q8&lt;&gt;0),(EXP(LN(Q8/N8)/(Q$6-N$6))-1)*100,0)</f>
        <v>1.8540898911816539</v>
      </c>
      <c r="S82" s="18">
        <f t="shared" ref="S82:S107" si="217">IF($F$6-$D$6 &lt;&gt; 0,(EXP(LN(1+(S45/100))/($F$6-$D$6))-1)*100,0)</f>
        <v>2.4614192608670704</v>
      </c>
      <c r="T82" s="18">
        <f t="shared" ref="T82:T107" si="218">IF(O8&gt;0,((1+(T8/O8))^(1/($F$6-$D$6))-1)*100,0)</f>
        <v>3.1905839828408888</v>
      </c>
      <c r="U82" s="18">
        <f t="shared" ref="U82:U107" si="219">IF($F$6-$D$6 &lt;&gt; 0,(EXP(LN(1+(U45/100))/($F$6-$D$6))-1)*100,0)</f>
        <v>4.8743279481580526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3.73693859926163</v>
      </c>
      <c r="Y82" s="18">
        <f t="shared" si="220"/>
        <v>13.215319405238745</v>
      </c>
      <c r="Z82" s="18">
        <f t="shared" si="220"/>
        <v>-0.45811563980004966</v>
      </c>
      <c r="AA82" s="18">
        <f t="shared" si="220"/>
        <v>1.8952406943071987</v>
      </c>
      <c r="AB82" s="18">
        <f t="shared" ref="AB82:AB107" si="221">IF(AND(AB$6-Y$6 &lt;&gt; 0,Y8&lt;&gt;0,AB8&lt;&gt;0),(EXP(LN(AB8/Y8)/(AB$6-Y$6))-1)*100,0)</f>
        <v>1.8221100250972455</v>
      </c>
      <c r="AD82" s="18">
        <f t="shared" ref="AD82:AD107" si="222">IF($F$6-$D$6 &lt;&gt; 0,(EXP(LN(1+(AD45/100))/($F$6-$D$6))-1)*100,0)</f>
        <v>1.104670686317788</v>
      </c>
      <c r="AE82" s="18">
        <f t="shared" ref="AE82:AE107" si="223">IF(Z8&gt;0,((1+(AE8/Z8))^(1/($F$6-$D$6))-1)*100,0)</f>
        <v>3.1740561070696671</v>
      </c>
      <c r="AF82" s="18">
        <f t="shared" ref="AF82:AF107" si="224">IF($F$6-$D$6 &lt;&gt; 0,(EXP(LN(1+(AF45/100))/($F$6-$D$6))-1)*100,0)</f>
        <v>3.907545675635915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2.1382409385761747</v>
      </c>
      <c r="AJ82" s="18">
        <f t="shared" si="225"/>
        <v>10.335988440742859</v>
      </c>
      <c r="AK82" s="18">
        <f t="shared" si="225"/>
        <v>-1.3868440979371899</v>
      </c>
      <c r="AL82" s="18">
        <f t="shared" si="225"/>
        <v>1.2886768925139069</v>
      </c>
      <c r="AM82" s="18">
        <f t="shared" ref="AM82:AM107" si="226">IF(AND(AM$6-AJ$6 &lt;&gt; 0,AJ8&lt;&gt;0,AM8&lt;&gt;0),(EXP(LN(AM8/AJ8)/(AM$6-AJ$6))-1)*100,0)</f>
        <v>0.98340927447186921</v>
      </c>
      <c r="AO82" s="18">
        <f t="shared" ref="AO82:AO107" si="227">IF($F$6-$D$6 &lt;&gt; 0,(EXP(LN(1+(AO45/100))/($F$6-$D$6))-1)*100,0)</f>
        <v>0.38886665977035939</v>
      </c>
      <c r="AP82" s="18">
        <f t="shared" ref="AP82:AP107" si="228">IF(AK8&gt;0,((1+(AP8/AK8))^(1/($F$6-$D$6))-1)*100,0)</f>
        <v>2.8508041760164193</v>
      </c>
      <c r="AQ82" s="18">
        <f t="shared" ref="AQ82:AQ107" si="229">IF($F$6-$D$6 &lt;&gt; 0,(EXP(LN(1+(AQ45/100))/($F$6-$D$6))-1)*100,0)</f>
        <v>3.1155989459959121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1.8321118615659993</v>
      </c>
      <c r="AU82" s="18">
        <f t="shared" si="230"/>
        <v>17.339138966648715</v>
      </c>
      <c r="AV82" s="18">
        <f t="shared" si="230"/>
        <v>-1.916136658096157</v>
      </c>
      <c r="AW82" s="18">
        <f t="shared" si="230"/>
        <v>1.3296437615668788</v>
      </c>
      <c r="AX82" s="18">
        <f t="shared" ref="AX82:AX107" si="231">IF(AND(AX$6-AU$6 &lt;&gt; 0,AU8&lt;&gt;0,AX8&lt;&gt;0),(EXP(LN(AX8/AU8)/(AX$6-AU$6))-1)*100,0)</f>
        <v>1.2277868808337145</v>
      </c>
      <c r="AZ82" s="18">
        <f t="shared" ref="AZ82:AZ107" si="232">IF($F$6-$D$6 &lt;&gt; 0,(EXP(LN(1+(AZ45/100))/($F$6-$D$6))-1)*100,0)</f>
        <v>0.2359548297673042</v>
      </c>
      <c r="BA82" s="18">
        <f t="shared" ref="BA82:BA107" si="233">IF(AV8&gt;0,((1+(BA8/AV8))^(1/($F$6-$D$6))-1)*100,0)</f>
        <v>2.7642253266364936</v>
      </c>
      <c r="BB82" s="18">
        <f t="shared" ref="BB82:BB107" si="234">IF($F$6-$D$6 &lt;&gt; 0,(EXP(LN(1+(BB45/100))/($F$6-$D$6))-1)*100,0)</f>
        <v>2.926193986614356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6.9874125810452048</v>
      </c>
      <c r="BF82" s="18">
        <f t="shared" si="235"/>
        <v>-0.41275607103451462</v>
      </c>
      <c r="BG82" s="18">
        <f t="shared" si="235"/>
        <v>-2.4506921998188491</v>
      </c>
      <c r="BH82" s="18">
        <f t="shared" si="235"/>
        <v>0.83340828920379639</v>
      </c>
      <c r="BI82" s="18">
        <f t="shared" ref="BI82:BI107" si="236">IF(AND(BI$6-BF$6 &lt;&gt; 0,BF8&lt;&gt;0,BI8&lt;&gt;0),(EXP(LN(BI8/BF8)/(BI$6-BF$6))-1)*100,0)</f>
        <v>-0.28211203132100238</v>
      </c>
      <c r="BK82" s="18">
        <f t="shared" ref="BK82:BK107" si="237">IF($F$6-$D$6 &lt;&gt; 0,(EXP(LN(1+(BK45/100))/($F$6-$D$6))-1)*100,0)</f>
        <v>-0.27339633743241887</v>
      </c>
      <c r="BL82" s="18">
        <f t="shared" ref="BL82:BL107" si="238">IF(BG8&gt;0,((1+(BL8/BG8))^(1/($F$6-$D$6))-1)*100,0)</f>
        <v>2.3296632073426693</v>
      </c>
      <c r="BM82" s="18">
        <f t="shared" ref="BM82:BM107" si="239">IF($F$6-$D$6 &lt;&gt; 0,(EXP(LN(1+(BM45/100))/($F$6-$D$6))-1)*100,0)</f>
        <v>2.1327295956655057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4.7697212996200111</v>
      </c>
      <c r="BQ82" s="18">
        <f t="shared" si="240"/>
        <v>-2.4261078203319575</v>
      </c>
      <c r="BR82" s="18">
        <f t="shared" si="240"/>
        <v>-4.8242289621345353</v>
      </c>
      <c r="BS82" s="18">
        <f t="shared" si="240"/>
        <v>-2.5818511713312398</v>
      </c>
      <c r="BT82" s="18">
        <f t="shared" ref="BT82:BT107" si="241">IF(AND(BT$6-BQ$6 &lt;&gt; 0,BQ8&lt;&gt;0,BT8&lt;&gt;0),(EXP(LN(BT8/BQ8)/(BT$6-BQ$6))-1)*100,0)</f>
        <v>-3.278555606513589</v>
      </c>
      <c r="BV82" s="18">
        <f t="shared" ref="BV82:BV107" si="242">IF($F$6-$D$6 &lt;&gt; 0,(EXP(LN(1+(BV45/100))/($F$6-$D$6))-1)*100,0)</f>
        <v>-3.3351199413815813</v>
      </c>
      <c r="BW82" s="18">
        <f t="shared" ref="BW82:BW107" si="243">IF(BR8&gt;0,((1+(BW8/BR8))^(1/($F$6-$D$6))-1)*100,0)</f>
        <v>1.972877660461414</v>
      </c>
      <c r="BX82" s="18">
        <f t="shared" ref="BX82:BX107" si="244">IF($F$6-$D$6 &lt;&gt; 0,(EXP(LN(1+(BX45/100))/($F$6-$D$6))-1)*100,0)</f>
        <v>-0.39946912330861561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2.6530529588201457</v>
      </c>
      <c r="CB82" s="18">
        <f t="shared" si="245"/>
        <v>5.1877257922160025</v>
      </c>
      <c r="CC82" s="18">
        <f t="shared" si="245"/>
        <v>-3.0011785154855919</v>
      </c>
      <c r="CD82" s="18">
        <f t="shared" si="245"/>
        <v>-2.9372747852251857</v>
      </c>
      <c r="CE82" s="18">
        <f t="shared" ref="CE82:CE107" si="246">IF(AND(CE$6-CB$6 &lt;&gt; 0,CB8&lt;&gt;0,CE8&lt;&gt;0),(EXP(LN(CE8/CB8)/(CE$6-CB$6))-1)*100,0)</f>
        <v>-2.4684479998840825</v>
      </c>
      <c r="CG82" s="18">
        <f t="shared" ref="CG82:CG107" si="247">IF($F$6-$D$6 &lt;&gt; 0,(EXP(LN(1+(CG45/100))/($F$6-$D$6))-1)*100,0)</f>
        <v>-2.9585807050955815</v>
      </c>
      <c r="CH82" s="18">
        <f t="shared" ref="CH82:CH107" si="248">IF(CC8&gt;0,((1+(CH8/CC8))^(1/($F$6-$D$6))-1)*100,0)</f>
        <v>2.0720364100979216</v>
      </c>
      <c r="CI82" s="18">
        <f t="shared" ref="CI82:CI107" si="249">IF($F$6-$D$6 &lt;&gt; 0,(EXP(LN(1+(CI45/100))/($F$6-$D$6))-1)*100,0)</f>
        <v>-1.6579533602212315E-2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7.3929274914702026</v>
      </c>
      <c r="CM82" s="18">
        <f t="shared" si="250"/>
        <v>-15.177097111895698</v>
      </c>
      <c r="CN82" s="18">
        <f t="shared" si="250"/>
        <v>-1.6942119021710611</v>
      </c>
      <c r="CO82" s="18">
        <f t="shared" si="250"/>
        <v>-1.0044848507687609</v>
      </c>
      <c r="CP82" s="18">
        <f t="shared" ref="CP82:CP107" si="251">IF(AND(CP$6-CM$6 &lt;&gt; 0,CM8&lt;&gt;0,CP8&lt;&gt;0),(EXP(LN(CP8/CM8)/(CP$6-CM$6))-1)*100,0)</f>
        <v>-2.1698462547556807</v>
      </c>
      <c r="CR82" s="18">
        <f t="shared" ref="CR82:CR107" si="252">IF($F$6-$D$6 &lt;&gt; 0,(EXP(LN(1+(CR45/100))/($F$6-$D$6))-1)*100,0)</f>
        <v>-1.2349298892490701</v>
      </c>
      <c r="CS82" s="18">
        <f t="shared" ref="CS82:CS107" si="253">IF(CN8&gt;0,((1+(CS8/CN8))^(1/($F$6-$D$6))-1)*100,0)</f>
        <v>1.8407934219832223</v>
      </c>
      <c r="CT82" s="18">
        <f t="shared" ref="CT82:CT107" si="254">IF($F$6-$D$6 &lt;&gt; 0,(EXP(LN(1+(CT45/100))/($F$6-$D$6))-1)*100,0)</f>
        <v>0.9047122477116476</v>
      </c>
    </row>
    <row r="83" spans="1:98" x14ac:dyDescent="0.2">
      <c r="A83" t="str">
        <f t="shared" si="209"/>
        <v>12 Other managers and proprietors</v>
      </c>
      <c r="B83" s="18">
        <f t="shared" si="210"/>
        <v>8.1696711034698666</v>
      </c>
      <c r="C83" s="18">
        <f t="shared" si="210"/>
        <v>-11.670597450264131</v>
      </c>
      <c r="D83" s="18">
        <f t="shared" si="210"/>
        <v>8.8915386529333507</v>
      </c>
      <c r="E83" s="18">
        <f t="shared" si="210"/>
        <v>3.7649471243430321</v>
      </c>
      <c r="F83" s="18">
        <f t="shared" si="211"/>
        <v>4.2854971925452512</v>
      </c>
      <c r="H83" s="18">
        <f t="shared" si="212"/>
        <v>5.4464162593528931</v>
      </c>
      <c r="I83" s="18">
        <f t="shared" si="213"/>
        <v>4.6092588104133414</v>
      </c>
      <c r="J83" s="18">
        <f t="shared" si="214"/>
        <v>8.020890255955182</v>
      </c>
      <c r="L83" t="str">
        <f t="shared" ref="L83:L106" si="255">A83</f>
        <v>12 Other managers and proprietors</v>
      </c>
      <c r="M83" s="18">
        <f t="shared" si="215"/>
        <v>9.0983230715130148</v>
      </c>
      <c r="N83" s="18">
        <f t="shared" si="215"/>
        <v>-8.2347430621161681</v>
      </c>
      <c r="O83" s="18">
        <f t="shared" si="215"/>
        <v>7.8804596914467284</v>
      </c>
      <c r="P83" s="18">
        <f t="shared" si="215"/>
        <v>3.8384951636421416</v>
      </c>
      <c r="Q83" s="18">
        <f t="shared" si="216"/>
        <v>4.2763942096204932</v>
      </c>
      <c r="S83" s="18">
        <f t="shared" si="217"/>
        <v>5.1687034636062057</v>
      </c>
      <c r="T83" s="18">
        <f t="shared" si="218"/>
        <v>4.3716782503594231</v>
      </c>
      <c r="U83" s="18">
        <f t="shared" si="219"/>
        <v>7.6692711077645193</v>
      </c>
      <c r="W83" t="str">
        <f t="shared" ref="W83:W106" si="256">A83</f>
        <v>12 Other managers and proprietors</v>
      </c>
      <c r="X83" s="18">
        <f t="shared" si="220"/>
        <v>1.5890747432215413</v>
      </c>
      <c r="Y83" s="18">
        <f t="shared" si="220"/>
        <v>11.998337441282425</v>
      </c>
      <c r="Z83" s="18">
        <f t="shared" si="220"/>
        <v>5.6213322370977092</v>
      </c>
      <c r="AA83" s="18">
        <f t="shared" si="220"/>
        <v>2.637963704636892</v>
      </c>
      <c r="AB83" s="18">
        <f t="shared" si="221"/>
        <v>4.1275447920567032</v>
      </c>
      <c r="AD83" s="18">
        <f t="shared" si="222"/>
        <v>3.6229372664321247</v>
      </c>
      <c r="AE83" s="18">
        <f t="shared" si="223"/>
        <v>4.2564273823443521</v>
      </c>
      <c r="AF83" s="18">
        <f t="shared" si="224"/>
        <v>6.5064016628061827</v>
      </c>
      <c r="AH83" t="str">
        <f t="shared" ref="AH83:AH106" si="257">L83</f>
        <v>12 Other managers and proprietors</v>
      </c>
      <c r="AI83" s="18">
        <f t="shared" si="225"/>
        <v>1.5857727263981491</v>
      </c>
      <c r="AJ83" s="18">
        <f t="shared" si="225"/>
        <v>12.469638567714615</v>
      </c>
      <c r="AK83" s="18">
        <f t="shared" si="225"/>
        <v>3.7573953198167809</v>
      </c>
      <c r="AL83" s="18">
        <f t="shared" si="225"/>
        <v>2.2979184494926086</v>
      </c>
      <c r="AM83" s="18">
        <f t="shared" si="226"/>
        <v>3.3623585823672864</v>
      </c>
      <c r="AO83" s="18">
        <f t="shared" si="227"/>
        <v>2.7821153213866578</v>
      </c>
      <c r="AP83" s="18">
        <f t="shared" si="228"/>
        <v>3.976798890222466</v>
      </c>
      <c r="AQ83" s="18">
        <f t="shared" si="229"/>
        <v>5.7225929122193486</v>
      </c>
      <c r="AS83" t="str">
        <f t="shared" ref="AS83:AS106" si="258">W83</f>
        <v>12 Other managers and proprietors</v>
      </c>
      <c r="AT83" s="18">
        <f t="shared" si="230"/>
        <v>0.81286778427822615</v>
      </c>
      <c r="AU83" s="18">
        <f t="shared" si="230"/>
        <v>15.462736795126464</v>
      </c>
      <c r="AV83" s="18">
        <f t="shared" si="230"/>
        <v>4.8517300144649278</v>
      </c>
      <c r="AW83" s="18">
        <f t="shared" si="230"/>
        <v>2.1552436182887602</v>
      </c>
      <c r="AX83" s="18">
        <f t="shared" si="231"/>
        <v>3.7816104191358058</v>
      </c>
      <c r="AZ83" s="18">
        <f t="shared" si="232"/>
        <v>3.0462779033197718</v>
      </c>
      <c r="BA83" s="18">
        <f t="shared" si="233"/>
        <v>3.9218013121423034</v>
      </c>
      <c r="BB83" s="18">
        <f t="shared" si="234"/>
        <v>5.8591667377007717</v>
      </c>
      <c r="BD83" t="str">
        <f t="shared" ref="BD83:BD106" si="259">AH83</f>
        <v>12 Other managers and proprietors</v>
      </c>
      <c r="BE83" s="18">
        <f t="shared" si="235"/>
        <v>3.1748479905860716</v>
      </c>
      <c r="BF83" s="18">
        <f t="shared" si="235"/>
        <v>5.1119177211972566</v>
      </c>
      <c r="BG83" s="18">
        <f t="shared" si="235"/>
        <v>3.437013988030535</v>
      </c>
      <c r="BH83" s="18">
        <f t="shared" si="235"/>
        <v>1.2929629129343256</v>
      </c>
      <c r="BI83" s="18">
        <f t="shared" si="236"/>
        <v>2.1942678046062536</v>
      </c>
      <c r="BK83" s="18">
        <f t="shared" si="237"/>
        <v>2.0026625477839843</v>
      </c>
      <c r="BL83" s="18">
        <f t="shared" si="238"/>
        <v>2.9750946857016958</v>
      </c>
      <c r="BM83" s="18">
        <f t="shared" si="239"/>
        <v>4.3672131364871802</v>
      </c>
      <c r="BO83" t="str">
        <f t="shared" ref="BO83:BO106" si="260">AS83</f>
        <v>12 Other managers and proprietors</v>
      </c>
      <c r="BP83" s="18">
        <f t="shared" si="240"/>
        <v>3.3307858749137775</v>
      </c>
      <c r="BQ83" s="18">
        <f t="shared" si="240"/>
        <v>-3.2080549170588224</v>
      </c>
      <c r="BR83" s="18">
        <f t="shared" si="240"/>
        <v>2.0938566362629363</v>
      </c>
      <c r="BS83" s="18">
        <f t="shared" si="240"/>
        <v>-0.9321039793234176</v>
      </c>
      <c r="BT83" s="18">
        <f t="shared" si="241"/>
        <v>-0.14141301666437123</v>
      </c>
      <c r="BV83" s="18">
        <f t="shared" si="242"/>
        <v>6.6450810397222781E-2</v>
      </c>
      <c r="BW83" s="18">
        <f t="shared" si="243"/>
        <v>3.0410277645481099</v>
      </c>
      <c r="BX83" s="18">
        <f t="shared" si="244"/>
        <v>3.0847887852758049</v>
      </c>
      <c r="BZ83" t="str">
        <f t="shared" ref="BZ83:BZ106" si="261">BD83</f>
        <v>12 Other managers and proprietors</v>
      </c>
      <c r="CA83" s="18">
        <f t="shared" si="245"/>
        <v>-0.96122685884422188</v>
      </c>
      <c r="CB83" s="18">
        <f t="shared" si="245"/>
        <v>4.3371597643651061</v>
      </c>
      <c r="CC83" s="18">
        <f t="shared" si="245"/>
        <v>0.82754442350951862</v>
      </c>
      <c r="CD83" s="18">
        <f t="shared" si="245"/>
        <v>-3.1437662698244662</v>
      </c>
      <c r="CE83" s="18">
        <f t="shared" si="246"/>
        <v>-1.4626970611373857</v>
      </c>
      <c r="CG83" s="18">
        <f t="shared" si="247"/>
        <v>-1.8376873094259172</v>
      </c>
      <c r="CH83" s="18">
        <f t="shared" si="248"/>
        <v>2.4586839057295196</v>
      </c>
      <c r="CI83" s="18">
        <f t="shared" si="249"/>
        <v>1.2043028140314327</v>
      </c>
      <c r="CK83" t="str">
        <f t="shared" ref="CK83:CK106" si="262">BO83</f>
        <v>12 Other managers and proprietors</v>
      </c>
      <c r="CL83" s="18">
        <f t="shared" si="250"/>
        <v>3.5589456171559286</v>
      </c>
      <c r="CM83" s="18">
        <f t="shared" si="250"/>
        <v>-9.7872466662145001</v>
      </c>
      <c r="CN83" s="18">
        <f t="shared" si="250"/>
        <v>8.0890788184204929</v>
      </c>
      <c r="CO83" s="18">
        <f t="shared" si="250"/>
        <v>0.87811668530559661</v>
      </c>
      <c r="CP83" s="18">
        <f t="shared" si="251"/>
        <v>2.3609168125972024</v>
      </c>
      <c r="CR83" s="18">
        <f t="shared" si="252"/>
        <v>3.2266695389041367</v>
      </c>
      <c r="CS83" s="18">
        <f t="shared" si="253"/>
        <v>3.0107959894322578</v>
      </c>
      <c r="CT83" s="18">
        <f t="shared" si="254"/>
        <v>5.3025404833975998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9.4925006301585171</v>
      </c>
      <c r="C84" s="18">
        <f t="shared" si="210"/>
        <v>-3.4220219517188233</v>
      </c>
      <c r="D84" s="18">
        <f t="shared" si="210"/>
        <v>4.1767518219013811</v>
      </c>
      <c r="E84" s="18">
        <f t="shared" si="210"/>
        <v>2.6184644946087188</v>
      </c>
      <c r="F84" s="18">
        <f t="shared" si="211"/>
        <v>2.7127141747211203</v>
      </c>
      <c r="H84" s="18">
        <f t="shared" si="212"/>
        <v>3.1352863416173715</v>
      </c>
      <c r="I84" s="18">
        <f t="shared" si="213"/>
        <v>2.6950305629414695</v>
      </c>
      <c r="J84" s="18">
        <f t="shared" si="214"/>
        <v>5.0006977333397318</v>
      </c>
      <c r="L84" t="str">
        <f t="shared" si="255"/>
        <v>21 Science, research, engineering and technology professionals</v>
      </c>
      <c r="M84" s="18">
        <f t="shared" si="215"/>
        <v>10.140908709132201</v>
      </c>
      <c r="N84" s="18">
        <f t="shared" si="215"/>
        <v>-2.9918046179985391</v>
      </c>
      <c r="O84" s="18">
        <f t="shared" si="215"/>
        <v>4.9942207626258339</v>
      </c>
      <c r="P84" s="18">
        <f t="shared" si="215"/>
        <v>3.0333014450149021</v>
      </c>
      <c r="Q84" s="18">
        <f t="shared" si="216"/>
        <v>3.2525348517324026</v>
      </c>
      <c r="S84" s="18">
        <f t="shared" si="217"/>
        <v>3.6828378442243626</v>
      </c>
      <c r="T84" s="18">
        <f t="shared" si="218"/>
        <v>2.9152615047804753</v>
      </c>
      <c r="U84" s="18">
        <f t="shared" si="219"/>
        <v>5.5835607279824728</v>
      </c>
      <c r="W84" t="str">
        <f t="shared" si="256"/>
        <v>21 Science, research, engineering and technology professionals</v>
      </c>
      <c r="X84" s="18">
        <f t="shared" si="220"/>
        <v>1.7572447223421994</v>
      </c>
      <c r="Y84" s="18">
        <f t="shared" si="220"/>
        <v>12.906851395640096</v>
      </c>
      <c r="Z84" s="18">
        <f t="shared" si="220"/>
        <v>0.78365132161006823</v>
      </c>
      <c r="AA84" s="18">
        <f t="shared" si="220"/>
        <v>0.9599656276291002</v>
      </c>
      <c r="AB84" s="18">
        <f t="shared" si="221"/>
        <v>1.6126242157513238</v>
      </c>
      <c r="AD84" s="18">
        <f t="shared" si="222"/>
        <v>0.90115994666857269</v>
      </c>
      <c r="AE84" s="18">
        <f t="shared" si="223"/>
        <v>2.3526740898266674</v>
      </c>
      <c r="AF84" s="18">
        <f t="shared" si="224"/>
        <v>3.01523800395469</v>
      </c>
      <c r="AH84" t="str">
        <f t="shared" si="257"/>
        <v>21 Science, research, engineering and technology professionals</v>
      </c>
      <c r="AI84" s="18">
        <f t="shared" si="225"/>
        <v>1.0496416524258034</v>
      </c>
      <c r="AJ84" s="18">
        <f t="shared" si="225"/>
        <v>18.083121063081098</v>
      </c>
      <c r="AK84" s="18">
        <f t="shared" si="225"/>
        <v>0.79888085695227762</v>
      </c>
      <c r="AL84" s="18">
        <f t="shared" si="225"/>
        <v>1.6065849281422961</v>
      </c>
      <c r="AM84" s="18">
        <f t="shared" si="226"/>
        <v>2.3099347271164472</v>
      </c>
      <c r="AO84" s="18">
        <f t="shared" si="227"/>
        <v>1.3366336586941863</v>
      </c>
      <c r="AP84" s="18">
        <f t="shared" si="228"/>
        <v>2.3903285652888906</v>
      </c>
      <c r="AQ84" s="18">
        <f t="shared" si="229"/>
        <v>3.3765042013925495</v>
      </c>
      <c r="AS84" t="str">
        <f t="shared" si="258"/>
        <v>21 Science, research, engineering and technology professionals</v>
      </c>
      <c r="AT84" s="18">
        <f t="shared" si="230"/>
        <v>-1.3218081419150596</v>
      </c>
      <c r="AU84" s="18">
        <f t="shared" si="230"/>
        <v>17.780775173703709</v>
      </c>
      <c r="AV84" s="18">
        <f t="shared" si="230"/>
        <v>-1.0747779316121808</v>
      </c>
      <c r="AW84" s="18">
        <f t="shared" si="230"/>
        <v>0.52479675732681752</v>
      </c>
      <c r="AX84" s="18">
        <f t="shared" si="231"/>
        <v>1.017438269518034</v>
      </c>
      <c r="AZ84" s="18">
        <f t="shared" si="232"/>
        <v>-1.124816539666007E-2</v>
      </c>
      <c r="BA84" s="18">
        <f t="shared" si="233"/>
        <v>1.9944561725358856</v>
      </c>
      <c r="BB84" s="18">
        <f t="shared" si="234"/>
        <v>1.9859267023768279</v>
      </c>
      <c r="BD84" t="str">
        <f t="shared" si="259"/>
        <v>21 Science, research, engineering and technology professionals</v>
      </c>
      <c r="BE84" s="18">
        <f t="shared" si="235"/>
        <v>6.0818942765133555</v>
      </c>
      <c r="BF84" s="18">
        <f t="shared" si="235"/>
        <v>-2.9560358570480783</v>
      </c>
      <c r="BG84" s="18">
        <f t="shared" si="235"/>
        <v>-0.38834176928979058</v>
      </c>
      <c r="BH84" s="18">
        <f t="shared" si="235"/>
        <v>0.44744370706588654</v>
      </c>
      <c r="BI84" s="18">
        <f t="shared" si="236"/>
        <v>-3.0097937755912962E-2</v>
      </c>
      <c r="BK84" s="18">
        <f t="shared" si="237"/>
        <v>0.16807226125967745</v>
      </c>
      <c r="BL84" s="18">
        <f t="shared" si="238"/>
        <v>1.8268697038062776</v>
      </c>
      <c r="BM84" s="18">
        <f t="shared" si="239"/>
        <v>1.9576763312985523</v>
      </c>
      <c r="BO84" t="str">
        <f t="shared" si="260"/>
        <v>21 Science, research, engineering and technology professionals</v>
      </c>
      <c r="BP84" s="18">
        <f t="shared" si="240"/>
        <v>4.4280399904216283</v>
      </c>
      <c r="BQ84" s="18">
        <f t="shared" si="240"/>
        <v>-0.74190023791409487</v>
      </c>
      <c r="BR84" s="18">
        <f t="shared" si="240"/>
        <v>-1.8726498612466447</v>
      </c>
      <c r="BS84" s="18">
        <f t="shared" si="240"/>
        <v>-1.2968518453385536</v>
      </c>
      <c r="BT84" s="18">
        <f t="shared" si="241"/>
        <v>-1.4426205399244552</v>
      </c>
      <c r="BV84" s="18">
        <f t="shared" si="242"/>
        <v>-1.4891589532465277</v>
      </c>
      <c r="BW84" s="18">
        <f t="shared" si="243"/>
        <v>1.7550848123269569</v>
      </c>
      <c r="BX84" s="18">
        <f t="shared" si="244"/>
        <v>0.61710892399386985</v>
      </c>
      <c r="BZ84" t="str">
        <f t="shared" si="261"/>
        <v>21 Science, research, engineering and technology professionals</v>
      </c>
      <c r="CA84" s="18">
        <f t="shared" si="245"/>
        <v>4.0040621960310219</v>
      </c>
      <c r="CB84" s="18">
        <f t="shared" si="245"/>
        <v>3.1263736053936508</v>
      </c>
      <c r="CC84" s="18">
        <f t="shared" si="245"/>
        <v>-2.2587297938547968</v>
      </c>
      <c r="CD84" s="18">
        <f t="shared" si="245"/>
        <v>-3.5111866787008394</v>
      </c>
      <c r="CE84" s="18">
        <f t="shared" si="246"/>
        <v>-2.7178678091403952</v>
      </c>
      <c r="CG84" s="18">
        <f t="shared" si="247"/>
        <v>-3.0954945032607539</v>
      </c>
      <c r="CH84" s="18">
        <f t="shared" si="248"/>
        <v>1.5637905008676567</v>
      </c>
      <c r="CI84" s="18">
        <f t="shared" si="249"/>
        <v>-0.8034198703152251</v>
      </c>
      <c r="CK84" t="str">
        <f t="shared" si="262"/>
        <v>21 Science, research, engineering and technology professionals</v>
      </c>
      <c r="CL84" s="18">
        <f t="shared" si="250"/>
        <v>7.6695871059919707</v>
      </c>
      <c r="CM84" s="18">
        <f t="shared" si="250"/>
        <v>-7.39541738573174</v>
      </c>
      <c r="CN84" s="18">
        <f t="shared" si="250"/>
        <v>6.1687266499282689</v>
      </c>
      <c r="CO84" s="18">
        <f t="shared" si="250"/>
        <v>-0.80519070113446167</v>
      </c>
      <c r="CP84" s="18">
        <f t="shared" si="251"/>
        <v>0.88905679825599382</v>
      </c>
      <c r="CR84" s="18">
        <f t="shared" si="252"/>
        <v>1.4670032695207169</v>
      </c>
      <c r="CS84" s="18">
        <f t="shared" si="253"/>
        <v>2.1026992405210443</v>
      </c>
      <c r="CT84" s="18">
        <f t="shared" si="254"/>
        <v>3.227917449731077</v>
      </c>
    </row>
    <row r="85" spans="1:98" x14ac:dyDescent="0.2">
      <c r="A85" t="str">
        <f t="shared" si="209"/>
        <v>22 Health professionals</v>
      </c>
      <c r="B85" s="18">
        <f t="shared" si="210"/>
        <v>7.9133196471180112</v>
      </c>
      <c r="C85" s="18">
        <f t="shared" si="210"/>
        <v>-9.5100412450842438</v>
      </c>
      <c r="D85" s="18">
        <f t="shared" si="210"/>
        <v>4.7601881250109113</v>
      </c>
      <c r="E85" s="18">
        <f t="shared" si="210"/>
        <v>2.5906632725337664</v>
      </c>
      <c r="F85" s="18">
        <f t="shared" si="211"/>
        <v>2.4569107877254082</v>
      </c>
      <c r="H85" s="18">
        <f t="shared" si="212"/>
        <v>3.3087995286624539</v>
      </c>
      <c r="I85" s="18">
        <f t="shared" si="213"/>
        <v>3.2773221315542944</v>
      </c>
      <c r="J85" s="18">
        <f t="shared" si="214"/>
        <v>5.560035099027627</v>
      </c>
      <c r="L85" t="str">
        <f t="shared" si="255"/>
        <v>22 Health professionals</v>
      </c>
      <c r="M85" s="18">
        <f t="shared" si="215"/>
        <v>8.8809091232798565</v>
      </c>
      <c r="N85" s="18">
        <f t="shared" si="215"/>
        <v>-12.701966472278926</v>
      </c>
      <c r="O85" s="18">
        <f t="shared" si="215"/>
        <v>3.9384743525312738</v>
      </c>
      <c r="P85" s="18">
        <f t="shared" si="215"/>
        <v>2.2119157148592361</v>
      </c>
      <c r="Q85" s="18">
        <f t="shared" si="216"/>
        <v>1.7404934043338871</v>
      </c>
      <c r="S85" s="18">
        <f t="shared" si="217"/>
        <v>2.7842247838804735</v>
      </c>
      <c r="T85" s="18">
        <f t="shared" si="218"/>
        <v>3.1781761334251479</v>
      </c>
      <c r="U85" s="18">
        <f t="shared" si="219"/>
        <v>5.0992780561673223</v>
      </c>
      <c r="W85" t="str">
        <f t="shared" si="256"/>
        <v>22 Health professionals</v>
      </c>
      <c r="X85" s="18">
        <f t="shared" si="220"/>
        <v>2.1098492977171812</v>
      </c>
      <c r="Y85" s="18">
        <f t="shared" si="220"/>
        <v>6.5225195293455496</v>
      </c>
      <c r="Z85" s="18">
        <f t="shared" si="220"/>
        <v>2.6041830052889292</v>
      </c>
      <c r="AA85" s="18">
        <f t="shared" si="220"/>
        <v>1.689728680014535</v>
      </c>
      <c r="AB85" s="18">
        <f t="shared" si="221"/>
        <v>2.2709648151599149</v>
      </c>
      <c r="AD85" s="18">
        <f t="shared" si="222"/>
        <v>1.9936376242888354</v>
      </c>
      <c r="AE85" s="18">
        <f t="shared" si="223"/>
        <v>3.6167705814336815</v>
      </c>
      <c r="AF85" s="18">
        <f t="shared" si="224"/>
        <v>4.8969606268061572</v>
      </c>
      <c r="AH85" t="str">
        <f t="shared" si="257"/>
        <v>22 Health professionals</v>
      </c>
      <c r="AI85" s="18">
        <f t="shared" si="225"/>
        <v>-7.8362300947293679</v>
      </c>
      <c r="AJ85" s="18">
        <f t="shared" si="225"/>
        <v>-3.1467559104667697</v>
      </c>
      <c r="AK85" s="18">
        <f t="shared" si="225"/>
        <v>-8.8074463328340897</v>
      </c>
      <c r="AL85" s="18">
        <f t="shared" si="225"/>
        <v>-7.5724572102163545</v>
      </c>
      <c r="AM85" s="18">
        <f t="shared" si="226"/>
        <v>-7.6907290858088562</v>
      </c>
      <c r="AO85" s="18">
        <f t="shared" si="227"/>
        <v>-7.9859674900031319</v>
      </c>
      <c r="AP85" s="18">
        <f t="shared" si="228"/>
        <v>1.3246797584552272</v>
      </c>
      <c r="AQ85" s="18">
        <f t="shared" si="229"/>
        <v>-4.4501936976379719</v>
      </c>
      <c r="AS85" t="str">
        <f t="shared" si="258"/>
        <v>22 Health professionals</v>
      </c>
      <c r="AT85" s="18">
        <f t="shared" si="230"/>
        <v>3.7628747112611327</v>
      </c>
      <c r="AU85" s="18">
        <f t="shared" si="230"/>
        <v>16.733530068626457</v>
      </c>
      <c r="AV85" s="18">
        <f t="shared" si="230"/>
        <v>1.3275516518653108</v>
      </c>
      <c r="AW85" s="18">
        <f t="shared" si="230"/>
        <v>1.5080695466267668</v>
      </c>
      <c r="AX85" s="18">
        <f t="shared" si="231"/>
        <v>2.3416561313939432</v>
      </c>
      <c r="AZ85" s="18">
        <f t="shared" si="232"/>
        <v>1.4478612102225341</v>
      </c>
      <c r="BA85" s="18">
        <f t="shared" si="233"/>
        <v>3.1289399005913099</v>
      </c>
      <c r="BB85" s="18">
        <f t="shared" si="234"/>
        <v>4.1038703858289116</v>
      </c>
      <c r="BD85" t="str">
        <f t="shared" si="259"/>
        <v>22 Health professionals</v>
      </c>
      <c r="BE85" s="18">
        <f t="shared" si="235"/>
        <v>5.1477922928246933</v>
      </c>
      <c r="BF85" s="18">
        <f t="shared" si="235"/>
        <v>8.6020411379825301</v>
      </c>
      <c r="BG85" s="18">
        <f t="shared" si="235"/>
        <v>1.0656547198193866</v>
      </c>
      <c r="BH85" s="18">
        <f t="shared" si="235"/>
        <v>0.67847383047503484</v>
      </c>
      <c r="BI85" s="18">
        <f t="shared" si="236"/>
        <v>1.2777132833774907</v>
      </c>
      <c r="BK85" s="18">
        <f t="shared" si="237"/>
        <v>0.80736903637725899</v>
      </c>
      <c r="BL85" s="18">
        <f t="shared" si="238"/>
        <v>3.0868292804988373</v>
      </c>
      <c r="BM85" s="18">
        <f t="shared" si="239"/>
        <v>3.6250909394271114</v>
      </c>
      <c r="BO85" t="str">
        <f t="shared" si="260"/>
        <v>22 Health professionals</v>
      </c>
      <c r="BP85" s="18">
        <f t="shared" si="240"/>
        <v>3.7270060270604199</v>
      </c>
      <c r="BQ85" s="18">
        <f t="shared" si="240"/>
        <v>6.3045762631172897</v>
      </c>
      <c r="BR85" s="18">
        <f t="shared" si="240"/>
        <v>-1.3177772395026377</v>
      </c>
      <c r="BS85" s="18">
        <f t="shared" si="240"/>
        <v>-2.0779113483319955</v>
      </c>
      <c r="BT85" s="18">
        <f t="shared" si="241"/>
        <v>-1.3358045737197233</v>
      </c>
      <c r="BV85" s="18">
        <f t="shared" si="242"/>
        <v>-1.8251861268132052</v>
      </c>
      <c r="BW85" s="18">
        <f t="shared" si="243"/>
        <v>2.4823265245828896</v>
      </c>
      <c r="BX85" s="18">
        <f t="shared" si="244"/>
        <v>1.2405117425688728</v>
      </c>
      <c r="BZ85" t="str">
        <f t="shared" si="261"/>
        <v>22 Health professionals</v>
      </c>
      <c r="CA85" s="18">
        <f t="shared" si="245"/>
        <v>-1.1693620359554457</v>
      </c>
      <c r="CB85" s="18">
        <f t="shared" si="245"/>
        <v>0.75414268327707035</v>
      </c>
      <c r="CC85" s="18">
        <f t="shared" si="245"/>
        <v>2.5847215706915616</v>
      </c>
      <c r="CD85" s="18">
        <f t="shared" si="245"/>
        <v>-3.8074897495178561</v>
      </c>
      <c r="CE85" s="18">
        <f t="shared" si="246"/>
        <v>-1.5693037299063683</v>
      </c>
      <c r="CG85" s="18">
        <f t="shared" si="247"/>
        <v>-1.7222812699788315</v>
      </c>
      <c r="CH85" s="18">
        <f t="shared" si="248"/>
        <v>2.3487583809354895</v>
      </c>
      <c r="CI85" s="18">
        <f t="shared" si="249"/>
        <v>1.1503636272759188</v>
      </c>
      <c r="CK85" t="str">
        <f t="shared" si="262"/>
        <v>22 Health professionals</v>
      </c>
      <c r="CL85" s="18">
        <f t="shared" si="250"/>
        <v>7.9843358449624979</v>
      </c>
      <c r="CM85" s="18">
        <f t="shared" si="250"/>
        <v>-5.6316025783931689</v>
      </c>
      <c r="CN85" s="18">
        <f t="shared" si="250"/>
        <v>6.3349136812240969</v>
      </c>
      <c r="CO85" s="18">
        <f t="shared" si="250"/>
        <v>0.56771329220703937</v>
      </c>
      <c r="CP85" s="18">
        <f t="shared" si="251"/>
        <v>1.9294038478138598</v>
      </c>
      <c r="CR85" s="18">
        <f t="shared" si="252"/>
        <v>2.4544936103411352</v>
      </c>
      <c r="CS85" s="18">
        <f t="shared" si="253"/>
        <v>2.9716888944745445</v>
      </c>
      <c r="CT85" s="18">
        <f t="shared" si="254"/>
        <v>4.6952606521754703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6.078332745071835</v>
      </c>
      <c r="C86" s="18">
        <f t="shared" si="210"/>
        <v>-1.7735924582145235</v>
      </c>
      <c r="D86" s="18">
        <f t="shared" si="210"/>
        <v>2.141436515010775</v>
      </c>
      <c r="E86" s="18">
        <f t="shared" si="210"/>
        <v>1.3632765070768826</v>
      </c>
      <c r="F86" s="18">
        <f t="shared" si="211"/>
        <v>1.4063799872781724</v>
      </c>
      <c r="H86" s="18">
        <f t="shared" si="212"/>
        <v>1.6220022274358037</v>
      </c>
      <c r="I86" s="18">
        <f t="shared" si="213"/>
        <v>2.8838523010976447</v>
      </c>
      <c r="J86" s="18">
        <f t="shared" si="214"/>
        <v>4.0147786752370962</v>
      </c>
      <c r="L86" t="str">
        <f t="shared" si="255"/>
        <v>23 Teaching and other educational professionals</v>
      </c>
      <c r="M86" s="18">
        <f t="shared" si="215"/>
        <v>7.6616342112707292</v>
      </c>
      <c r="N86" s="18">
        <f t="shared" si="215"/>
        <v>-3.3400076968377324</v>
      </c>
      <c r="O86" s="18">
        <f t="shared" si="215"/>
        <v>1.9851914249479075</v>
      </c>
      <c r="P86" s="18">
        <f t="shared" si="215"/>
        <v>1.3818417145266659</v>
      </c>
      <c r="Q86" s="18">
        <f t="shared" si="216"/>
        <v>1.2676847773991362</v>
      </c>
      <c r="S86" s="18">
        <f t="shared" si="217"/>
        <v>1.5825606328651043</v>
      </c>
      <c r="T86" s="18">
        <f t="shared" si="218"/>
        <v>2.9304493202491289</v>
      </c>
      <c r="U86" s="18">
        <f t="shared" si="219"/>
        <v>4.0264836547622807</v>
      </c>
      <c r="W86" t="str">
        <f t="shared" si="256"/>
        <v>23 Teaching and other educational professionals</v>
      </c>
      <c r="X86" s="18">
        <f t="shared" si="220"/>
        <v>-2.2432353606795408</v>
      </c>
      <c r="Y86" s="18">
        <f t="shared" si="220"/>
        <v>16.722343544839411</v>
      </c>
      <c r="Z86" s="18">
        <f t="shared" si="220"/>
        <v>-3.139630140764782</v>
      </c>
      <c r="AA86" s="18">
        <f t="shared" si="220"/>
        <v>-1.7257784838947465</v>
      </c>
      <c r="AB86" s="18">
        <f t="shared" si="221"/>
        <v>-1.1122384915040695</v>
      </c>
      <c r="AD86" s="18">
        <f t="shared" si="222"/>
        <v>-2.1993406979043284</v>
      </c>
      <c r="AE86" s="18">
        <f t="shared" si="223"/>
        <v>2.5142774670929402</v>
      </c>
      <c r="AF86" s="18">
        <f t="shared" si="224"/>
        <v>1.0388154895024648</v>
      </c>
      <c r="AH86" t="str">
        <f t="shared" si="257"/>
        <v>23 Teaching and other educational professionals</v>
      </c>
      <c r="AI86" s="18">
        <f t="shared" si="225"/>
        <v>-13.255661383946682</v>
      </c>
      <c r="AJ86" s="18">
        <f t="shared" si="225"/>
        <v>2.3934546088857367</v>
      </c>
      <c r="AK86" s="18">
        <f t="shared" si="225"/>
        <v>-10.493887812854918</v>
      </c>
      <c r="AL86" s="18">
        <f t="shared" si="225"/>
        <v>-0.13259867057617836</v>
      </c>
      <c r="AM86" s="18">
        <f t="shared" si="226"/>
        <v>-3.3424412406483195</v>
      </c>
      <c r="AO86" s="18">
        <f t="shared" si="227"/>
        <v>-3.7132051019986512</v>
      </c>
      <c r="AP86" s="18">
        <f t="shared" si="228"/>
        <v>1.1024788564016452</v>
      </c>
      <c r="AQ86" s="18">
        <f t="shared" si="229"/>
        <v>-1.9375769374949003</v>
      </c>
      <c r="AS86" t="str">
        <f t="shared" si="258"/>
        <v>23 Teaching and other educational professionals</v>
      </c>
      <c r="AT86" s="18">
        <f t="shared" si="230"/>
        <v>-1.5221821030206861</v>
      </c>
      <c r="AU86" s="18">
        <f t="shared" si="230"/>
        <v>18.790320883852729</v>
      </c>
      <c r="AV86" s="18">
        <f t="shared" si="230"/>
        <v>-3.5860746631862561</v>
      </c>
      <c r="AW86" s="18">
        <f t="shared" si="230"/>
        <v>-1.1474947049123885</v>
      </c>
      <c r="AX86" s="18">
        <f t="shared" si="231"/>
        <v>-0.78329664694042345</v>
      </c>
      <c r="AZ86" s="18">
        <f t="shared" si="232"/>
        <v>-1.9671319440467738</v>
      </c>
      <c r="BA86" s="18">
        <f t="shared" si="233"/>
        <v>2.2352215608081316</v>
      </c>
      <c r="BB86" s="18">
        <f t="shared" si="234"/>
        <v>0.85061240036792274</v>
      </c>
      <c r="BD86" t="str">
        <f t="shared" si="259"/>
        <v>23 Teaching and other educational professionals</v>
      </c>
      <c r="BE86" s="18">
        <f t="shared" si="235"/>
        <v>4.0844731902258236</v>
      </c>
      <c r="BF86" s="18">
        <f t="shared" si="235"/>
        <v>13.72628889515093</v>
      </c>
      <c r="BG86" s="18">
        <f t="shared" si="235"/>
        <v>-2.355190735192636E-2</v>
      </c>
      <c r="BH86" s="18">
        <f t="shared" si="235"/>
        <v>1.575539646452051</v>
      </c>
      <c r="BI86" s="18">
        <f t="shared" si="236"/>
        <v>1.7893984849499223</v>
      </c>
      <c r="BK86" s="18">
        <f t="shared" si="237"/>
        <v>1.0396872596055262</v>
      </c>
      <c r="BL86" s="18">
        <f t="shared" si="238"/>
        <v>2.5469569553630889</v>
      </c>
      <c r="BM86" s="18">
        <f t="shared" si="239"/>
        <v>3.2943860542551162</v>
      </c>
      <c r="BO86" t="str">
        <f t="shared" si="260"/>
        <v>23 Teaching and other educational professionals</v>
      </c>
      <c r="BP86" s="18">
        <f t="shared" si="240"/>
        <v>0.85972818559849618</v>
      </c>
      <c r="BQ86" s="18">
        <f t="shared" si="240"/>
        <v>14.535140119172475</v>
      </c>
      <c r="BR86" s="18">
        <f t="shared" si="240"/>
        <v>-3.1109440461006721</v>
      </c>
      <c r="BS86" s="18">
        <f t="shared" si="240"/>
        <v>-2.3027973625019516</v>
      </c>
      <c r="BT86" s="18">
        <f t="shared" si="241"/>
        <v>-1.582834279389278</v>
      </c>
      <c r="BV86" s="18">
        <f t="shared" si="242"/>
        <v>-2.5729257951293216</v>
      </c>
      <c r="BW86" s="18">
        <f t="shared" si="243"/>
        <v>2.2474505115443799</v>
      </c>
      <c r="BX86" s="18">
        <f t="shared" si="244"/>
        <v>0.4650275759468192</v>
      </c>
      <c r="BZ86" t="str">
        <f t="shared" si="261"/>
        <v>23 Teaching and other educational professionals</v>
      </c>
      <c r="CA86" s="18">
        <f t="shared" si="245"/>
        <v>-1.6890261111335292</v>
      </c>
      <c r="CB86" s="18">
        <f t="shared" si="245"/>
        <v>20.982673628730097</v>
      </c>
      <c r="CC86" s="18">
        <f t="shared" si="245"/>
        <v>-0.59802274869833472</v>
      </c>
      <c r="CD86" s="18">
        <f t="shared" si="245"/>
        <v>-2.7533199720217838</v>
      </c>
      <c r="CE86" s="18">
        <f t="shared" si="246"/>
        <v>-0.73917440059390049</v>
      </c>
      <c r="CG86" s="18">
        <f t="shared" si="247"/>
        <v>-2.0401307487880938</v>
      </c>
      <c r="CH86" s="18">
        <f t="shared" si="248"/>
        <v>2.2822718625008287</v>
      </c>
      <c r="CI86" s="18">
        <f t="shared" si="249"/>
        <v>0.85890041048859445</v>
      </c>
      <c r="CK86" t="str">
        <f t="shared" si="262"/>
        <v>23 Teaching and other educational professionals</v>
      </c>
      <c r="CL86" s="18">
        <f t="shared" si="250"/>
        <v>8.5417282264707239</v>
      </c>
      <c r="CM86" s="18">
        <f t="shared" si="250"/>
        <v>17.360071941589638</v>
      </c>
      <c r="CN86" s="18">
        <f t="shared" si="250"/>
        <v>6.0332204800723988</v>
      </c>
      <c r="CO86" s="18">
        <f t="shared" si="250"/>
        <v>-0.8085943655465222</v>
      </c>
      <c r="CP86" s="18">
        <f t="shared" si="251"/>
        <v>2.3509577435658846</v>
      </c>
      <c r="CR86" s="18">
        <f t="shared" si="252"/>
        <v>1.4214963699493932</v>
      </c>
      <c r="CS86" s="18">
        <f t="shared" si="253"/>
        <v>3.0624008059278562</v>
      </c>
      <c r="CT86" s="18">
        <f t="shared" si="254"/>
        <v>4.0270837072107657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9.4953709472978645</v>
      </c>
      <c r="C87" s="18">
        <f t="shared" si="210"/>
        <v>1.5231414971710766</v>
      </c>
      <c r="D87" s="18">
        <f t="shared" si="210"/>
        <v>5.7711129809240758</v>
      </c>
      <c r="E87" s="18">
        <f t="shared" si="210"/>
        <v>3.1336282099909463</v>
      </c>
      <c r="F87" s="18">
        <f t="shared" si="211"/>
        <v>3.8484960586197214</v>
      </c>
      <c r="H87" s="18">
        <f t="shared" si="212"/>
        <v>4.0054000907364884</v>
      </c>
      <c r="I87" s="18">
        <f t="shared" si="213"/>
        <v>3.5673300061788815</v>
      </c>
      <c r="J87" s="18">
        <f t="shared" si="214"/>
        <v>6.2823467728561289</v>
      </c>
      <c r="L87" t="str">
        <f t="shared" si="255"/>
        <v>24 Business, media and public service professionals</v>
      </c>
      <c r="M87" s="18">
        <f t="shared" si="215"/>
        <v>10.465171066411338</v>
      </c>
      <c r="N87" s="18">
        <f t="shared" si="215"/>
        <v>1.9499168357454799</v>
      </c>
      <c r="O87" s="18">
        <f t="shared" si="215"/>
        <v>4.5148051722837756</v>
      </c>
      <c r="P87" s="18">
        <f t="shared" si="215"/>
        <v>2.6200806118425124</v>
      </c>
      <c r="Q87" s="18">
        <f t="shared" si="216"/>
        <v>3.166207735838622</v>
      </c>
      <c r="S87" s="18">
        <f t="shared" si="217"/>
        <v>3.2478078274567945</v>
      </c>
      <c r="T87" s="18">
        <f t="shared" si="218"/>
        <v>3.311552113227223</v>
      </c>
      <c r="U87" s="18">
        <f t="shared" si="219"/>
        <v>5.5403562807252671</v>
      </c>
      <c r="W87" t="str">
        <f t="shared" si="256"/>
        <v>24 Business, media and public service professionals</v>
      </c>
      <c r="X87" s="18">
        <f t="shared" si="220"/>
        <v>2.2798885081751985</v>
      </c>
      <c r="Y87" s="18">
        <f t="shared" si="220"/>
        <v>23.133181039983985</v>
      </c>
      <c r="Z87" s="18">
        <f t="shared" si="220"/>
        <v>2.0349728525475896</v>
      </c>
      <c r="AA87" s="18">
        <f t="shared" si="220"/>
        <v>1.32669276316153</v>
      </c>
      <c r="AB87" s="18">
        <f t="shared" si="221"/>
        <v>2.7921477197141664</v>
      </c>
      <c r="AD87" s="18">
        <f t="shared" si="222"/>
        <v>1.5622381500474125</v>
      </c>
      <c r="AE87" s="18">
        <f t="shared" si="223"/>
        <v>3.2394787030289196</v>
      </c>
      <c r="AF87" s="18">
        <f t="shared" si="224"/>
        <v>4.279687877681071</v>
      </c>
      <c r="AH87" t="str">
        <f t="shared" si="257"/>
        <v>24 Business, media and public service professionals</v>
      </c>
      <c r="AI87" s="18">
        <f t="shared" si="225"/>
        <v>-2.1367338374711053</v>
      </c>
      <c r="AJ87" s="18">
        <f t="shared" si="225"/>
        <v>18.823968498211929</v>
      </c>
      <c r="AK87" s="18">
        <f t="shared" si="225"/>
        <v>0.12501381746992113</v>
      </c>
      <c r="AL87" s="18">
        <f t="shared" si="225"/>
        <v>1.3557082114707963</v>
      </c>
      <c r="AM87" s="18">
        <f t="shared" si="226"/>
        <v>1.9779307152629322</v>
      </c>
      <c r="AO87" s="18">
        <f t="shared" si="227"/>
        <v>0.94380506625231231</v>
      </c>
      <c r="AP87" s="18">
        <f t="shared" si="228"/>
        <v>2.3534949621123014</v>
      </c>
      <c r="AQ87" s="18">
        <f t="shared" si="229"/>
        <v>3.0479102453187412</v>
      </c>
      <c r="AS87" t="str">
        <f t="shared" si="258"/>
        <v>24 Business, media and public service professionals</v>
      </c>
      <c r="AT87" s="18">
        <f t="shared" si="230"/>
        <v>0.6873504996617319</v>
      </c>
      <c r="AU87" s="18">
        <f t="shared" si="230"/>
        <v>28.803937486199093</v>
      </c>
      <c r="AV87" s="18">
        <f t="shared" si="230"/>
        <v>1.8526474119077818</v>
      </c>
      <c r="AW87" s="18">
        <f t="shared" si="230"/>
        <v>1.6859949492979087</v>
      </c>
      <c r="AX87" s="18">
        <f t="shared" si="231"/>
        <v>3.2523953854384668</v>
      </c>
      <c r="AZ87" s="18">
        <f t="shared" si="232"/>
        <v>1.7415154504854646</v>
      </c>
      <c r="BA87" s="18">
        <f t="shared" si="233"/>
        <v>3.0416079015585629</v>
      </c>
      <c r="BB87" s="18">
        <f t="shared" si="234"/>
        <v>4.2353007301078494</v>
      </c>
      <c r="BD87" t="str">
        <f t="shared" si="259"/>
        <v>24 Business, media and public service professionals</v>
      </c>
      <c r="BE87" s="18">
        <f t="shared" si="235"/>
        <v>6.1283905941324823</v>
      </c>
      <c r="BF87" s="18">
        <f t="shared" si="235"/>
        <v>7.5309070445395587</v>
      </c>
      <c r="BG87" s="18">
        <f t="shared" si="235"/>
        <v>1.5452486265686183</v>
      </c>
      <c r="BH87" s="18">
        <f t="shared" si="235"/>
        <v>0.92225916720358736</v>
      </c>
      <c r="BI87" s="18">
        <f t="shared" si="236"/>
        <v>1.5181772481904554</v>
      </c>
      <c r="BK87" s="18">
        <f t="shared" si="237"/>
        <v>1.1294964806646712</v>
      </c>
      <c r="BL87" s="18">
        <f t="shared" si="238"/>
        <v>2.5908743257079703</v>
      </c>
      <c r="BM87" s="18">
        <f t="shared" si="239"/>
        <v>3.3997706745236167</v>
      </c>
      <c r="BO87" t="str">
        <f t="shared" si="260"/>
        <v>24 Business, media and public service professionals</v>
      </c>
      <c r="BP87" s="18">
        <f t="shared" si="240"/>
        <v>3.6702767204489728</v>
      </c>
      <c r="BQ87" s="18">
        <f t="shared" si="240"/>
        <v>8.5270786375299288</v>
      </c>
      <c r="BR87" s="18">
        <f t="shared" si="240"/>
        <v>-1.3999832006014068</v>
      </c>
      <c r="BS87" s="18">
        <f t="shared" si="240"/>
        <v>-1.9211050647116701</v>
      </c>
      <c r="BT87" s="18">
        <f t="shared" si="241"/>
        <v>-1.1350346322333338</v>
      </c>
      <c r="BV87" s="18">
        <f t="shared" si="242"/>
        <v>-1.7477045242893063</v>
      </c>
      <c r="BW87" s="18">
        <f t="shared" si="243"/>
        <v>2.1397107338727794</v>
      </c>
      <c r="BX87" s="18">
        <f t="shared" si="244"/>
        <v>0.88558331947901081</v>
      </c>
      <c r="BZ87" t="str">
        <f t="shared" si="261"/>
        <v>24 Business, media and public service professionals</v>
      </c>
      <c r="CA87" s="18">
        <f t="shared" si="245"/>
        <v>1.2947552107231752</v>
      </c>
      <c r="CB87" s="18">
        <f t="shared" si="245"/>
        <v>15.56977124639678</v>
      </c>
      <c r="CC87" s="18">
        <f t="shared" si="245"/>
        <v>-0.52783199333159558</v>
      </c>
      <c r="CD87" s="18">
        <f t="shared" si="245"/>
        <v>-3.8103481541870821</v>
      </c>
      <c r="CE87" s="18">
        <f t="shared" si="246"/>
        <v>-1.6748242792279711</v>
      </c>
      <c r="CG87" s="18">
        <f t="shared" si="247"/>
        <v>-2.7283917473278629</v>
      </c>
      <c r="CH87" s="18">
        <f t="shared" si="248"/>
        <v>2.0576185783962586</v>
      </c>
      <c r="CI87" s="18">
        <f t="shared" si="249"/>
        <v>0.11699541433400906</v>
      </c>
      <c r="CK87" t="str">
        <f t="shared" si="262"/>
        <v>24 Business, media and public service professionals</v>
      </c>
      <c r="CL87" s="18">
        <f t="shared" si="250"/>
        <v>8.1284291015033752</v>
      </c>
      <c r="CM87" s="18">
        <f t="shared" si="250"/>
        <v>-1.4603506484824558</v>
      </c>
      <c r="CN87" s="18">
        <f t="shared" si="250"/>
        <v>4.198229195062253</v>
      </c>
      <c r="CO87" s="18">
        <f t="shared" si="250"/>
        <v>-1.1959111379536869</v>
      </c>
      <c r="CP87" s="18">
        <f t="shared" si="251"/>
        <v>0.44223491453909691</v>
      </c>
      <c r="CR87" s="18">
        <f t="shared" si="252"/>
        <v>0.5703723040636266</v>
      </c>
      <c r="CS87" s="18">
        <f t="shared" si="253"/>
        <v>2.478362956914526</v>
      </c>
      <c r="CT87" s="18">
        <f t="shared" si="254"/>
        <v>2.8881265125318745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10.979118256279929</v>
      </c>
      <c r="C88" s="18">
        <f t="shared" si="210"/>
        <v>2.5450492619794263</v>
      </c>
      <c r="D88" s="18">
        <f t="shared" si="210"/>
        <v>2.3534822373217246</v>
      </c>
      <c r="E88" s="18">
        <f t="shared" si="210"/>
        <v>3.725397609900849</v>
      </c>
      <c r="F88" s="18">
        <f t="shared" si="211"/>
        <v>3.2208499590036466</v>
      </c>
      <c r="H88" s="18">
        <f t="shared" si="212"/>
        <v>3.2660613695258967</v>
      </c>
      <c r="I88" s="18">
        <f t="shared" si="213"/>
        <v>2.9975391303471932</v>
      </c>
      <c r="J88" s="18">
        <f t="shared" si="214"/>
        <v>5.3226690169039914</v>
      </c>
      <c r="L88" t="str">
        <f t="shared" si="255"/>
        <v>31 Science, engineering and technology associate professionals</v>
      </c>
      <c r="M88" s="18">
        <f t="shared" si="215"/>
        <v>10.405153424810276</v>
      </c>
      <c r="N88" s="18">
        <f t="shared" si="215"/>
        <v>0.78504028414767557</v>
      </c>
      <c r="O88" s="18">
        <f t="shared" si="215"/>
        <v>1.2562199484224656</v>
      </c>
      <c r="P88" s="18">
        <f t="shared" si="215"/>
        <v>3.1649067566842382</v>
      </c>
      <c r="Q88" s="18">
        <f t="shared" si="216"/>
        <v>2.4151093104387122</v>
      </c>
      <c r="S88" s="18">
        <f t="shared" si="217"/>
        <v>2.5247132951950801</v>
      </c>
      <c r="T88" s="18">
        <f t="shared" si="218"/>
        <v>2.7177313394576075</v>
      </c>
      <c r="U88" s="18">
        <f t="shared" si="219"/>
        <v>4.5480840809992706</v>
      </c>
      <c r="W88" t="str">
        <f t="shared" si="256"/>
        <v>31 Science, engineering and technology associate professionals</v>
      </c>
      <c r="X88" s="18">
        <f t="shared" si="220"/>
        <v>4.1510675242045991</v>
      </c>
      <c r="Y88" s="18">
        <f t="shared" si="220"/>
        <v>16.734600288332157</v>
      </c>
      <c r="Z88" s="18">
        <f t="shared" si="220"/>
        <v>-1.5731642097822629</v>
      </c>
      <c r="AA88" s="18">
        <f t="shared" si="220"/>
        <v>1.3661613154686281</v>
      </c>
      <c r="AB88" s="18">
        <f t="shared" si="221"/>
        <v>1.328374635664864</v>
      </c>
      <c r="AD88" s="18">
        <f t="shared" si="222"/>
        <v>0.37676035101947836</v>
      </c>
      <c r="AE88" s="18">
        <f t="shared" si="223"/>
        <v>2.4225791466489399</v>
      </c>
      <c r="AF88" s="18">
        <f t="shared" si="224"/>
        <v>2.6941827037589849</v>
      </c>
      <c r="AH88" t="str">
        <f t="shared" si="257"/>
        <v>31 Science, engineering and technology associate professionals</v>
      </c>
      <c r="AI88" s="18">
        <f t="shared" si="225"/>
        <v>2.5262468708459052</v>
      </c>
      <c r="AJ88" s="18">
        <f t="shared" si="225"/>
        <v>23.752902597820437</v>
      </c>
      <c r="AK88" s="18">
        <f t="shared" si="225"/>
        <v>0.37560274184487152</v>
      </c>
      <c r="AL88" s="18">
        <f t="shared" si="225"/>
        <v>3.0527244990672164</v>
      </c>
      <c r="AM88" s="18">
        <f t="shared" si="226"/>
        <v>3.3845609804729504</v>
      </c>
      <c r="AO88" s="18">
        <f t="shared" si="227"/>
        <v>2.1525096710280467</v>
      </c>
      <c r="AP88" s="18">
        <f t="shared" si="228"/>
        <v>2.8462417498152925</v>
      </c>
      <c r="AQ88" s="18">
        <f t="shared" si="229"/>
        <v>4.3712184254268482</v>
      </c>
      <c r="AS88" t="str">
        <f t="shared" si="258"/>
        <v>31 Science, engineering and technology associate professionals</v>
      </c>
      <c r="AT88" s="18">
        <f t="shared" si="230"/>
        <v>-9.9228201532897131E-2</v>
      </c>
      <c r="AU88" s="18">
        <f t="shared" si="230"/>
        <v>21.713307971472506</v>
      </c>
      <c r="AV88" s="18">
        <f t="shared" si="230"/>
        <v>-4.325893694881799</v>
      </c>
      <c r="AW88" s="18">
        <f t="shared" si="230"/>
        <v>0.22937483641154444</v>
      </c>
      <c r="AX88" s="18">
        <f t="shared" si="231"/>
        <v>-1.0643822733624742E-2</v>
      </c>
      <c r="AZ88" s="18">
        <f t="shared" si="232"/>
        <v>-1.3126503427160707</v>
      </c>
      <c r="BA88" s="18">
        <f t="shared" si="233"/>
        <v>1.8380657697667724</v>
      </c>
      <c r="BB88" s="18">
        <f t="shared" si="234"/>
        <v>0.84409712316728669</v>
      </c>
      <c r="BD88" t="str">
        <f t="shared" si="259"/>
        <v>31 Science, engineering and technology associate professionals</v>
      </c>
      <c r="BE88" s="18">
        <f t="shared" si="235"/>
        <v>4.8912593503147361</v>
      </c>
      <c r="BF88" s="18">
        <f t="shared" si="235"/>
        <v>4.1276801738533653</v>
      </c>
      <c r="BG88" s="18">
        <f t="shared" si="235"/>
        <v>-4.4580959510470031</v>
      </c>
      <c r="BH88" s="18">
        <f t="shared" si="235"/>
        <v>-0.70068511261935917</v>
      </c>
      <c r="BI88" s="18">
        <f t="shared" si="236"/>
        <v>-1.598915277025148</v>
      </c>
      <c r="BK88" s="18">
        <f t="shared" si="237"/>
        <v>-1.9692936099176772</v>
      </c>
      <c r="BL88" s="18">
        <f t="shared" si="238"/>
        <v>1.6959529721405797</v>
      </c>
      <c r="BM88" s="18">
        <f t="shared" si="239"/>
        <v>0.19062427798322013</v>
      </c>
      <c r="BO88" t="str">
        <f t="shared" si="260"/>
        <v>31 Science, engineering and technology associate professionals</v>
      </c>
      <c r="BP88" s="18">
        <f t="shared" si="240"/>
        <v>4.6674494001943234</v>
      </c>
      <c r="BQ88" s="18">
        <f t="shared" si="240"/>
        <v>4.4627087637164831</v>
      </c>
      <c r="BR88" s="18">
        <f t="shared" si="240"/>
        <v>-5.1348251223424013</v>
      </c>
      <c r="BS88" s="18">
        <f t="shared" si="240"/>
        <v>-0.93880001979533834</v>
      </c>
      <c r="BT88" s="18">
        <f t="shared" si="241"/>
        <v>-1.9447843499334372</v>
      </c>
      <c r="BV88" s="18">
        <f t="shared" si="242"/>
        <v>-2.357701635022702</v>
      </c>
      <c r="BW88" s="18">
        <f t="shared" si="243"/>
        <v>1.7347477377230414</v>
      </c>
      <c r="BX88" s="18">
        <f t="shared" si="244"/>
        <v>-4.37109654398804E-2</v>
      </c>
      <c r="BZ88" t="str">
        <f t="shared" si="261"/>
        <v>31 Science, engineering and technology associate professionals</v>
      </c>
      <c r="CA88" s="18">
        <f t="shared" si="245"/>
        <v>3.9701989280052974</v>
      </c>
      <c r="CB88" s="18">
        <f t="shared" si="245"/>
        <v>15.243646595269865</v>
      </c>
      <c r="CC88" s="18">
        <f t="shared" si="245"/>
        <v>-5.2322579148842969</v>
      </c>
      <c r="CD88" s="18">
        <f t="shared" si="245"/>
        <v>-2.4277426993314366</v>
      </c>
      <c r="CE88" s="18">
        <f t="shared" si="246"/>
        <v>-2.3018255146637134</v>
      </c>
      <c r="CG88" s="18">
        <f t="shared" si="247"/>
        <v>-3.3716836005631801</v>
      </c>
      <c r="CH88" s="18">
        <f t="shared" si="248"/>
        <v>1.6161647636514953</v>
      </c>
      <c r="CI88" s="18">
        <f t="shared" si="249"/>
        <v>-0.92653191102690657</v>
      </c>
      <c r="CK88" t="str">
        <f t="shared" si="262"/>
        <v>31 Science, engineering and technology associate professionals</v>
      </c>
      <c r="CL88" s="18">
        <f t="shared" si="250"/>
        <v>7.9902734897962402</v>
      </c>
      <c r="CM88" s="18">
        <f t="shared" si="250"/>
        <v>9.4795803348499916</v>
      </c>
      <c r="CN88" s="18">
        <f t="shared" si="250"/>
        <v>2.7270132466093111</v>
      </c>
      <c r="CO88" s="18">
        <f t="shared" si="250"/>
        <v>7.1238460679090565E-2</v>
      </c>
      <c r="CP88" s="18">
        <f t="shared" si="251"/>
        <v>1.4619193326510516</v>
      </c>
      <c r="CR88" s="18">
        <f t="shared" si="252"/>
        <v>0.94877893802880475</v>
      </c>
      <c r="CS88" s="18">
        <f t="shared" si="253"/>
        <v>2.5056078231774803</v>
      </c>
      <c r="CT88" s="18">
        <f t="shared" si="254"/>
        <v>3.1900793623954149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12.211108861099017</v>
      </c>
      <c r="C89" s="18">
        <f t="shared" si="210"/>
        <v>-24.889134064962192</v>
      </c>
      <c r="D89" s="18">
        <f t="shared" si="210"/>
        <v>5.3264722421220823</v>
      </c>
      <c r="E89" s="18">
        <f t="shared" si="210"/>
        <v>3.8331095972996998</v>
      </c>
      <c r="F89" s="18">
        <f t="shared" si="211"/>
        <v>2.2078650234278907</v>
      </c>
      <c r="H89" s="18">
        <f t="shared" si="212"/>
        <v>4.3285295836071436</v>
      </c>
      <c r="I89" s="18">
        <f t="shared" si="213"/>
        <v>3.9928744135373062</v>
      </c>
      <c r="J89" s="18">
        <f t="shared" si="214"/>
        <v>6.8122165134170132</v>
      </c>
      <c r="L89" t="str">
        <f t="shared" si="255"/>
        <v>32 Health and social care associate professionals</v>
      </c>
      <c r="M89" s="18">
        <f t="shared" si="215"/>
        <v>11.303561099826286</v>
      </c>
      <c r="N89" s="18">
        <f t="shared" si="215"/>
        <v>-11.554711056899869</v>
      </c>
      <c r="O89" s="18">
        <f t="shared" si="215"/>
        <v>4.110183640411802</v>
      </c>
      <c r="P89" s="18">
        <f t="shared" si="215"/>
        <v>3.1837802521493153</v>
      </c>
      <c r="Q89" s="18">
        <f t="shared" si="216"/>
        <v>2.480431334878852</v>
      </c>
      <c r="S89" s="18">
        <f t="shared" si="217"/>
        <v>3.4916618055435888</v>
      </c>
      <c r="T89" s="18">
        <f t="shared" si="218"/>
        <v>3.5359375169237817</v>
      </c>
      <c r="U89" s="18">
        <f t="shared" si="219"/>
        <v>5.8837091867145919</v>
      </c>
      <c r="W89" t="str">
        <f t="shared" si="256"/>
        <v>32 Health and social care associate professionals</v>
      </c>
      <c r="X89" s="18">
        <f t="shared" si="220"/>
        <v>3.3037181323803066</v>
      </c>
      <c r="Y89" s="18">
        <f t="shared" si="220"/>
        <v>3.9146923489192131</v>
      </c>
      <c r="Z89" s="18">
        <f t="shared" si="220"/>
        <v>2.8167108328948531</v>
      </c>
      <c r="AA89" s="18">
        <f t="shared" si="220"/>
        <v>2.6013264309299622</v>
      </c>
      <c r="AB89" s="18">
        <f t="shared" si="221"/>
        <v>2.7502358994483389</v>
      </c>
      <c r="AD89" s="18">
        <f t="shared" si="222"/>
        <v>2.673071052015219</v>
      </c>
      <c r="AE89" s="18">
        <f t="shared" si="223"/>
        <v>4.0125288158209482</v>
      </c>
      <c r="AF89" s="18">
        <f t="shared" si="224"/>
        <v>5.6779044621944941</v>
      </c>
      <c r="AH89" t="str">
        <f t="shared" si="257"/>
        <v>32 Health and social care associate professionals</v>
      </c>
      <c r="AI89" s="18">
        <f t="shared" si="225"/>
        <v>-4.8951950612618251</v>
      </c>
      <c r="AJ89" s="18">
        <f t="shared" si="225"/>
        <v>-0.52039130780744403</v>
      </c>
      <c r="AK89" s="18">
        <f t="shared" si="225"/>
        <v>-5.0766286005119348</v>
      </c>
      <c r="AL89" s="18">
        <f t="shared" si="225"/>
        <v>-4.4452508909603727</v>
      </c>
      <c r="AM89" s="18">
        <f t="shared" si="226"/>
        <v>-4.4028020308924827</v>
      </c>
      <c r="AO89" s="18">
        <f t="shared" si="227"/>
        <v>-4.6561753728246895</v>
      </c>
      <c r="AP89" s="18">
        <f t="shared" si="228"/>
        <v>1.8161809979292176</v>
      </c>
      <c r="AQ89" s="18">
        <f t="shared" si="229"/>
        <v>-1.4845680173162457</v>
      </c>
      <c r="AS89" t="str">
        <f t="shared" si="258"/>
        <v>32 Health and social care associate professionals</v>
      </c>
      <c r="AT89" s="18">
        <f t="shared" si="230"/>
        <v>3.5572267549274672</v>
      </c>
      <c r="AU89" s="18">
        <f t="shared" si="230"/>
        <v>12.088751042243228</v>
      </c>
      <c r="AV89" s="18">
        <f t="shared" si="230"/>
        <v>-0.29261599455182585</v>
      </c>
      <c r="AW89" s="18">
        <f t="shared" si="230"/>
        <v>1.35857096239409</v>
      </c>
      <c r="AX89" s="18">
        <f t="shared" si="231"/>
        <v>1.4758538461946857</v>
      </c>
      <c r="AZ89" s="18">
        <f t="shared" si="232"/>
        <v>0.80515921420529768</v>
      </c>
      <c r="BA89" s="18">
        <f t="shared" si="233"/>
        <v>3.2220489040658995</v>
      </c>
      <c r="BB89" s="18">
        <f t="shared" si="234"/>
        <v>3.7494118828929723</v>
      </c>
      <c r="BD89" t="str">
        <f t="shared" si="259"/>
        <v>32 Health and social care associate professionals</v>
      </c>
      <c r="BE89" s="18">
        <f t="shared" si="235"/>
        <v>5.1359901845792644</v>
      </c>
      <c r="BF89" s="18">
        <f t="shared" si="235"/>
        <v>9.6421280290022402</v>
      </c>
      <c r="BG89" s="18">
        <f t="shared" si="235"/>
        <v>-0.14473471736012877</v>
      </c>
      <c r="BH89" s="18">
        <f t="shared" si="235"/>
        <v>1.1469021101829791</v>
      </c>
      <c r="BI89" s="18">
        <f t="shared" si="236"/>
        <v>1.2505486576039671</v>
      </c>
      <c r="BK89" s="18">
        <f t="shared" si="237"/>
        <v>0.71451071132619948</v>
      </c>
      <c r="BL89" s="18">
        <f t="shared" si="238"/>
        <v>3.1291374626133406</v>
      </c>
      <c r="BM89" s="18">
        <f t="shared" si="239"/>
        <v>3.6017807937762658</v>
      </c>
      <c r="BO89" t="str">
        <f t="shared" si="260"/>
        <v>32 Health and social care associate professionals</v>
      </c>
      <c r="BP89" s="18">
        <f t="shared" si="240"/>
        <v>2.166065448850385</v>
      </c>
      <c r="BQ89" s="18">
        <f t="shared" si="240"/>
        <v>3.1163963141247475</v>
      </c>
      <c r="BR89" s="18">
        <f t="shared" si="240"/>
        <v>-3.0636291835343443</v>
      </c>
      <c r="BS89" s="18">
        <f t="shared" si="240"/>
        <v>-2.5487675582009706</v>
      </c>
      <c r="BT89" s="18">
        <f t="shared" si="241"/>
        <v>-2.3657534355689069</v>
      </c>
      <c r="BV89" s="18">
        <f t="shared" si="242"/>
        <v>-2.7206912297200736</v>
      </c>
      <c r="BW89" s="18">
        <f t="shared" si="243"/>
        <v>2.4962642612772923</v>
      </c>
      <c r="BX89" s="18">
        <f t="shared" si="244"/>
        <v>0.69009564450768224</v>
      </c>
      <c r="BZ89" t="str">
        <f t="shared" si="261"/>
        <v>32 Health and social care associate professionals</v>
      </c>
      <c r="CA89" s="18">
        <f t="shared" si="245"/>
        <v>-6.7613557355286291</v>
      </c>
      <c r="CB89" s="18">
        <f t="shared" si="245"/>
        <v>0.48268619498181842</v>
      </c>
      <c r="CC89" s="18">
        <f t="shared" si="245"/>
        <v>-1.3341158591622881</v>
      </c>
      <c r="CD89" s="18">
        <f t="shared" si="245"/>
        <v>-4.1648118807665169</v>
      </c>
      <c r="CE89" s="18">
        <f t="shared" si="246"/>
        <v>-3.0023933864793073</v>
      </c>
      <c r="CG89" s="18">
        <f t="shared" si="247"/>
        <v>-3.2303871024428665</v>
      </c>
      <c r="CH89" s="18">
        <f t="shared" si="248"/>
        <v>2.062033965727017</v>
      </c>
      <c r="CI89" s="18">
        <f t="shared" si="249"/>
        <v>-0.20793062198611878</v>
      </c>
      <c r="CK89" t="str">
        <f t="shared" si="262"/>
        <v>32 Health and social care associate professionals</v>
      </c>
      <c r="CL89" s="18">
        <f t="shared" si="250"/>
        <v>2.5108619696517342</v>
      </c>
      <c r="CM89" s="18">
        <f t="shared" si="250"/>
        <v>-4.1552025843728524</v>
      </c>
      <c r="CN89" s="18">
        <f t="shared" si="250"/>
        <v>4.4389854429725206</v>
      </c>
      <c r="CO89" s="18">
        <f t="shared" si="250"/>
        <v>1.1375979365582767</v>
      </c>
      <c r="CP89" s="18">
        <f t="shared" si="251"/>
        <v>1.8152910389432009</v>
      </c>
      <c r="CR89" s="18">
        <f t="shared" si="252"/>
        <v>2.2262990066304944</v>
      </c>
      <c r="CS89" s="18">
        <f t="shared" si="253"/>
        <v>3.0787127706641826</v>
      </c>
      <c r="CT89" s="18">
        <f t="shared" si="254"/>
        <v>4.6143147643398885</v>
      </c>
    </row>
    <row r="90" spans="1:98" x14ac:dyDescent="0.2">
      <c r="A90" t="str">
        <f t="shared" si="209"/>
        <v>33 Protective service occupations</v>
      </c>
      <c r="B90" s="18">
        <f t="shared" si="210"/>
        <v>6.4784757526178183</v>
      </c>
      <c r="C90" s="18">
        <f t="shared" si="210"/>
        <v>-4.7734378076300104</v>
      </c>
      <c r="D90" s="18">
        <f t="shared" si="210"/>
        <v>9.1953560345594099</v>
      </c>
      <c r="E90" s="18">
        <f t="shared" si="210"/>
        <v>4.8483554971493259</v>
      </c>
      <c r="F90" s="18">
        <f t="shared" si="211"/>
        <v>5.5509627121983485</v>
      </c>
      <c r="H90" s="18">
        <f t="shared" si="212"/>
        <v>6.2777794212511617</v>
      </c>
      <c r="I90" s="18">
        <f t="shared" si="213"/>
        <v>3.3847961139894078</v>
      </c>
      <c r="J90" s="18">
        <f t="shared" si="214"/>
        <v>7.926876536650429</v>
      </c>
      <c r="L90" t="str">
        <f t="shared" si="255"/>
        <v>33 Protective service occupations</v>
      </c>
      <c r="M90" s="18">
        <f t="shared" si="215"/>
        <v>6.5908192421048506</v>
      </c>
      <c r="N90" s="18">
        <f t="shared" si="215"/>
        <v>1.5435923684576913</v>
      </c>
      <c r="O90" s="18">
        <f t="shared" si="215"/>
        <v>8.5992448071579464</v>
      </c>
      <c r="P90" s="18">
        <f t="shared" si="215"/>
        <v>4.8158553432906093</v>
      </c>
      <c r="Q90" s="18">
        <f t="shared" si="216"/>
        <v>5.7739014584696324</v>
      </c>
      <c r="S90" s="18">
        <f t="shared" si="217"/>
        <v>6.0621085725783397</v>
      </c>
      <c r="T90" s="18">
        <f t="shared" si="218"/>
        <v>3.0358532221747003</v>
      </c>
      <c r="U90" s="18">
        <f t="shared" si="219"/>
        <v>7.5602009425220995</v>
      </c>
      <c r="W90" t="str">
        <f t="shared" si="256"/>
        <v>33 Protective service occupations</v>
      </c>
      <c r="X90" s="18">
        <f t="shared" si="220"/>
        <v>2.2138837793179267</v>
      </c>
      <c r="Y90" s="18">
        <f t="shared" si="220"/>
        <v>20.152295265818143</v>
      </c>
      <c r="Z90" s="18">
        <f t="shared" si="220"/>
        <v>5.5079100166372408</v>
      </c>
      <c r="AA90" s="18">
        <f t="shared" si="220"/>
        <v>3.8411838324980074</v>
      </c>
      <c r="AB90" s="18">
        <f t="shared" si="221"/>
        <v>5.3151480092808789</v>
      </c>
      <c r="AD90" s="18">
        <f t="shared" si="222"/>
        <v>4.3938129900922718</v>
      </c>
      <c r="AE90" s="18">
        <f t="shared" si="223"/>
        <v>3.1478247851733476</v>
      </c>
      <c r="AF90" s="18">
        <f t="shared" si="224"/>
        <v>6.2929117183151639</v>
      </c>
      <c r="AH90" t="str">
        <f t="shared" si="257"/>
        <v>33 Protective service occupations</v>
      </c>
      <c r="AI90" s="18">
        <f t="shared" si="225"/>
        <v>1.1045490221844201</v>
      </c>
      <c r="AJ90" s="18">
        <f t="shared" si="225"/>
        <v>24.577236335695041</v>
      </c>
      <c r="AK90" s="18">
        <f t="shared" si="225"/>
        <v>4.6421127254325123</v>
      </c>
      <c r="AL90" s="18">
        <f t="shared" si="225"/>
        <v>3.2286047111215188</v>
      </c>
      <c r="AM90" s="18">
        <f t="shared" si="226"/>
        <v>4.8934174670184349</v>
      </c>
      <c r="AO90" s="18">
        <f t="shared" si="227"/>
        <v>3.6976396892463903</v>
      </c>
      <c r="AP90" s="18">
        <f t="shared" si="228"/>
        <v>2.7412661100437719</v>
      </c>
      <c r="AQ90" s="18">
        <f t="shared" si="229"/>
        <v>5.4740953849430785</v>
      </c>
      <c r="AS90" t="str">
        <f t="shared" si="258"/>
        <v>33 Protective service occupations</v>
      </c>
      <c r="AT90" s="18">
        <f t="shared" si="230"/>
        <v>-3.1373315087232845</v>
      </c>
      <c r="AU90" s="18">
        <f t="shared" si="230"/>
        <v>17.398224680615314</v>
      </c>
      <c r="AV90" s="18">
        <f t="shared" si="230"/>
        <v>1.2406743175241486</v>
      </c>
      <c r="AW90" s="18">
        <f t="shared" si="230"/>
        <v>1.257815521189487</v>
      </c>
      <c r="AX90" s="18">
        <f t="shared" si="231"/>
        <v>2.1927622963922699</v>
      </c>
      <c r="AZ90" s="18">
        <f t="shared" si="232"/>
        <v>1.2521014641917683</v>
      </c>
      <c r="BA90" s="18">
        <f t="shared" si="233"/>
        <v>2.1522062249750951</v>
      </c>
      <c r="BB90" s="18">
        <f t="shared" si="234"/>
        <v>3.1030569101029748</v>
      </c>
      <c r="BD90" t="str">
        <f t="shared" si="259"/>
        <v>33 Protective service occupations</v>
      </c>
      <c r="BE90" s="18">
        <f t="shared" si="235"/>
        <v>2.2127168839899403</v>
      </c>
      <c r="BF90" s="18">
        <f t="shared" si="235"/>
        <v>-3.7859772905981415</v>
      </c>
      <c r="BG90" s="18">
        <f t="shared" si="235"/>
        <v>3.6013685011094809</v>
      </c>
      <c r="BH90" s="18">
        <f t="shared" si="235"/>
        <v>0.65245240387161729</v>
      </c>
      <c r="BI90" s="18">
        <f t="shared" si="236"/>
        <v>1.2789849862644642</v>
      </c>
      <c r="BK90" s="18">
        <f t="shared" si="237"/>
        <v>1.6259779931012019</v>
      </c>
      <c r="BL90" s="18">
        <f t="shared" si="238"/>
        <v>1.8128523253274409</v>
      </c>
      <c r="BM90" s="18">
        <f t="shared" si="239"/>
        <v>3.109559745154411</v>
      </c>
      <c r="BO90" t="str">
        <f t="shared" si="260"/>
        <v>33 Protective service occupations</v>
      </c>
      <c r="BP90" s="18">
        <f t="shared" si="240"/>
        <v>2.0783355274334392</v>
      </c>
      <c r="BQ90" s="18">
        <f t="shared" si="240"/>
        <v>-4.1739286049662265</v>
      </c>
      <c r="BR90" s="18">
        <f t="shared" si="240"/>
        <v>0.96512856474582076</v>
      </c>
      <c r="BS90" s="18">
        <f t="shared" si="240"/>
        <v>-1.6849794181545308</v>
      </c>
      <c r="BT90" s="18">
        <f t="shared" si="241"/>
        <v>-1.0231301522209524</v>
      </c>
      <c r="BV90" s="18">
        <f t="shared" si="242"/>
        <v>-0.80943047812790381</v>
      </c>
      <c r="BW90" s="18">
        <f t="shared" si="243"/>
        <v>1.6706718076886284</v>
      </c>
      <c r="BX90" s="18">
        <f t="shared" si="244"/>
        <v>1.0370241305442507</v>
      </c>
      <c r="BZ90" t="str">
        <f t="shared" si="261"/>
        <v>33 Protective service occupations</v>
      </c>
      <c r="CA90" s="18">
        <f t="shared" si="245"/>
        <v>-2.2600579767077411</v>
      </c>
      <c r="CB90" s="18">
        <f t="shared" si="245"/>
        <v>5.5246801190982353</v>
      </c>
      <c r="CC90" s="18">
        <f t="shared" si="245"/>
        <v>1.1496080884445536</v>
      </c>
      <c r="CD90" s="18">
        <f t="shared" si="245"/>
        <v>-3.8694075101937786</v>
      </c>
      <c r="CE90" s="18">
        <f t="shared" si="246"/>
        <v>-1.7574891376675006</v>
      </c>
      <c r="CG90" s="18">
        <f t="shared" si="247"/>
        <v>-2.2247021740978257</v>
      </c>
      <c r="CH90" s="18">
        <f t="shared" si="248"/>
        <v>1.8155805185610108</v>
      </c>
      <c r="CI90" s="18">
        <f t="shared" si="249"/>
        <v>0.15430278322405844</v>
      </c>
      <c r="CK90" t="str">
        <f t="shared" si="262"/>
        <v>33 Protective service occupations</v>
      </c>
      <c r="CL90" s="18">
        <f t="shared" si="250"/>
        <v>-2.6415711922600615</v>
      </c>
      <c r="CM90" s="18">
        <f t="shared" si="250"/>
        <v>-12.377047855472266</v>
      </c>
      <c r="CN90" s="18">
        <f t="shared" si="250"/>
        <v>-1.6518068650057005</v>
      </c>
      <c r="CO90" s="18">
        <f t="shared" si="250"/>
        <v>-8.9375169054125791</v>
      </c>
      <c r="CP90" s="18">
        <f t="shared" si="251"/>
        <v>-6.9448757553735252</v>
      </c>
      <c r="CR90" s="18">
        <f t="shared" si="252"/>
        <v>-6.5709812874739315</v>
      </c>
      <c r="CS90" s="18">
        <f t="shared" si="253"/>
        <v>1.0444381581871331</v>
      </c>
      <c r="CT90" s="18">
        <f t="shared" si="254"/>
        <v>-4.1511775855708528</v>
      </c>
    </row>
    <row r="91" spans="1:98" x14ac:dyDescent="0.2">
      <c r="A91" t="str">
        <f t="shared" si="209"/>
        <v>34 Culture, media and sports occupations</v>
      </c>
      <c r="B91" s="18">
        <f t="shared" si="210"/>
        <v>11.014704857198222</v>
      </c>
      <c r="C91" s="18">
        <f t="shared" si="210"/>
        <v>3.4183084704831224</v>
      </c>
      <c r="D91" s="18">
        <f t="shared" si="210"/>
        <v>1.6239228615998913</v>
      </c>
      <c r="E91" s="18">
        <f t="shared" si="210"/>
        <v>2.7007863960296863</v>
      </c>
      <c r="F91" s="18">
        <f t="shared" si="211"/>
        <v>2.4075983219036923</v>
      </c>
      <c r="H91" s="18">
        <f t="shared" si="212"/>
        <v>2.3405699253532752</v>
      </c>
      <c r="I91" s="18">
        <f t="shared" si="213"/>
        <v>2.9584879080647886</v>
      </c>
      <c r="J91" s="18">
        <f t="shared" si="214"/>
        <v>4.6007099448131639</v>
      </c>
      <c r="L91" t="str">
        <f t="shared" si="255"/>
        <v>34 Culture, media and sports occupations</v>
      </c>
      <c r="M91" s="18">
        <f t="shared" si="215"/>
        <v>7.765427924860302</v>
      </c>
      <c r="N91" s="18">
        <f t="shared" si="215"/>
        <v>-6.8809294427957362</v>
      </c>
      <c r="O91" s="18">
        <f t="shared" si="215"/>
        <v>1.3264546789137022</v>
      </c>
      <c r="P91" s="18">
        <f t="shared" si="215"/>
        <v>2.5425926572833157</v>
      </c>
      <c r="Q91" s="18">
        <f t="shared" si="216"/>
        <v>1.5473251011179467</v>
      </c>
      <c r="S91" s="18">
        <f t="shared" si="217"/>
        <v>2.1356001109130052</v>
      </c>
      <c r="T91" s="18">
        <f t="shared" si="218"/>
        <v>2.8913606879413356</v>
      </c>
      <c r="U91" s="18">
        <f t="shared" si="219"/>
        <v>4.3955065507070845</v>
      </c>
      <c r="W91" t="str">
        <f t="shared" si="256"/>
        <v>34 Culture, media and sports occupations</v>
      </c>
      <c r="X91" s="18">
        <f t="shared" si="220"/>
        <v>-2.8923562285938509</v>
      </c>
      <c r="Y91" s="18">
        <f t="shared" si="220"/>
        <v>13.571866593102012</v>
      </c>
      <c r="Z91" s="18">
        <f t="shared" si="220"/>
        <v>-1.1092814568987364</v>
      </c>
      <c r="AA91" s="18">
        <f t="shared" si="220"/>
        <v>0.93687832807063387</v>
      </c>
      <c r="AB91" s="18">
        <f t="shared" si="221"/>
        <v>1.0349648892734153</v>
      </c>
      <c r="AD91" s="18">
        <f t="shared" si="222"/>
        <v>0.25016366221184416</v>
      </c>
      <c r="AE91" s="18">
        <f t="shared" si="223"/>
        <v>2.6643704538700685</v>
      </c>
      <c r="AF91" s="18">
        <f t="shared" si="224"/>
        <v>2.8384733278254304</v>
      </c>
      <c r="AH91" t="str">
        <f t="shared" si="257"/>
        <v>34 Culture, media and sports occupations</v>
      </c>
      <c r="AI91" s="18">
        <f t="shared" si="225"/>
        <v>-0.607903048851266</v>
      </c>
      <c r="AJ91" s="18">
        <f t="shared" si="225"/>
        <v>23.214754441947605</v>
      </c>
      <c r="AK91" s="18">
        <f t="shared" si="225"/>
        <v>-1.4486409160152758</v>
      </c>
      <c r="AL91" s="18">
        <f t="shared" si="225"/>
        <v>2.4131391793087431</v>
      </c>
      <c r="AM91" s="18">
        <f t="shared" si="226"/>
        <v>2.3666018674481926</v>
      </c>
      <c r="AO91" s="18">
        <f t="shared" si="227"/>
        <v>1.1093514941440175</v>
      </c>
      <c r="AP91" s="18">
        <f t="shared" si="228"/>
        <v>2.6754157977220139</v>
      </c>
      <c r="AQ91" s="18">
        <f t="shared" si="229"/>
        <v>3.4609510999818571</v>
      </c>
      <c r="AS91" t="str">
        <f t="shared" si="258"/>
        <v>34 Culture, media and sports occupations</v>
      </c>
      <c r="AT91" s="18">
        <f t="shared" si="230"/>
        <v>-2.8558491589195878</v>
      </c>
      <c r="AU91" s="18">
        <f t="shared" si="230"/>
        <v>12.622000815949107</v>
      </c>
      <c r="AV91" s="18">
        <f t="shared" si="230"/>
        <v>-2.3200758842160329</v>
      </c>
      <c r="AW91" s="18">
        <f t="shared" si="230"/>
        <v>0.43454978700432356</v>
      </c>
      <c r="AX91" s="18">
        <f t="shared" si="231"/>
        <v>0.28075004863437059</v>
      </c>
      <c r="AZ91" s="18">
        <f t="shared" si="232"/>
        <v>-0.49218365839525102</v>
      </c>
      <c r="BA91" s="18">
        <f t="shared" si="233"/>
        <v>2.4554719014979964</v>
      </c>
      <c r="BB91" s="18">
        <f t="shared" si="234"/>
        <v>2.1087405501444056</v>
      </c>
      <c r="BD91" t="str">
        <f t="shared" si="259"/>
        <v>34 Culture, media and sports occupations</v>
      </c>
      <c r="BE91" s="18">
        <f t="shared" si="235"/>
        <v>-0.34618785478589542</v>
      </c>
      <c r="BF91" s="18">
        <f t="shared" si="235"/>
        <v>-3.9045374914808639</v>
      </c>
      <c r="BG91" s="18">
        <f t="shared" si="235"/>
        <v>-3.2493931152856703</v>
      </c>
      <c r="BH91" s="18">
        <f t="shared" si="235"/>
        <v>0.44666187131141566</v>
      </c>
      <c r="BI91" s="18">
        <f t="shared" si="236"/>
        <v>-0.99767279817953858</v>
      </c>
      <c r="BK91" s="18">
        <f t="shared" si="237"/>
        <v>-0.80078434956111222</v>
      </c>
      <c r="BL91" s="18">
        <f t="shared" si="238"/>
        <v>1.95588853958093</v>
      </c>
      <c r="BM91" s="18">
        <f t="shared" si="239"/>
        <v>1.354137805932476</v>
      </c>
      <c r="BO91" t="str">
        <f t="shared" si="260"/>
        <v>34 Culture, media and sports occupations</v>
      </c>
      <c r="BP91" s="18">
        <f t="shared" si="240"/>
        <v>-4.7563616685680099</v>
      </c>
      <c r="BQ91" s="18">
        <f t="shared" si="240"/>
        <v>-4.5780286349788701</v>
      </c>
      <c r="BR91" s="18">
        <f t="shared" si="240"/>
        <v>-6.4424563442919913</v>
      </c>
      <c r="BS91" s="18">
        <f t="shared" si="240"/>
        <v>-4.200644156187483</v>
      </c>
      <c r="BT91" s="18">
        <f t="shared" si="241"/>
        <v>-4.9303772640263199</v>
      </c>
      <c r="BV91" s="18">
        <f t="shared" si="242"/>
        <v>-4.9538208595378386</v>
      </c>
      <c r="BW91" s="18">
        <f t="shared" si="243"/>
        <v>1.5275339111936237</v>
      </c>
      <c r="BX91" s="18">
        <f t="shared" si="244"/>
        <v>-2.1480376009916591</v>
      </c>
      <c r="BZ91" t="str">
        <f t="shared" si="261"/>
        <v>34 Culture, media and sports occupations</v>
      </c>
      <c r="CA91" s="18">
        <f t="shared" si="245"/>
        <v>-4.0822620951762918</v>
      </c>
      <c r="CB91" s="18">
        <f t="shared" si="245"/>
        <v>1.911721245097886</v>
      </c>
      <c r="CC91" s="18">
        <f t="shared" si="245"/>
        <v>-3.4075691717887047</v>
      </c>
      <c r="CD91" s="18">
        <f t="shared" si="245"/>
        <v>-3.5296066102418644</v>
      </c>
      <c r="CE91" s="18">
        <f t="shared" si="246"/>
        <v>-3.1599495869219396</v>
      </c>
      <c r="CG91" s="18">
        <f t="shared" si="247"/>
        <v>-3.4889446054217288</v>
      </c>
      <c r="CH91" s="18">
        <f t="shared" si="248"/>
        <v>1.7096066091064621</v>
      </c>
      <c r="CI91" s="18">
        <f t="shared" si="249"/>
        <v>-0.87457312779763985</v>
      </c>
      <c r="CK91" t="str">
        <f t="shared" si="262"/>
        <v>34 Culture, media and sports occupations</v>
      </c>
      <c r="CL91" s="18">
        <f t="shared" si="250"/>
        <v>4.9657080076177751</v>
      </c>
      <c r="CM91" s="18">
        <f t="shared" si="250"/>
        <v>-6.6846057181490171</v>
      </c>
      <c r="CN91" s="18">
        <f t="shared" si="250"/>
        <v>1.0874688375931418</v>
      </c>
      <c r="CO91" s="18">
        <f t="shared" si="250"/>
        <v>-1.674101182162735</v>
      </c>
      <c r="CP91" s="18">
        <f t="shared" si="251"/>
        <v>-1.1429953365828971</v>
      </c>
      <c r="CR91" s="18">
        <f t="shared" si="252"/>
        <v>-0.76206374639652408</v>
      </c>
      <c r="CS91" s="18">
        <f t="shared" si="253"/>
        <v>2.085012584063195</v>
      </c>
      <c r="CT91" s="18">
        <f t="shared" si="254"/>
        <v>1.5224373391167667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7.0800228935322451</v>
      </c>
      <c r="C92" s="18">
        <f t="shared" si="210"/>
        <v>-4.0674572365821726</v>
      </c>
      <c r="D92" s="18">
        <f t="shared" si="210"/>
        <v>3.5890563797070119</v>
      </c>
      <c r="E92" s="18">
        <f t="shared" si="210"/>
        <v>3.0932589375533448</v>
      </c>
      <c r="F92" s="18">
        <f t="shared" si="211"/>
        <v>2.7844406139048594</v>
      </c>
      <c r="H92" s="18">
        <f t="shared" si="212"/>
        <v>3.2582605243523188</v>
      </c>
      <c r="I92" s="18">
        <f t="shared" si="213"/>
        <v>3.1416578301436182</v>
      </c>
      <c r="J92" s="18">
        <f t="shared" si="214"/>
        <v>5.4225626077156974</v>
      </c>
      <c r="L92" t="str">
        <f t="shared" si="255"/>
        <v>35 Business and public service associate professionals</v>
      </c>
      <c r="M92" s="18">
        <f t="shared" si="215"/>
        <v>9.7360717382484641</v>
      </c>
      <c r="N92" s="18">
        <f t="shared" si="215"/>
        <v>-4.7949860223500345</v>
      </c>
      <c r="O92" s="18">
        <f t="shared" si="215"/>
        <v>3.2759457946470727</v>
      </c>
      <c r="P92" s="18">
        <f t="shared" si="215"/>
        <v>2.6616248084215144</v>
      </c>
      <c r="Q92" s="18">
        <f t="shared" si="216"/>
        <v>2.3696141333518383</v>
      </c>
      <c r="S92" s="18">
        <f t="shared" si="217"/>
        <v>2.8659913718715568</v>
      </c>
      <c r="T92" s="18">
        <f t="shared" si="218"/>
        <v>3.0834097603048338</v>
      </c>
      <c r="U92" s="18">
        <f t="shared" si="219"/>
        <v>5.0867365810210785</v>
      </c>
      <c r="W92" t="str">
        <f t="shared" si="256"/>
        <v>35 Business and public service associate professionals</v>
      </c>
      <c r="X92" s="18">
        <f t="shared" si="220"/>
        <v>1.2821542559529719</v>
      </c>
      <c r="Y92" s="18">
        <f t="shared" si="220"/>
        <v>12.779400652379348</v>
      </c>
      <c r="Z92" s="18">
        <f t="shared" si="220"/>
        <v>8.3793498759932028E-2</v>
      </c>
      <c r="AA92" s="18">
        <f t="shared" si="220"/>
        <v>1.0604431074574316</v>
      </c>
      <c r="AB92" s="18">
        <f t="shared" si="221"/>
        <v>1.4474849509294785</v>
      </c>
      <c r="AD92" s="18">
        <f t="shared" si="222"/>
        <v>0.73383886471922732</v>
      </c>
      <c r="AE92" s="18">
        <f t="shared" si="223"/>
        <v>2.8952657411554839</v>
      </c>
      <c r="AF92" s="18">
        <f t="shared" si="224"/>
        <v>3.3960538720098077</v>
      </c>
      <c r="AH92" t="str">
        <f t="shared" si="257"/>
        <v>35 Business and public service associate professionals</v>
      </c>
      <c r="AI92" s="18">
        <f t="shared" si="225"/>
        <v>0.35125678561021001</v>
      </c>
      <c r="AJ92" s="18">
        <f t="shared" si="225"/>
        <v>16.578503235773546</v>
      </c>
      <c r="AK92" s="18">
        <f t="shared" si="225"/>
        <v>0.13429575569199326</v>
      </c>
      <c r="AL92" s="18">
        <f t="shared" si="225"/>
        <v>1.6997634493692848</v>
      </c>
      <c r="AM92" s="18">
        <f t="shared" si="226"/>
        <v>2.0753220604597944</v>
      </c>
      <c r="AO92" s="18">
        <f t="shared" si="227"/>
        <v>1.1752402731061817</v>
      </c>
      <c r="AP92" s="18">
        <f t="shared" si="228"/>
        <v>2.8513367447241977</v>
      </c>
      <c r="AQ92" s="18">
        <f t="shared" si="229"/>
        <v>3.6660802811655069</v>
      </c>
      <c r="AS92" t="str">
        <f t="shared" si="258"/>
        <v>35 Business and public service associate professionals</v>
      </c>
      <c r="AT92" s="18">
        <f t="shared" si="230"/>
        <v>-0.57606345620269117</v>
      </c>
      <c r="AU92" s="18">
        <f t="shared" si="230"/>
        <v>16.373997459187439</v>
      </c>
      <c r="AV92" s="18">
        <f t="shared" si="230"/>
        <v>-0.5490202022291224</v>
      </c>
      <c r="AW92" s="18">
        <f t="shared" si="230"/>
        <v>1.3241895490406996</v>
      </c>
      <c r="AX92" s="18">
        <f t="shared" si="231"/>
        <v>1.6107230813376283</v>
      </c>
      <c r="AZ92" s="18">
        <f t="shared" si="232"/>
        <v>0.69589844327004879</v>
      </c>
      <c r="BA92" s="18">
        <f t="shared" si="233"/>
        <v>2.6693912633547257</v>
      </c>
      <c r="BB92" s="18">
        <f t="shared" si="234"/>
        <v>3.1581778482590694</v>
      </c>
      <c r="BD92" t="str">
        <f t="shared" si="259"/>
        <v>35 Business and public service associate professionals</v>
      </c>
      <c r="BE92" s="18">
        <f t="shared" si="235"/>
        <v>3.2315295364943486</v>
      </c>
      <c r="BF92" s="18">
        <f t="shared" si="235"/>
        <v>4.7482510703358072</v>
      </c>
      <c r="BG92" s="18">
        <f t="shared" si="235"/>
        <v>-2.0747464172118923</v>
      </c>
      <c r="BH92" s="18">
        <f t="shared" si="235"/>
        <v>-0.3799373120568994</v>
      </c>
      <c r="BI92" s="18">
        <f t="shared" si="236"/>
        <v>-0.6013409060159014</v>
      </c>
      <c r="BK92" s="18">
        <f t="shared" si="237"/>
        <v>-0.94810801112985565</v>
      </c>
      <c r="BL92" s="18">
        <f t="shared" si="238"/>
        <v>2.1760179177099825</v>
      </c>
      <c r="BM92" s="18">
        <f t="shared" si="239"/>
        <v>1.487776314261291</v>
      </c>
      <c r="BO92" t="str">
        <f t="shared" si="260"/>
        <v>35 Business and public service associate professionals</v>
      </c>
      <c r="BP92" s="18">
        <f t="shared" si="240"/>
        <v>1.5098509356399115</v>
      </c>
      <c r="BQ92" s="18">
        <f t="shared" si="240"/>
        <v>2.5776159314681468</v>
      </c>
      <c r="BR92" s="18">
        <f t="shared" si="240"/>
        <v>-3.9510245011887268</v>
      </c>
      <c r="BS92" s="18">
        <f t="shared" si="240"/>
        <v>-2.4633581263415527</v>
      </c>
      <c r="BT92" s="18">
        <f t="shared" si="241"/>
        <v>-2.6245131078326267</v>
      </c>
      <c r="BV92" s="18">
        <f t="shared" si="242"/>
        <v>-2.961789663019021</v>
      </c>
      <c r="BW92" s="18">
        <f t="shared" si="243"/>
        <v>1.836989822121482</v>
      </c>
      <c r="BX92" s="18">
        <f t="shared" si="244"/>
        <v>-0.33461312027948109</v>
      </c>
      <c r="BZ92" t="str">
        <f t="shared" si="261"/>
        <v>35 Business and public service associate professionals</v>
      </c>
      <c r="CA92" s="18">
        <f t="shared" si="245"/>
        <v>-1.1840596043491636</v>
      </c>
      <c r="CB92" s="18">
        <f t="shared" si="245"/>
        <v>2.4085258257592557</v>
      </c>
      <c r="CC92" s="18">
        <f t="shared" si="245"/>
        <v>-4.0761478930458566</v>
      </c>
      <c r="CD92" s="18">
        <f t="shared" si="245"/>
        <v>-4.4050860005099279</v>
      </c>
      <c r="CE92" s="18">
        <f t="shared" si="246"/>
        <v>-3.8897261265962491</v>
      </c>
      <c r="CG92" s="18">
        <f t="shared" si="247"/>
        <v>-4.2955654873026443</v>
      </c>
      <c r="CH92" s="18">
        <f t="shared" si="248"/>
        <v>1.6121097511047289</v>
      </c>
      <c r="CI92" s="18">
        <f t="shared" si="249"/>
        <v>-1.5700826463978412</v>
      </c>
      <c r="CK92" t="str">
        <f t="shared" si="262"/>
        <v>35 Business and public service associate professionals</v>
      </c>
      <c r="CL92" s="18">
        <f t="shared" si="250"/>
        <v>4.9289223260070347</v>
      </c>
      <c r="CM92" s="18">
        <f t="shared" si="250"/>
        <v>-12.346346870041923</v>
      </c>
      <c r="CN92" s="18">
        <f t="shared" si="250"/>
        <v>-1.9048182630822308</v>
      </c>
      <c r="CO92" s="18">
        <f t="shared" si="250"/>
        <v>-1.1457603177918996</v>
      </c>
      <c r="CP92" s="18">
        <f t="shared" si="251"/>
        <v>-2.1219997467140206</v>
      </c>
      <c r="CR92" s="18">
        <f t="shared" si="252"/>
        <v>-1.3994300174890895</v>
      </c>
      <c r="CS92" s="18">
        <f t="shared" si="253"/>
        <v>1.8117807220948245</v>
      </c>
      <c r="CT92" s="18">
        <f t="shared" si="254"/>
        <v>0.74965734587384425</v>
      </c>
    </row>
    <row r="93" spans="1:98" x14ac:dyDescent="0.2">
      <c r="A93" t="str">
        <f t="shared" si="209"/>
        <v>41 Administrative occupations</v>
      </c>
      <c r="B93" s="18">
        <f t="shared" si="210"/>
        <v>8.0816851136911616</v>
      </c>
      <c r="C93" s="18">
        <f t="shared" si="210"/>
        <v>-10.07240792581513</v>
      </c>
      <c r="D93" s="18">
        <f t="shared" si="210"/>
        <v>3.8146105477715464</v>
      </c>
      <c r="E93" s="18">
        <f t="shared" si="210"/>
        <v>3.3176194059872932</v>
      </c>
      <c r="F93" s="18">
        <f t="shared" si="211"/>
        <v>2.5789098381440834</v>
      </c>
      <c r="H93" s="18">
        <f t="shared" si="212"/>
        <v>3.4830181955200601</v>
      </c>
      <c r="I93" s="18">
        <f t="shared" si="213"/>
        <v>3.3606631017870869</v>
      </c>
      <c r="J93" s="18">
        <f t="shared" si="214"/>
        <v>5.749709551618909</v>
      </c>
      <c r="L93" t="str">
        <f t="shared" si="255"/>
        <v>41 Administrative occupations</v>
      </c>
      <c r="M93" s="18">
        <f t="shared" si="215"/>
        <v>10.505386348910273</v>
      </c>
      <c r="N93" s="18">
        <f t="shared" si="215"/>
        <v>-8.496256605242392</v>
      </c>
      <c r="O93" s="18">
        <f t="shared" si="215"/>
        <v>3.8287553151967746</v>
      </c>
      <c r="P93" s="18">
        <f t="shared" si="215"/>
        <v>3.1003543103113929</v>
      </c>
      <c r="Q93" s="18">
        <f t="shared" si="216"/>
        <v>2.5597119388194089</v>
      </c>
      <c r="S93" s="18">
        <f t="shared" si="217"/>
        <v>3.34258508659806</v>
      </c>
      <c r="T93" s="18">
        <f t="shared" si="218"/>
        <v>3.3829869283901193</v>
      </c>
      <c r="U93" s="18">
        <f t="shared" si="219"/>
        <v>5.6627383700488476</v>
      </c>
      <c r="W93" t="str">
        <f t="shared" si="256"/>
        <v>41 Administrative occupations</v>
      </c>
      <c r="X93" s="18">
        <f t="shared" si="220"/>
        <v>2.214052756776197</v>
      </c>
      <c r="Y93" s="18">
        <f t="shared" si="220"/>
        <v>8.0712900142110513</v>
      </c>
      <c r="Z93" s="18">
        <f t="shared" si="220"/>
        <v>1.0144353094216241</v>
      </c>
      <c r="AA93" s="18">
        <f t="shared" si="220"/>
        <v>1.5519306788369658</v>
      </c>
      <c r="AB93" s="18">
        <f t="shared" si="221"/>
        <v>1.7786852360684557</v>
      </c>
      <c r="AD93" s="18">
        <f t="shared" si="222"/>
        <v>1.372448527116199</v>
      </c>
      <c r="AE93" s="18">
        <f t="shared" si="223"/>
        <v>3.3433652619921483</v>
      </c>
      <c r="AF93" s="18">
        <f t="shared" si="224"/>
        <v>4.24107310474231</v>
      </c>
      <c r="AH93" t="str">
        <f t="shared" si="257"/>
        <v>41 Administrative occupations</v>
      </c>
      <c r="AI93" s="18">
        <f t="shared" si="225"/>
        <v>2.287469113298779</v>
      </c>
      <c r="AJ93" s="18">
        <f t="shared" si="225"/>
        <v>5.344188861700272</v>
      </c>
      <c r="AK93" s="18">
        <f t="shared" si="225"/>
        <v>0.86778820312409799</v>
      </c>
      <c r="AL93" s="18">
        <f t="shared" si="225"/>
        <v>1.6400406138686208</v>
      </c>
      <c r="AM93" s="18">
        <f t="shared" si="226"/>
        <v>1.6251818519359862</v>
      </c>
      <c r="AO93" s="18">
        <f t="shared" si="227"/>
        <v>1.381968432329006</v>
      </c>
      <c r="AP93" s="18">
        <f t="shared" si="228"/>
        <v>3.4601065403492282</v>
      </c>
      <c r="AQ93" s="18">
        <f t="shared" si="229"/>
        <v>4.35095357319637</v>
      </c>
      <c r="AS93" t="str">
        <f t="shared" si="258"/>
        <v>41 Administrative occupations</v>
      </c>
      <c r="AT93" s="18">
        <f t="shared" si="230"/>
        <v>2.2407898531885628</v>
      </c>
      <c r="AU93" s="18">
        <f t="shared" si="230"/>
        <v>7.1187643759936581</v>
      </c>
      <c r="AV93" s="18">
        <f t="shared" si="230"/>
        <v>0.42916795043403955</v>
      </c>
      <c r="AW93" s="18">
        <f t="shared" si="230"/>
        <v>1.6579289065807634</v>
      </c>
      <c r="AX93" s="18">
        <f t="shared" si="231"/>
        <v>1.6040666671180981</v>
      </c>
      <c r="AZ93" s="18">
        <f t="shared" si="232"/>
        <v>1.2466804945131305</v>
      </c>
      <c r="BA93" s="18">
        <f t="shared" si="233"/>
        <v>3.2963471518402176</v>
      </c>
      <c r="BB93" s="18">
        <f t="shared" si="234"/>
        <v>4.1141126425775942</v>
      </c>
      <c r="BD93" t="str">
        <f t="shared" si="259"/>
        <v>41 Administrative occupations</v>
      </c>
      <c r="BE93" s="18">
        <f t="shared" si="235"/>
        <v>1.2440683319867363</v>
      </c>
      <c r="BF93" s="18">
        <f t="shared" si="235"/>
        <v>10.246379012103102</v>
      </c>
      <c r="BG93" s="18">
        <f t="shared" si="235"/>
        <v>-2.5535756275812949</v>
      </c>
      <c r="BH93" s="18">
        <f t="shared" si="235"/>
        <v>-1.0789639759804071</v>
      </c>
      <c r="BI93" s="18">
        <f t="shared" si="236"/>
        <v>-0.87287116002481291</v>
      </c>
      <c r="BK93" s="18">
        <f t="shared" si="237"/>
        <v>-1.5729640652732524</v>
      </c>
      <c r="BL93" s="18">
        <f t="shared" si="238"/>
        <v>2.3283003809957847</v>
      </c>
      <c r="BM93" s="18">
        <f t="shared" si="239"/>
        <v>1.2266908112342323</v>
      </c>
      <c r="BO93" t="str">
        <f t="shared" si="260"/>
        <v>41 Administrative occupations</v>
      </c>
      <c r="BP93" s="18">
        <f t="shared" si="240"/>
        <v>-1.0328147295716406</v>
      </c>
      <c r="BQ93" s="18">
        <f t="shared" si="240"/>
        <v>5.7340381872891255</v>
      </c>
      <c r="BR93" s="18">
        <f t="shared" si="240"/>
        <v>-4.7316881070061489</v>
      </c>
      <c r="BS93" s="18">
        <f t="shared" si="240"/>
        <v>-3.8781120198767116</v>
      </c>
      <c r="BT93" s="18">
        <f t="shared" si="241"/>
        <v>-3.5729777079261948</v>
      </c>
      <c r="BV93" s="18">
        <f t="shared" si="242"/>
        <v>-4.1634837705866401</v>
      </c>
      <c r="BW93" s="18">
        <f t="shared" si="243"/>
        <v>1.9484628097924395</v>
      </c>
      <c r="BX93" s="18">
        <f t="shared" si="244"/>
        <v>-0.96899914880533844</v>
      </c>
      <c r="BZ93" t="str">
        <f t="shared" si="261"/>
        <v>41 Administrative occupations</v>
      </c>
      <c r="CA93" s="18">
        <f t="shared" si="245"/>
        <v>-7.0646680348848694</v>
      </c>
      <c r="CB93" s="18">
        <f t="shared" si="245"/>
        <v>2.5248317441594503</v>
      </c>
      <c r="CC93" s="18">
        <f t="shared" si="245"/>
        <v>-6.593037177983641</v>
      </c>
      <c r="CD93" s="18">
        <f t="shared" si="245"/>
        <v>-9.3670060164690145</v>
      </c>
      <c r="CE93" s="18">
        <f t="shared" si="246"/>
        <v>-7.8014084416548446</v>
      </c>
      <c r="CG93" s="18">
        <f t="shared" si="247"/>
        <v>-8.4516260653383579</v>
      </c>
      <c r="CH93" s="18">
        <f t="shared" si="248"/>
        <v>1.2567038386933849</v>
      </c>
      <c r="CI93" s="18">
        <f t="shared" si="249"/>
        <v>-4.8826313270621817</v>
      </c>
      <c r="CK93" t="str">
        <f t="shared" si="262"/>
        <v>41 Administrative occupations</v>
      </c>
      <c r="CL93" s="18">
        <f t="shared" si="250"/>
        <v>-1.6355623757735915</v>
      </c>
      <c r="CM93" s="18">
        <f t="shared" si="250"/>
        <v>-13.251417741653649</v>
      </c>
      <c r="CN93" s="18">
        <f t="shared" si="250"/>
        <v>-3.3081318332269238</v>
      </c>
      <c r="CO93" s="18">
        <f t="shared" si="250"/>
        <v>-4.3029709176675475</v>
      </c>
      <c r="CP93" s="18">
        <f t="shared" si="251"/>
        <v>-4.5804655230070379</v>
      </c>
      <c r="CR93" s="18">
        <f t="shared" si="252"/>
        <v>-3.9725004167807443</v>
      </c>
      <c r="CS93" s="18">
        <f t="shared" si="253"/>
        <v>1.6085071963443776</v>
      </c>
      <c r="CT93" s="18">
        <f t="shared" si="254"/>
        <v>-1.3557241976333012</v>
      </c>
    </row>
    <row r="94" spans="1:98" x14ac:dyDescent="0.2">
      <c r="A94" t="str">
        <f t="shared" si="209"/>
        <v>42 Secretarial and related occupations</v>
      </c>
      <c r="B94" s="18">
        <f t="shared" si="210"/>
        <v>9.8158587854069612</v>
      </c>
      <c r="C94" s="18">
        <f t="shared" si="210"/>
        <v>-9.3251923297704593</v>
      </c>
      <c r="D94" s="18">
        <f t="shared" si="210"/>
        <v>9.2294174300749923</v>
      </c>
      <c r="E94" s="18">
        <f t="shared" si="210"/>
        <v>4.7578471507001119</v>
      </c>
      <c r="F94" s="18">
        <f t="shared" si="211"/>
        <v>5.1818120821501168</v>
      </c>
      <c r="H94" s="18">
        <f t="shared" si="212"/>
        <v>6.2276520348961473</v>
      </c>
      <c r="I94" s="18">
        <f t="shared" si="213"/>
        <v>4.5091950189068752</v>
      </c>
      <c r="J94" s="18">
        <f t="shared" si="214"/>
        <v>8.5276734922290274</v>
      </c>
      <c r="L94" t="str">
        <f t="shared" si="255"/>
        <v>42 Secretarial and related occupations</v>
      </c>
      <c r="M94" s="18">
        <f t="shared" si="215"/>
        <v>9.0217730498377549</v>
      </c>
      <c r="N94" s="18">
        <f t="shared" si="215"/>
        <v>-16.729577072209555</v>
      </c>
      <c r="O94" s="18">
        <f t="shared" si="215"/>
        <v>9.7726418744686239</v>
      </c>
      <c r="P94" s="18">
        <f t="shared" si="215"/>
        <v>2.5096923605544497</v>
      </c>
      <c r="Q94" s="18">
        <f t="shared" si="216"/>
        <v>3.3744390423997794</v>
      </c>
      <c r="S94" s="18">
        <f t="shared" si="217"/>
        <v>4.8756484041752701</v>
      </c>
      <c r="T94" s="18">
        <f t="shared" si="218"/>
        <v>4.137907464360846</v>
      </c>
      <c r="U94" s="18">
        <f t="shared" si="219"/>
        <v>7.3050461472602413</v>
      </c>
      <c r="W94" t="str">
        <f t="shared" si="256"/>
        <v>42 Secretarial and related occupations</v>
      </c>
      <c r="X94" s="18">
        <f t="shared" si="220"/>
        <v>2.7219823557522282</v>
      </c>
      <c r="Y94" s="18">
        <f t="shared" si="220"/>
        <v>0.1169986831458969</v>
      </c>
      <c r="Z94" s="18">
        <f t="shared" si="220"/>
        <v>7.9498884261209879</v>
      </c>
      <c r="AA94" s="18">
        <f t="shared" si="220"/>
        <v>3.2237928195027354</v>
      </c>
      <c r="AB94" s="18">
        <f t="shared" si="221"/>
        <v>4.4782906423878499</v>
      </c>
      <c r="AD94" s="18">
        <f t="shared" si="222"/>
        <v>4.7757088422785587</v>
      </c>
      <c r="AE94" s="18">
        <f t="shared" si="223"/>
        <v>4.7494174613678108</v>
      </c>
      <c r="AF94" s="18">
        <f t="shared" si="224"/>
        <v>7.6443570726820953</v>
      </c>
      <c r="AH94" t="str">
        <f t="shared" si="257"/>
        <v>42 Secretarial and related occupations</v>
      </c>
      <c r="AI94" s="18">
        <f t="shared" si="225"/>
        <v>2.5054140531929336</v>
      </c>
      <c r="AJ94" s="18">
        <f t="shared" si="225"/>
        <v>3.5296547432039027</v>
      </c>
      <c r="AK94" s="18">
        <f t="shared" si="225"/>
        <v>6.7503891708975194</v>
      </c>
      <c r="AL94" s="18">
        <f t="shared" si="225"/>
        <v>1.5445510274036733</v>
      </c>
      <c r="AM94" s="18">
        <f t="shared" si="226"/>
        <v>3.2683875951420527</v>
      </c>
      <c r="AO94" s="18">
        <f t="shared" si="227"/>
        <v>3.2509932466520119</v>
      </c>
      <c r="AP94" s="18">
        <f t="shared" si="228"/>
        <v>4.1845137210738459</v>
      </c>
      <c r="AQ94" s="18">
        <f t="shared" si="229"/>
        <v>6.2002273062616631</v>
      </c>
      <c r="AS94" t="str">
        <f t="shared" si="258"/>
        <v>42 Secretarial and related occupations</v>
      </c>
      <c r="AT94" s="18">
        <f t="shared" si="230"/>
        <v>1.5297959776023218</v>
      </c>
      <c r="AU94" s="18">
        <f t="shared" si="230"/>
        <v>1.8048793192377843</v>
      </c>
      <c r="AV94" s="18">
        <f t="shared" si="230"/>
        <v>5.3986965587581981</v>
      </c>
      <c r="AW94" s="18">
        <f t="shared" si="230"/>
        <v>-0.65000175029595875</v>
      </c>
      <c r="AX94" s="18">
        <f t="shared" si="231"/>
        <v>1.3564671466539835</v>
      </c>
      <c r="AZ94" s="18">
        <f t="shared" si="232"/>
        <v>1.3266433235616937</v>
      </c>
      <c r="BA94" s="18">
        <f t="shared" si="233"/>
        <v>3.7200466595986192</v>
      </c>
      <c r="BB94" s="18">
        <f t="shared" si="234"/>
        <v>4.5462200323289625</v>
      </c>
      <c r="BD94" t="str">
        <f t="shared" si="259"/>
        <v>42 Secretarial and related occupations</v>
      </c>
      <c r="BE94" s="18">
        <f t="shared" si="235"/>
        <v>-0.14995105722165336</v>
      </c>
      <c r="BF94" s="18">
        <f t="shared" si="235"/>
        <v>2.6514638595566353</v>
      </c>
      <c r="BG94" s="18">
        <f t="shared" si="235"/>
        <v>1.1259504613433169</v>
      </c>
      <c r="BH94" s="18">
        <f t="shared" si="235"/>
        <v>-8.0207714832328474</v>
      </c>
      <c r="BI94" s="18">
        <f t="shared" si="236"/>
        <v>-4.6027202594537524</v>
      </c>
      <c r="BK94" s="18">
        <f t="shared" si="237"/>
        <v>-5.0676903357215197</v>
      </c>
      <c r="BL94" s="18">
        <f t="shared" si="238"/>
        <v>2.2553987505856243</v>
      </c>
      <c r="BM94" s="18">
        <f t="shared" si="239"/>
        <v>-1.0337005831844825</v>
      </c>
      <c r="BO94" t="str">
        <f t="shared" si="260"/>
        <v>42 Secretarial and related occupations</v>
      </c>
      <c r="BP94" s="18">
        <f t="shared" si="240"/>
        <v>-2.6610591607514111</v>
      </c>
      <c r="BQ94" s="18">
        <f t="shared" si="240"/>
        <v>0.99101416832512168</v>
      </c>
      <c r="BR94" s="18">
        <f t="shared" si="240"/>
        <v>-3.1292436814110536</v>
      </c>
      <c r="BS94" s="18">
        <f t="shared" si="240"/>
        <v>-8.9997542582814898</v>
      </c>
      <c r="BT94" s="18">
        <f t="shared" si="241"/>
        <v>-6.5983625957073633</v>
      </c>
      <c r="BV94" s="18">
        <f t="shared" si="242"/>
        <v>-7.0835503679830154</v>
      </c>
      <c r="BW94" s="18">
        <f t="shared" si="243"/>
        <v>1.9424433453816281</v>
      </c>
      <c r="BX94" s="18">
        <f t="shared" si="244"/>
        <v>-2.6664385062316831</v>
      </c>
      <c r="BZ94" t="str">
        <f t="shared" si="261"/>
        <v>42 Secretarial and related occupations</v>
      </c>
      <c r="CA94" s="18">
        <f t="shared" si="245"/>
        <v>-6.1909128687127835</v>
      </c>
      <c r="CB94" s="18">
        <f t="shared" si="245"/>
        <v>-2.2561101555957919</v>
      </c>
      <c r="CC94" s="18">
        <f t="shared" si="245"/>
        <v>-9.8826834505574723</v>
      </c>
      <c r="CD94" s="18">
        <f t="shared" si="245"/>
        <v>-10.346675412272678</v>
      </c>
      <c r="CE94" s="18">
        <f t="shared" si="246"/>
        <v>-9.7157116788782023</v>
      </c>
      <c r="CG94" s="18">
        <f t="shared" si="247"/>
        <v>-10.192277476598989</v>
      </c>
      <c r="CH94" s="18">
        <f t="shared" si="248"/>
        <v>1.2323773712159758</v>
      </c>
      <c r="CI94" s="18">
        <f t="shared" si="249"/>
        <v>-5.9088850501643364</v>
      </c>
      <c r="CK94" t="str">
        <f t="shared" si="262"/>
        <v>42 Secretarial and related occupations</v>
      </c>
      <c r="CL94" s="18">
        <f t="shared" si="250"/>
        <v>3.2274415238368492</v>
      </c>
      <c r="CM94" s="18">
        <f t="shared" si="250"/>
        <v>-5.4927763487786274</v>
      </c>
      <c r="CN94" s="18">
        <f t="shared" si="250"/>
        <v>4.5221860460442631</v>
      </c>
      <c r="CO94" s="18">
        <f t="shared" si="250"/>
        <v>-0.92863582383250209</v>
      </c>
      <c r="CP94" s="18">
        <f t="shared" si="251"/>
        <v>0.44696141416529223</v>
      </c>
      <c r="CR94" s="18">
        <f t="shared" si="252"/>
        <v>0.85596524392212991</v>
      </c>
      <c r="CS94" s="18">
        <f t="shared" si="253"/>
        <v>3.0454440285360596</v>
      </c>
      <c r="CT94" s="18">
        <f t="shared" si="254"/>
        <v>3.6198693583401997</v>
      </c>
    </row>
    <row r="95" spans="1:98" x14ac:dyDescent="0.2">
      <c r="A95" t="str">
        <f t="shared" si="209"/>
        <v>51 Skilled agricultural and related trades</v>
      </c>
      <c r="B95" s="18">
        <f t="shared" si="210"/>
        <v>27.354933467079157</v>
      </c>
      <c r="C95" s="18">
        <f t="shared" si="210"/>
        <v>-53.944387053597119</v>
      </c>
      <c r="D95" s="18">
        <f t="shared" si="210"/>
        <v>3.9255059658452218</v>
      </c>
      <c r="E95" s="18">
        <f t="shared" si="210"/>
        <v>3.2872221096678089</v>
      </c>
      <c r="F95" s="18">
        <f t="shared" si="211"/>
        <v>-1.6079623129080178</v>
      </c>
      <c r="H95" s="18">
        <f t="shared" si="212"/>
        <v>3.4995466266909636</v>
      </c>
      <c r="I95" s="18">
        <f t="shared" si="213"/>
        <v>4.3050952772712536</v>
      </c>
      <c r="J95" s="18">
        <f t="shared" si="214"/>
        <v>6.4591387436176539</v>
      </c>
      <c r="L95" t="str">
        <f t="shared" si="255"/>
        <v>51 Skilled agricultural and related trades</v>
      </c>
      <c r="M95" s="18">
        <f t="shared" si="215"/>
        <v>6.6356935098676351</v>
      </c>
      <c r="N95" s="18">
        <f t="shared" si="215"/>
        <v>-16.508403482773172</v>
      </c>
      <c r="O95" s="18">
        <f t="shared" si="215"/>
        <v>2.2654430811680948</v>
      </c>
      <c r="P95" s="18">
        <f t="shared" si="215"/>
        <v>3.8491574523043193</v>
      </c>
      <c r="Q95" s="18">
        <f t="shared" si="216"/>
        <v>1.9517808661330571</v>
      </c>
      <c r="S95" s="18">
        <f t="shared" si="217"/>
        <v>3.3185461514335213</v>
      </c>
      <c r="T95" s="18">
        <f t="shared" si="218"/>
        <v>3.5459918249112654</v>
      </c>
      <c r="U95" s="18">
        <f t="shared" si="219"/>
        <v>5.7658881017645269</v>
      </c>
      <c r="W95" t="str">
        <f t="shared" si="256"/>
        <v>51 Skilled agricultural and related trades</v>
      </c>
      <c r="X95" s="18">
        <f t="shared" si="220"/>
        <v>2.9320257298392605</v>
      </c>
      <c r="Y95" s="18">
        <f t="shared" si="220"/>
        <v>39.141627360714452</v>
      </c>
      <c r="Z95" s="18">
        <f t="shared" si="220"/>
        <v>1.6889627421744713</v>
      </c>
      <c r="AA95" s="18">
        <f t="shared" si="220"/>
        <v>2.8728644662255221</v>
      </c>
      <c r="AB95" s="18">
        <f t="shared" si="221"/>
        <v>4.4545003156329255</v>
      </c>
      <c r="AD95" s="18">
        <f t="shared" si="222"/>
        <v>2.4767069364787675</v>
      </c>
      <c r="AE95" s="18">
        <f t="shared" si="223"/>
        <v>3.9230359462818942</v>
      </c>
      <c r="AF95" s="18">
        <f t="shared" si="224"/>
        <v>5.4745892253351247</v>
      </c>
      <c r="AH95" t="str">
        <f t="shared" si="257"/>
        <v>51 Skilled agricultural and related trades</v>
      </c>
      <c r="AI95" s="18">
        <f t="shared" si="225"/>
        <v>0.54319166617771142</v>
      </c>
      <c r="AJ95" s="18">
        <f t="shared" si="225"/>
        <v>14.575155315003908</v>
      </c>
      <c r="AK95" s="18">
        <f t="shared" si="225"/>
        <v>1.3707510199667317</v>
      </c>
      <c r="AL95" s="18">
        <f t="shared" si="225"/>
        <v>2.4868484981076966</v>
      </c>
      <c r="AM95" s="18">
        <f t="shared" si="226"/>
        <v>2.8509831789025331</v>
      </c>
      <c r="AO95" s="18">
        <f t="shared" si="227"/>
        <v>2.1134572780318939</v>
      </c>
      <c r="AP95" s="18">
        <f t="shared" si="228"/>
        <v>4.1433546805890176</v>
      </c>
      <c r="AQ95" s="18">
        <f t="shared" si="229"/>
        <v>5.4194379851253416</v>
      </c>
      <c r="AS95" t="str">
        <f t="shared" si="258"/>
        <v>51 Skilled agricultural and related trades</v>
      </c>
      <c r="AT95" s="18">
        <f t="shared" si="230"/>
        <v>-0.85267329998583996</v>
      </c>
      <c r="AU95" s="18">
        <f t="shared" si="230"/>
        <v>35.600526174553984</v>
      </c>
      <c r="AV95" s="18">
        <f t="shared" si="230"/>
        <v>0.60978266563209704</v>
      </c>
      <c r="AW95" s="18">
        <f t="shared" si="230"/>
        <v>2.9333701906250953</v>
      </c>
      <c r="AX95" s="18">
        <f t="shared" si="231"/>
        <v>3.9774164199016582</v>
      </c>
      <c r="AZ95" s="18">
        <f t="shared" si="232"/>
        <v>2.1529388108795677</v>
      </c>
      <c r="BA95" s="18">
        <f t="shared" si="233"/>
        <v>3.6503996115978321</v>
      </c>
      <c r="BB95" s="18">
        <f t="shared" si="234"/>
        <v>5.0328253556844782</v>
      </c>
      <c r="BD95" t="str">
        <f t="shared" si="259"/>
        <v>51 Skilled agricultural and related trades</v>
      </c>
      <c r="BE95" s="18">
        <f t="shared" si="235"/>
        <v>2.6012368076312908</v>
      </c>
      <c r="BF95" s="18">
        <f t="shared" si="235"/>
        <v>9.8995082293020786</v>
      </c>
      <c r="BG95" s="18">
        <f t="shared" si="235"/>
        <v>-1.4250896602977736</v>
      </c>
      <c r="BH95" s="18">
        <f t="shared" si="235"/>
        <v>0.30301949087776503</v>
      </c>
      <c r="BI95" s="18">
        <f t="shared" si="236"/>
        <v>0.33107969319070563</v>
      </c>
      <c r="BK95" s="18">
        <f t="shared" si="237"/>
        <v>-0.27635708034209339</v>
      </c>
      <c r="BL95" s="18">
        <f t="shared" si="238"/>
        <v>2.7462662601195564</v>
      </c>
      <c r="BM95" s="18">
        <f t="shared" si="239"/>
        <v>2.5583714216196762</v>
      </c>
      <c r="BO95" t="str">
        <f t="shared" si="260"/>
        <v>51 Skilled agricultural and related trades</v>
      </c>
      <c r="BP95" s="18">
        <f t="shared" si="240"/>
        <v>2.7919907014116285</v>
      </c>
      <c r="BQ95" s="18">
        <f t="shared" si="240"/>
        <v>5.4835603417822343</v>
      </c>
      <c r="BR95" s="18">
        <f t="shared" si="240"/>
        <v>-1.7937914237978747</v>
      </c>
      <c r="BS95" s="18">
        <f t="shared" si="240"/>
        <v>-0.72826011107962607</v>
      </c>
      <c r="BT95" s="18">
        <f t="shared" si="241"/>
        <v>-0.68645370955081608</v>
      </c>
      <c r="BV95" s="18">
        <f t="shared" si="242"/>
        <v>-1.0847156097923083</v>
      </c>
      <c r="BW95" s="18">
        <f t="shared" si="243"/>
        <v>2.6361672700679906</v>
      </c>
      <c r="BX95" s="18">
        <f t="shared" si="244"/>
        <v>1.9015446838261729</v>
      </c>
      <c r="BZ95" t="str">
        <f t="shared" si="261"/>
        <v>51 Skilled agricultural and related trades</v>
      </c>
      <c r="CA95" s="18">
        <f t="shared" si="245"/>
        <v>-2.4917984990353026</v>
      </c>
      <c r="CB95" s="18">
        <f t="shared" si="245"/>
        <v>15.969678115114604</v>
      </c>
      <c r="CC95" s="18">
        <f t="shared" si="245"/>
        <v>-4.6495617048595728</v>
      </c>
      <c r="CD95" s="18">
        <f t="shared" si="245"/>
        <v>-2.6283891622380096</v>
      </c>
      <c r="CE95" s="18">
        <f t="shared" si="246"/>
        <v>-2.2019733662367535</v>
      </c>
      <c r="CG95" s="18">
        <f t="shared" si="247"/>
        <v>-3.3068294217836303</v>
      </c>
      <c r="CH95" s="18">
        <f t="shared" si="248"/>
        <v>2.0442581418376848</v>
      </c>
      <c r="CI95" s="18">
        <f t="shared" si="249"/>
        <v>-0.28206374792352218</v>
      </c>
      <c r="CK95" t="str">
        <f t="shared" si="262"/>
        <v>51 Skilled agricultural and related trades</v>
      </c>
      <c r="CL95" s="18">
        <f t="shared" si="250"/>
        <v>-2.1002687474611093</v>
      </c>
      <c r="CM95" s="18">
        <f t="shared" si="250"/>
        <v>11.781669454860078</v>
      </c>
      <c r="CN95" s="18">
        <f t="shared" si="250"/>
        <v>2.0613550485156118</v>
      </c>
      <c r="CO95" s="18">
        <f t="shared" si="250"/>
        <v>-3.2660785668491621</v>
      </c>
      <c r="CP95" s="18">
        <f t="shared" si="251"/>
        <v>-0.73890228615488551</v>
      </c>
      <c r="CR95" s="18">
        <f t="shared" si="252"/>
        <v>-1.521904925443085</v>
      </c>
      <c r="CS95" s="18">
        <f t="shared" si="253"/>
        <v>1.981515732571637</v>
      </c>
      <c r="CT95" s="18">
        <f t="shared" si="254"/>
        <v>0.8579475827577232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-0.24803056369386844</v>
      </c>
      <c r="C96" s="18">
        <f t="shared" si="210"/>
        <v>5.7926665176184944</v>
      </c>
      <c r="D96" s="18">
        <f t="shared" si="210"/>
        <v>4.8067899053372498</v>
      </c>
      <c r="E96" s="18">
        <f t="shared" si="210"/>
        <v>3.8077557877137735</v>
      </c>
      <c r="F96" s="18">
        <f t="shared" si="211"/>
        <v>4.2422538058983994</v>
      </c>
      <c r="H96" s="18">
        <f t="shared" si="212"/>
        <v>4.1397045476319283</v>
      </c>
      <c r="I96" s="18">
        <f t="shared" si="213"/>
        <v>3.3428714592910413</v>
      </c>
      <c r="J96" s="18">
        <f t="shared" si="214"/>
        <v>6.2283407288078463</v>
      </c>
      <c r="L96" t="str">
        <f t="shared" si="255"/>
        <v>52 Skilled metal, electrical and electronic trades</v>
      </c>
      <c r="M96" s="18">
        <f t="shared" si="215"/>
        <v>6.4450101726388098</v>
      </c>
      <c r="N96" s="18">
        <f t="shared" si="215"/>
        <v>-21.233810412826504</v>
      </c>
      <c r="O96" s="18">
        <f t="shared" si="215"/>
        <v>8.3023257942594686</v>
      </c>
      <c r="P96" s="18">
        <f t="shared" si="215"/>
        <v>4.3139390216775153</v>
      </c>
      <c r="Q96" s="18">
        <f t="shared" si="216"/>
        <v>3.7073442121009492</v>
      </c>
      <c r="S96" s="18">
        <f t="shared" si="217"/>
        <v>5.6268085079116625</v>
      </c>
      <c r="T96" s="18">
        <f t="shared" si="218"/>
        <v>3.9344461768588745</v>
      </c>
      <c r="U96" s="18">
        <f t="shared" si="219"/>
        <v>7.7341978733387329</v>
      </c>
      <c r="W96" t="str">
        <f t="shared" si="256"/>
        <v>52 Skilled metal, electrical and electronic trades</v>
      </c>
      <c r="X96" s="18">
        <f t="shared" si="220"/>
        <v>-1.302486080350318</v>
      </c>
      <c r="Y96" s="18">
        <f t="shared" si="220"/>
        <v>2.3169851416874776</v>
      </c>
      <c r="Z96" s="18">
        <f t="shared" si="220"/>
        <v>3.7622981066802952</v>
      </c>
      <c r="AA96" s="18">
        <f t="shared" si="220"/>
        <v>2.4324015179077119</v>
      </c>
      <c r="AB96" s="18">
        <f t="shared" si="221"/>
        <v>2.8389063668794678</v>
      </c>
      <c r="AD96" s="18">
        <f t="shared" si="222"/>
        <v>2.873795626056741</v>
      </c>
      <c r="AE96" s="18">
        <f t="shared" si="223"/>
        <v>3.2915043295165036</v>
      </c>
      <c r="AF96" s="18">
        <f t="shared" si="224"/>
        <v>5.2519028592918238</v>
      </c>
      <c r="AH96" t="str">
        <f t="shared" si="257"/>
        <v>52 Skilled metal, electrical and electronic trades</v>
      </c>
      <c r="AI96" s="18">
        <f t="shared" si="225"/>
        <v>-4.0530292767204879</v>
      </c>
      <c r="AJ96" s="18">
        <f t="shared" si="225"/>
        <v>8.4873214991061374</v>
      </c>
      <c r="AK96" s="18">
        <f t="shared" si="225"/>
        <v>1.1837025953510327</v>
      </c>
      <c r="AL96" s="18">
        <f t="shared" si="225"/>
        <v>1.9827182872942384</v>
      </c>
      <c r="AM96" s="18">
        <f t="shared" si="226"/>
        <v>2.1262426016794622</v>
      </c>
      <c r="AO96" s="18">
        <f t="shared" si="227"/>
        <v>1.7156811087218449</v>
      </c>
      <c r="AP96" s="18">
        <f t="shared" si="228"/>
        <v>2.7649669275367605</v>
      </c>
      <c r="AQ96" s="18">
        <f t="shared" si="229"/>
        <v>3.9815800495863751</v>
      </c>
      <c r="AS96" t="str">
        <f t="shared" si="258"/>
        <v>52 Skilled metal, electrical and electronic trades</v>
      </c>
      <c r="AT96" s="18">
        <f t="shared" si="230"/>
        <v>-4.9435950422371588</v>
      </c>
      <c r="AU96" s="18">
        <f t="shared" si="230"/>
        <v>5.5752315539614461</v>
      </c>
      <c r="AV96" s="18">
        <f t="shared" si="230"/>
        <v>0.14744811456757212</v>
      </c>
      <c r="AW96" s="18">
        <f t="shared" si="230"/>
        <v>1.0120244552874524</v>
      </c>
      <c r="AX96" s="18">
        <f t="shared" si="231"/>
        <v>1.0196278991324359</v>
      </c>
      <c r="AZ96" s="18">
        <f t="shared" si="232"/>
        <v>0.72300618369789404</v>
      </c>
      <c r="BA96" s="18">
        <f t="shared" si="233"/>
        <v>2.5161662289683528</v>
      </c>
      <c r="BB96" s="18">
        <f t="shared" si="234"/>
        <v>3.0346329298767349</v>
      </c>
      <c r="BD96" t="str">
        <f t="shared" si="259"/>
        <v>52 Skilled metal, electrical and electronic trades</v>
      </c>
      <c r="BE96" s="18">
        <f t="shared" si="235"/>
        <v>2.3396276549688011</v>
      </c>
      <c r="BF96" s="18">
        <f t="shared" si="235"/>
        <v>-16.774458446328889</v>
      </c>
      <c r="BG96" s="18">
        <f t="shared" si="235"/>
        <v>3.3741798115327626E-2</v>
      </c>
      <c r="BH96" s="18">
        <f t="shared" si="235"/>
        <v>-0.47393913776212493</v>
      </c>
      <c r="BI96" s="18">
        <f t="shared" si="236"/>
        <v>-1.4237405087824451</v>
      </c>
      <c r="BK96" s="18">
        <f t="shared" si="237"/>
        <v>-0.30499908789631824</v>
      </c>
      <c r="BL96" s="18">
        <f t="shared" si="238"/>
        <v>2.0423600836079858</v>
      </c>
      <c r="BM96" s="18">
        <f t="shared" si="239"/>
        <v>1.8138431537317867</v>
      </c>
      <c r="BO96" t="str">
        <f t="shared" si="260"/>
        <v>52 Skilled metal, electrical and electronic trades</v>
      </c>
      <c r="BP96" s="18">
        <f t="shared" si="240"/>
        <v>0.50645281568368894</v>
      </c>
      <c r="BQ96" s="18">
        <f t="shared" si="240"/>
        <v>-14.976824787292909</v>
      </c>
      <c r="BR96" s="18">
        <f t="shared" si="240"/>
        <v>-2.6194537847403554</v>
      </c>
      <c r="BS96" s="18">
        <f t="shared" si="240"/>
        <v>-2.2861259803249268</v>
      </c>
      <c r="BT96" s="18">
        <f t="shared" si="241"/>
        <v>-3.2354476411282418</v>
      </c>
      <c r="BV96" s="18">
        <f t="shared" si="242"/>
        <v>-2.397361829453315</v>
      </c>
      <c r="BW96" s="18">
        <f t="shared" si="243"/>
        <v>1.7425990231023425</v>
      </c>
      <c r="BX96" s="18">
        <f t="shared" si="244"/>
        <v>-6.2170493366398016E-2</v>
      </c>
      <c r="BZ96" t="str">
        <f t="shared" si="261"/>
        <v>52 Skilled metal, electrical and electronic trades</v>
      </c>
      <c r="CA96" s="18">
        <f t="shared" si="245"/>
        <v>-3.0905617093966109</v>
      </c>
      <c r="CB96" s="18">
        <f t="shared" si="245"/>
        <v>-9.032094667135004</v>
      </c>
      <c r="CC96" s="18">
        <f t="shared" si="245"/>
        <v>-4.1293467202589973</v>
      </c>
      <c r="CD96" s="18">
        <f t="shared" si="245"/>
        <v>-5.3772498635779931</v>
      </c>
      <c r="CE96" s="18">
        <f t="shared" si="246"/>
        <v>-5.2226594543435922</v>
      </c>
      <c r="CG96" s="18">
        <f t="shared" si="247"/>
        <v>-4.9630974888240864</v>
      </c>
      <c r="CH96" s="18">
        <f t="shared" si="248"/>
        <v>1.60529228548838</v>
      </c>
      <c r="CI96" s="18">
        <f t="shared" si="249"/>
        <v>-2.0243059129166019</v>
      </c>
      <c r="CK96" t="str">
        <f t="shared" si="262"/>
        <v>52 Skilled metal, electrical and electronic trades</v>
      </c>
      <c r="CL96" s="18">
        <f t="shared" si="250"/>
        <v>1.5366916488089855</v>
      </c>
      <c r="CM96" s="18">
        <f t="shared" si="250"/>
        <v>-16.826281209228821</v>
      </c>
      <c r="CN96" s="18">
        <f t="shared" si="250"/>
        <v>0.37070686280935572</v>
      </c>
      <c r="CO96" s="18">
        <f t="shared" si="250"/>
        <v>-3.2805251900701937</v>
      </c>
      <c r="CP96" s="18">
        <f t="shared" si="251"/>
        <v>-3.0723863468621437</v>
      </c>
      <c r="CR96" s="18">
        <f t="shared" si="252"/>
        <v>-2.0784496969635802</v>
      </c>
      <c r="CS96" s="18">
        <f t="shared" si="253"/>
        <v>1.7761457427026617</v>
      </c>
      <c r="CT96" s="18">
        <f t="shared" si="254"/>
        <v>0.21012819233841018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-10.794129214846848</v>
      </c>
      <c r="C97" s="18">
        <f t="shared" si="210"/>
        <v>-28.582284183791138</v>
      </c>
      <c r="D97" s="18">
        <f t="shared" si="210"/>
        <v>12.102343252945813</v>
      </c>
      <c r="E97" s="18">
        <f t="shared" si="210"/>
        <v>0.51442982215896826</v>
      </c>
      <c r="F97" s="18">
        <f t="shared" si="211"/>
        <v>1.8029168280628838</v>
      </c>
      <c r="H97" s="18">
        <f t="shared" si="212"/>
        <v>4.2374645551885193</v>
      </c>
      <c r="I97" s="18">
        <f t="shared" si="213"/>
        <v>4.0033703033110379</v>
      </c>
      <c r="J97" s="18">
        <f t="shared" si="214"/>
        <v>6.7541077968626961</v>
      </c>
      <c r="L97" t="str">
        <f t="shared" si="255"/>
        <v>53 Skilled construction and building trades</v>
      </c>
      <c r="M97" s="18">
        <f t="shared" si="215"/>
        <v>1.3081886964349865</v>
      </c>
      <c r="N97" s="18">
        <f t="shared" si="215"/>
        <v>-24.220848637917769</v>
      </c>
      <c r="O97" s="18">
        <f t="shared" si="215"/>
        <v>6.4923207281478712</v>
      </c>
      <c r="P97" s="18">
        <f t="shared" si="215"/>
        <v>2.7919433236996083</v>
      </c>
      <c r="Q97" s="18">
        <f t="shared" si="216"/>
        <v>1.9725424527645696</v>
      </c>
      <c r="S97" s="18">
        <f t="shared" si="217"/>
        <v>4.0108905665587891</v>
      </c>
      <c r="T97" s="18">
        <f t="shared" si="218"/>
        <v>3.6820104720250102</v>
      </c>
      <c r="U97" s="18">
        <f t="shared" si="219"/>
        <v>6.3663852386825592</v>
      </c>
      <c r="W97" t="str">
        <f t="shared" si="256"/>
        <v>53 Skilled construction and building trades</v>
      </c>
      <c r="X97" s="18">
        <f t="shared" si="220"/>
        <v>-5.0733337305058583</v>
      </c>
      <c r="Y97" s="18">
        <f t="shared" si="220"/>
        <v>-2.6480126746935229</v>
      </c>
      <c r="Z97" s="18">
        <f t="shared" si="220"/>
        <v>4.6165072798324491</v>
      </c>
      <c r="AA97" s="18">
        <f t="shared" si="220"/>
        <v>2.0703963116348589</v>
      </c>
      <c r="AB97" s="18">
        <f t="shared" si="221"/>
        <v>2.5555090562345839</v>
      </c>
      <c r="AD97" s="18">
        <f t="shared" si="222"/>
        <v>2.9121392920293809</v>
      </c>
      <c r="AE97" s="18">
        <f t="shared" si="223"/>
        <v>3.4408197433074106</v>
      </c>
      <c r="AF97" s="18">
        <f t="shared" si="224"/>
        <v>5.3943903334313426</v>
      </c>
      <c r="AH97" t="str">
        <f t="shared" si="257"/>
        <v>53 Skilled construction and building trades</v>
      </c>
      <c r="AI97" s="18">
        <f t="shared" si="225"/>
        <v>-1.9824053882061876</v>
      </c>
      <c r="AJ97" s="18">
        <f t="shared" si="225"/>
        <v>-1.611203721233867</v>
      </c>
      <c r="AK97" s="18">
        <f t="shared" si="225"/>
        <v>3.1817803795668675</v>
      </c>
      <c r="AL97" s="18">
        <f t="shared" si="225"/>
        <v>1.8428182213077848</v>
      </c>
      <c r="AM97" s="18">
        <f t="shared" si="226"/>
        <v>2.039083997131752</v>
      </c>
      <c r="AO97" s="18">
        <f t="shared" si="227"/>
        <v>2.2871971265584268</v>
      </c>
      <c r="AP97" s="18">
        <f t="shared" si="228"/>
        <v>3.3534988045724523</v>
      </c>
      <c r="AQ97" s="18">
        <f t="shared" si="229"/>
        <v>4.8813683086535553</v>
      </c>
      <c r="AS97" t="str">
        <f t="shared" si="258"/>
        <v>53 Skilled construction and building trades</v>
      </c>
      <c r="AT97" s="18">
        <f t="shared" si="230"/>
        <v>-3.282422445937927</v>
      </c>
      <c r="AU97" s="18">
        <f t="shared" si="230"/>
        <v>-5.4674299044267682</v>
      </c>
      <c r="AV97" s="18">
        <f t="shared" si="230"/>
        <v>4.3553762726036727</v>
      </c>
      <c r="AW97" s="18">
        <f t="shared" si="230"/>
        <v>1.4535302908530889</v>
      </c>
      <c r="AX97" s="18">
        <f t="shared" si="231"/>
        <v>1.9005910040252427</v>
      </c>
      <c r="AZ97" s="18">
        <f t="shared" si="232"/>
        <v>2.4117337979260745</v>
      </c>
      <c r="BA97" s="18">
        <f t="shared" si="233"/>
        <v>3.3966057405846906</v>
      </c>
      <c r="BB97" s="18">
        <f t="shared" si="234"/>
        <v>5.0040183495692725</v>
      </c>
      <c r="BD97" t="str">
        <f t="shared" si="259"/>
        <v>53 Skilled construction and building trades</v>
      </c>
      <c r="BE97" s="18">
        <f t="shared" si="235"/>
        <v>0.19114705639999841</v>
      </c>
      <c r="BF97" s="18">
        <f t="shared" si="235"/>
        <v>-23.433701141559617</v>
      </c>
      <c r="BG97" s="18">
        <f t="shared" si="235"/>
        <v>9.7098599391864937E-2</v>
      </c>
      <c r="BH97" s="18">
        <f t="shared" si="235"/>
        <v>-1.3905787886888565</v>
      </c>
      <c r="BI97" s="18">
        <f t="shared" si="236"/>
        <v>-2.4823841676847369</v>
      </c>
      <c r="BK97" s="18">
        <f t="shared" si="237"/>
        <v>-0.89715940375963976</v>
      </c>
      <c r="BL97" s="18">
        <f t="shared" si="238"/>
        <v>2.0789978304301737</v>
      </c>
      <c r="BM97" s="18">
        <f t="shared" si="239"/>
        <v>1.4178879274380662</v>
      </c>
      <c r="BO97" t="str">
        <f t="shared" si="260"/>
        <v>53 Skilled construction and building trades</v>
      </c>
      <c r="BP97" s="18">
        <f t="shared" si="240"/>
        <v>1.8554904765550218</v>
      </c>
      <c r="BQ97" s="18">
        <f t="shared" si="240"/>
        <v>-22.570638229348393</v>
      </c>
      <c r="BR97" s="18">
        <f t="shared" si="240"/>
        <v>0.49488354549060976</v>
      </c>
      <c r="BS97" s="18">
        <f t="shared" si="240"/>
        <v>-0.78036742386269342</v>
      </c>
      <c r="BT97" s="18">
        <f t="shared" si="241"/>
        <v>-1.9155640896784787</v>
      </c>
      <c r="BV97" s="18">
        <f t="shared" si="242"/>
        <v>-0.35709204679406081</v>
      </c>
      <c r="BW97" s="18">
        <f t="shared" si="243"/>
        <v>2.3737631312196639</v>
      </c>
      <c r="BX97" s="18">
        <f t="shared" si="244"/>
        <v>2.1185647223570747</v>
      </c>
      <c r="BZ97" t="str">
        <f t="shared" si="261"/>
        <v>53 Skilled construction and building trades</v>
      </c>
      <c r="CA97" s="18">
        <f t="shared" si="245"/>
        <v>-2.0088440425186205</v>
      </c>
      <c r="CB97" s="18">
        <f t="shared" si="245"/>
        <v>-16.91526462591839</v>
      </c>
      <c r="CC97" s="18">
        <f t="shared" si="245"/>
        <v>-2.5983613465868527</v>
      </c>
      <c r="CD97" s="18">
        <f t="shared" si="245"/>
        <v>-3.4441392464275244</v>
      </c>
      <c r="CE97" s="18">
        <f t="shared" si="246"/>
        <v>-4.0856286378287425</v>
      </c>
      <c r="CG97" s="18">
        <f t="shared" si="247"/>
        <v>-3.163032470945859</v>
      </c>
      <c r="CH97" s="18">
        <f t="shared" si="248"/>
        <v>1.9664484803099569</v>
      </c>
      <c r="CI97" s="18">
        <f t="shared" si="249"/>
        <v>-0.29455895380933184</v>
      </c>
      <c r="CK97" t="str">
        <f t="shared" si="262"/>
        <v>53 Skilled construction and building trades</v>
      </c>
      <c r="CL97" s="18">
        <f t="shared" si="250"/>
        <v>-0.76016871726192203</v>
      </c>
      <c r="CM97" s="18">
        <f t="shared" si="250"/>
        <v>-29.953412812392301</v>
      </c>
      <c r="CN97" s="18">
        <f t="shared" si="250"/>
        <v>-1.20418973774713</v>
      </c>
      <c r="CO97" s="18">
        <f t="shared" si="250"/>
        <v>-9.8096409849373405</v>
      </c>
      <c r="CP97" s="18">
        <f t="shared" si="251"/>
        <v>-8.6586242719000843</v>
      </c>
      <c r="CR97" s="18">
        <f t="shared" si="252"/>
        <v>-7.0278402866637109</v>
      </c>
      <c r="CS97" s="18">
        <f t="shared" si="253"/>
        <v>1.2566516523976112</v>
      </c>
      <c r="CT97" s="18">
        <f t="shared" si="254"/>
        <v>-4.0103649794503538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2.4724991706153832</v>
      </c>
      <c r="C98" s="18">
        <f t="shared" si="210"/>
        <v>-9.6993610674206305</v>
      </c>
      <c r="D98" s="18">
        <f t="shared" si="210"/>
        <v>5.8419275934959325</v>
      </c>
      <c r="E98" s="18">
        <f t="shared" si="210"/>
        <v>3.0628593820855254</v>
      </c>
      <c r="F98" s="18">
        <f t="shared" si="211"/>
        <v>3.0682939776040863</v>
      </c>
      <c r="H98" s="18">
        <f t="shared" si="212"/>
        <v>3.9810116539768403</v>
      </c>
      <c r="I98" s="18">
        <f t="shared" si="213"/>
        <v>3.3044407065822901</v>
      </c>
      <c r="J98" s="18">
        <f t="shared" si="214"/>
        <v>6.081965775908027</v>
      </c>
      <c r="L98" t="str">
        <f t="shared" si="255"/>
        <v>54 Textiles, printing and other skilled trades</v>
      </c>
      <c r="M98" s="18">
        <f t="shared" si="215"/>
        <v>11.170486699540994</v>
      </c>
      <c r="N98" s="18">
        <f t="shared" si="215"/>
        <v>-21.322426651752746</v>
      </c>
      <c r="O98" s="18">
        <f t="shared" si="215"/>
        <v>4.4553983090135141</v>
      </c>
      <c r="P98" s="18">
        <f t="shared" si="215"/>
        <v>3.0310986843850918</v>
      </c>
      <c r="Q98" s="18">
        <f t="shared" si="216"/>
        <v>1.744699773531555</v>
      </c>
      <c r="S98" s="18">
        <f t="shared" si="217"/>
        <v>3.5036941535893318</v>
      </c>
      <c r="T98" s="18">
        <f t="shared" si="218"/>
        <v>3.5027104535393594</v>
      </c>
      <c r="U98" s="18">
        <f t="shared" si="219"/>
        <v>5.8682179916636823</v>
      </c>
      <c r="W98" t="str">
        <f t="shared" si="256"/>
        <v>54 Textiles, printing and other skilled trades</v>
      </c>
      <c r="X98" s="18">
        <f t="shared" si="220"/>
        <v>-0.1446005374477588</v>
      </c>
      <c r="Y98" s="18">
        <f t="shared" si="220"/>
        <v>-2.3163151621522382</v>
      </c>
      <c r="Z98" s="18">
        <f t="shared" si="220"/>
        <v>3.2294863370326388</v>
      </c>
      <c r="AA98" s="18">
        <f t="shared" si="220"/>
        <v>2.1233084920604606</v>
      </c>
      <c r="AB98" s="18">
        <f t="shared" si="221"/>
        <v>2.1834594409963604</v>
      </c>
      <c r="AD98" s="18">
        <f t="shared" si="222"/>
        <v>2.4907110742047323</v>
      </c>
      <c r="AE98" s="18">
        <f t="shared" si="223"/>
        <v>3.5203121609373778</v>
      </c>
      <c r="AF98" s="18">
        <f t="shared" si="224"/>
        <v>5.1588838251142466</v>
      </c>
      <c r="AH98" t="str">
        <f t="shared" si="257"/>
        <v>54 Textiles, printing and other skilled trades</v>
      </c>
      <c r="AI98" s="18">
        <f t="shared" si="225"/>
        <v>-2.1189445854969735</v>
      </c>
      <c r="AJ98" s="18">
        <f t="shared" si="225"/>
        <v>8.9299355730629202</v>
      </c>
      <c r="AK98" s="18">
        <f t="shared" si="225"/>
        <v>1.0099138254218376</v>
      </c>
      <c r="AL98" s="18">
        <f t="shared" si="225"/>
        <v>2.0885267961300524</v>
      </c>
      <c r="AM98" s="18">
        <f t="shared" si="226"/>
        <v>2.1635648393284912</v>
      </c>
      <c r="AO98" s="18">
        <f t="shared" si="227"/>
        <v>1.7277154263239725</v>
      </c>
      <c r="AP98" s="18">
        <f t="shared" si="228"/>
        <v>3.2596802051650942</v>
      </c>
      <c r="AQ98" s="18">
        <f t="shared" si="229"/>
        <v>4.411743214993713</v>
      </c>
      <c r="AS98" t="str">
        <f t="shared" si="258"/>
        <v>54 Textiles, printing and other skilled trades</v>
      </c>
      <c r="AT98" s="18">
        <f t="shared" si="230"/>
        <v>-1.9052130068124451</v>
      </c>
      <c r="AU98" s="18">
        <f t="shared" si="230"/>
        <v>3.6107204326142783</v>
      </c>
      <c r="AV98" s="18">
        <f t="shared" si="230"/>
        <v>3.2886105670313803</v>
      </c>
      <c r="AW98" s="18">
        <f t="shared" si="230"/>
        <v>2.1136863794255056</v>
      </c>
      <c r="AX98" s="18">
        <f t="shared" si="231"/>
        <v>2.572667795896022</v>
      </c>
      <c r="AZ98" s="18">
        <f t="shared" si="232"/>
        <v>2.5038352233675232</v>
      </c>
      <c r="BA98" s="18">
        <f t="shared" si="233"/>
        <v>3.4867581637798128</v>
      </c>
      <c r="BB98" s="18">
        <f t="shared" si="234"/>
        <v>5.1411589842585093</v>
      </c>
      <c r="BD98" t="str">
        <f t="shared" si="259"/>
        <v>54 Textiles, printing and other skilled trades</v>
      </c>
      <c r="BE98" s="18">
        <f t="shared" si="235"/>
        <v>-0.92825230327177044</v>
      </c>
      <c r="BF98" s="18">
        <f t="shared" si="235"/>
        <v>-6.35029202153512</v>
      </c>
      <c r="BG98" s="18">
        <f t="shared" si="235"/>
        <v>-0.1960451377099881</v>
      </c>
      <c r="BH98" s="18">
        <f t="shared" si="235"/>
        <v>-0.79125121121786934</v>
      </c>
      <c r="BI98" s="18">
        <f t="shared" si="236"/>
        <v>-0.96320972228753909</v>
      </c>
      <c r="BK98" s="18">
        <f t="shared" si="237"/>
        <v>-0.59324464261295562</v>
      </c>
      <c r="BL98" s="18">
        <f t="shared" si="238"/>
        <v>2.2443399385027041</v>
      </c>
      <c r="BM98" s="18">
        <f t="shared" si="239"/>
        <v>1.8147369256345858</v>
      </c>
      <c r="BO98" t="str">
        <f t="shared" si="260"/>
        <v>54 Textiles, printing and other skilled trades</v>
      </c>
      <c r="BP98" s="18">
        <f t="shared" si="240"/>
        <v>-4.4490570968117922</v>
      </c>
      <c r="BQ98" s="18">
        <f t="shared" si="240"/>
        <v>-4.3030940972458858</v>
      </c>
      <c r="BR98" s="18">
        <f t="shared" si="240"/>
        <v>-3.3201122951052597</v>
      </c>
      <c r="BS98" s="18">
        <f t="shared" si="240"/>
        <v>-2.6207202058022183</v>
      </c>
      <c r="BT98" s="18">
        <f t="shared" si="241"/>
        <v>-2.9455930203496905</v>
      </c>
      <c r="BV98" s="18">
        <f t="shared" si="242"/>
        <v>-2.8544112660649268</v>
      </c>
      <c r="BW98" s="18">
        <f t="shared" si="243"/>
        <v>1.8532237149584629</v>
      </c>
      <c r="BX98" s="18">
        <f t="shared" si="244"/>
        <v>-0.23883381927838343</v>
      </c>
      <c r="BZ98" t="str">
        <f t="shared" si="261"/>
        <v>54 Textiles, printing and other skilled trades</v>
      </c>
      <c r="CA98" s="18">
        <f t="shared" si="245"/>
        <v>-6.6237768539083923</v>
      </c>
      <c r="CB98" s="18">
        <f t="shared" si="245"/>
        <v>2.6485366333878879</v>
      </c>
      <c r="CC98" s="18">
        <f t="shared" si="245"/>
        <v>-2.3908018654513641</v>
      </c>
      <c r="CD98" s="18">
        <f t="shared" si="245"/>
        <v>-2.4885075666388645</v>
      </c>
      <c r="CE98" s="18">
        <f t="shared" si="246"/>
        <v>-2.1444904710025359</v>
      </c>
      <c r="CG98" s="18">
        <f t="shared" si="247"/>
        <v>-2.455949871335894</v>
      </c>
      <c r="CH98" s="18">
        <f t="shared" si="248"/>
        <v>1.789635958311675</v>
      </c>
      <c r="CI98" s="18">
        <f t="shared" si="249"/>
        <v>-4.3469398637807632E-2</v>
      </c>
      <c r="CK98" t="str">
        <f t="shared" si="262"/>
        <v>54 Textiles, printing and other skilled trades</v>
      </c>
      <c r="CL98" s="18">
        <f t="shared" si="250"/>
        <v>-4.616456055764484</v>
      </c>
      <c r="CM98" s="18">
        <f t="shared" si="250"/>
        <v>-10.2019127266471</v>
      </c>
      <c r="CN98" s="18">
        <f t="shared" si="250"/>
        <v>-4.3307418024921107</v>
      </c>
      <c r="CO98" s="18">
        <f t="shared" si="250"/>
        <v>-4.3629482274109126</v>
      </c>
      <c r="CP98" s="18">
        <f t="shared" si="251"/>
        <v>-4.7287349169996995</v>
      </c>
      <c r="CR98" s="18">
        <f t="shared" si="252"/>
        <v>-4.3522139572938716</v>
      </c>
      <c r="CS98" s="18">
        <f t="shared" si="253"/>
        <v>1.3605081678732311</v>
      </c>
      <c r="CT98" s="18">
        <f t="shared" si="254"/>
        <v>-2.0075754418528491</v>
      </c>
    </row>
    <row r="99" spans="1:98" x14ac:dyDescent="0.2">
      <c r="A99" t="str">
        <f t="shared" si="209"/>
        <v>61 Caring personal service occupations</v>
      </c>
      <c r="B99" s="18">
        <f t="shared" si="210"/>
        <v>4.0913243370241492</v>
      </c>
      <c r="C99" s="18">
        <f t="shared" si="210"/>
        <v>-19.457265500234822</v>
      </c>
      <c r="D99" s="18">
        <f t="shared" si="210"/>
        <v>7.6318625594162137</v>
      </c>
      <c r="E99" s="18">
        <f t="shared" si="210"/>
        <v>3.8536250696581842</v>
      </c>
      <c r="F99" s="18">
        <f t="shared" si="211"/>
        <v>3.3645702475342709</v>
      </c>
      <c r="H99" s="18">
        <f t="shared" si="212"/>
        <v>5.0980663067505372</v>
      </c>
      <c r="I99" s="18">
        <f t="shared" si="213"/>
        <v>4.0537246823999729</v>
      </c>
      <c r="J99" s="18">
        <f t="shared" si="214"/>
        <v>7.4130795216481582</v>
      </c>
      <c r="L99" t="str">
        <f t="shared" si="255"/>
        <v>61 Caring personal service occupations</v>
      </c>
      <c r="M99" s="18">
        <f t="shared" si="215"/>
        <v>10.344899332910916</v>
      </c>
      <c r="N99" s="18">
        <f t="shared" si="215"/>
        <v>-18.235409256811675</v>
      </c>
      <c r="O99" s="18">
        <f t="shared" si="215"/>
        <v>6.7239384541374791</v>
      </c>
      <c r="P99" s="18">
        <f t="shared" si="215"/>
        <v>3.6528599944928963</v>
      </c>
      <c r="Q99" s="18">
        <f t="shared" si="216"/>
        <v>3.0636363480581741</v>
      </c>
      <c r="S99" s="18">
        <f t="shared" si="217"/>
        <v>4.6666058531993793</v>
      </c>
      <c r="T99" s="18">
        <f t="shared" si="218"/>
        <v>4.0308148343945138</v>
      </c>
      <c r="U99" s="18">
        <f t="shared" si="219"/>
        <v>7.0823334907304192</v>
      </c>
      <c r="W99" t="str">
        <f t="shared" si="256"/>
        <v>61 Caring personal service occupations</v>
      </c>
      <c r="X99" s="18">
        <f t="shared" si="220"/>
        <v>3.4036185012710662</v>
      </c>
      <c r="Y99" s="18">
        <f t="shared" si="220"/>
        <v>-1.5818476889762456</v>
      </c>
      <c r="Z99" s="18">
        <f t="shared" si="220"/>
        <v>4.801995189554642</v>
      </c>
      <c r="AA99" s="18">
        <f t="shared" si="220"/>
        <v>2.8514024442982455</v>
      </c>
      <c r="AB99" s="18">
        <f t="shared" si="221"/>
        <v>3.1725278191540474</v>
      </c>
      <c r="AD99" s="18">
        <f t="shared" si="222"/>
        <v>3.4975324277424447</v>
      </c>
      <c r="AE99" s="18">
        <f t="shared" si="223"/>
        <v>4.3890496382380961</v>
      </c>
      <c r="AF99" s="18">
        <f t="shared" si="224"/>
        <v>6.5209471098256477</v>
      </c>
      <c r="AH99" t="str">
        <f t="shared" si="257"/>
        <v>61 Caring personal service occupations</v>
      </c>
      <c r="AI99" s="18">
        <f t="shared" si="225"/>
        <v>-0.65747733568377598</v>
      </c>
      <c r="AJ99" s="18">
        <f t="shared" si="225"/>
        <v>-3.4730764892264232</v>
      </c>
      <c r="AK99" s="18">
        <f t="shared" si="225"/>
        <v>2.3324660854379564</v>
      </c>
      <c r="AL99" s="18">
        <f t="shared" si="225"/>
        <v>0.99703596797797722</v>
      </c>
      <c r="AM99" s="18">
        <f t="shared" si="226"/>
        <v>1.1259517159609933</v>
      </c>
      <c r="AO99" s="18">
        <f t="shared" si="227"/>
        <v>1.4402316621452416</v>
      </c>
      <c r="AP99" s="18">
        <f t="shared" si="228"/>
        <v>3.5051353427964393</v>
      </c>
      <c r="AQ99" s="18">
        <f t="shared" si="229"/>
        <v>4.429646356601924</v>
      </c>
      <c r="AS99" t="str">
        <f t="shared" si="258"/>
        <v>61 Caring personal service occupations</v>
      </c>
      <c r="AT99" s="18">
        <f t="shared" si="230"/>
        <v>1.6844468135078339</v>
      </c>
      <c r="AU99" s="18">
        <f t="shared" si="230"/>
        <v>-3.7062829565244315</v>
      </c>
      <c r="AV99" s="18">
        <f t="shared" si="230"/>
        <v>2.3567427618362391</v>
      </c>
      <c r="AW99" s="18">
        <f t="shared" si="230"/>
        <v>1.3673724236089813</v>
      </c>
      <c r="AX99" s="18">
        <f t="shared" si="231"/>
        <v>1.3497386297504965</v>
      </c>
      <c r="AZ99" s="18">
        <f t="shared" si="232"/>
        <v>1.6960953726074424</v>
      </c>
      <c r="BA99" s="18">
        <f t="shared" si="233"/>
        <v>3.5609007978844254</v>
      </c>
      <c r="BB99" s="18">
        <f t="shared" si="234"/>
        <v>4.6492300149224342</v>
      </c>
      <c r="BD99" t="str">
        <f t="shared" si="259"/>
        <v>61 Caring personal service occupations</v>
      </c>
      <c r="BE99" s="18">
        <f t="shared" si="235"/>
        <v>2.665658637042867</v>
      </c>
      <c r="BF99" s="18">
        <f t="shared" si="235"/>
        <v>1.1897239724598441</v>
      </c>
      <c r="BG99" s="18">
        <f t="shared" si="235"/>
        <v>1.9420444991581132</v>
      </c>
      <c r="BH99" s="18">
        <f t="shared" si="235"/>
        <v>1.2178904156384007</v>
      </c>
      <c r="BI99" s="18">
        <f t="shared" si="236"/>
        <v>1.4418696953607757</v>
      </c>
      <c r="BK99" s="18">
        <f t="shared" si="237"/>
        <v>1.4587017324655838</v>
      </c>
      <c r="BL99" s="18">
        <f t="shared" si="238"/>
        <v>3.2794138764046465</v>
      </c>
      <c r="BM99" s="18">
        <f t="shared" si="239"/>
        <v>4.243367587239355</v>
      </c>
      <c r="BO99" t="str">
        <f t="shared" si="260"/>
        <v>61 Caring personal service occupations</v>
      </c>
      <c r="BP99" s="18">
        <f t="shared" si="240"/>
        <v>-2.0966567915846723</v>
      </c>
      <c r="BQ99" s="18">
        <f t="shared" si="240"/>
        <v>-5.0218845668020817</v>
      </c>
      <c r="BR99" s="18">
        <f t="shared" si="240"/>
        <v>-1.2754355316779598</v>
      </c>
      <c r="BS99" s="18">
        <f t="shared" si="240"/>
        <v>-2.6881357188762833</v>
      </c>
      <c r="BT99" s="18">
        <f t="shared" si="241"/>
        <v>-2.397042964019136</v>
      </c>
      <c r="BV99" s="18">
        <f t="shared" si="242"/>
        <v>-2.2194961781315969</v>
      </c>
      <c r="BW99" s="18">
        <f t="shared" si="243"/>
        <v>2.4969754422303314</v>
      </c>
      <c r="BX99" s="18">
        <f t="shared" si="244"/>
        <v>1.0048090185158287</v>
      </c>
      <c r="BZ99" t="str">
        <f t="shared" si="261"/>
        <v>61 Caring personal service occupations</v>
      </c>
      <c r="CA99" s="18">
        <f t="shared" si="245"/>
        <v>-16.096274814083898</v>
      </c>
      <c r="CB99" s="18">
        <f t="shared" si="245"/>
        <v>-7.974542229825909</v>
      </c>
      <c r="CC99" s="18">
        <f t="shared" si="245"/>
        <v>-8.6724878150516318</v>
      </c>
      <c r="CD99" s="18">
        <f t="shared" si="245"/>
        <v>-3.1402811324834246</v>
      </c>
      <c r="CE99" s="18">
        <f t="shared" si="246"/>
        <v>-5.2079838796863953</v>
      </c>
      <c r="CG99" s="18">
        <f t="shared" si="247"/>
        <v>-5.0206167303015192</v>
      </c>
      <c r="CH99" s="18">
        <f t="shared" si="248"/>
        <v>1.2677574983334772</v>
      </c>
      <c r="CI99" s="18">
        <f t="shared" si="249"/>
        <v>-2.6365787155512299</v>
      </c>
      <c r="CK99" t="str">
        <f t="shared" si="262"/>
        <v>61 Caring personal service occupations</v>
      </c>
      <c r="CL99" s="18">
        <f t="shared" si="250"/>
        <v>-2.5625291609843281</v>
      </c>
      <c r="CM99" s="18">
        <f t="shared" si="250"/>
        <v>-12.653475978157191</v>
      </c>
      <c r="CN99" s="18">
        <f t="shared" si="250"/>
        <v>6.6655638495131342</v>
      </c>
      <c r="CO99" s="18">
        <f t="shared" si="250"/>
        <v>1.0435371078554967</v>
      </c>
      <c r="CP99" s="18">
        <f t="shared" si="251"/>
        <v>1.8364525880927518</v>
      </c>
      <c r="CR99" s="18">
        <f t="shared" si="252"/>
        <v>2.8838256832660614</v>
      </c>
      <c r="CS99" s="18">
        <f t="shared" si="253"/>
        <v>2.3064592527784145</v>
      </c>
      <c r="CT99" s="18">
        <f t="shared" si="254"/>
        <v>4.515639913561742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16.77584258485787</v>
      </c>
      <c r="C100" s="18">
        <f t="shared" si="210"/>
        <v>-35.178748912752411</v>
      </c>
      <c r="D100" s="18">
        <f t="shared" si="210"/>
        <v>6.9624021792843882</v>
      </c>
      <c r="E100" s="18">
        <f t="shared" si="210"/>
        <v>4.7259746959247284</v>
      </c>
      <c r="F100" s="18">
        <f t="shared" si="211"/>
        <v>2.3059938497641985</v>
      </c>
      <c r="H100" s="18">
        <f t="shared" si="212"/>
        <v>5.4662060421107883</v>
      </c>
      <c r="I100" s="18">
        <f t="shared" si="213"/>
        <v>3.9365030295459569</v>
      </c>
      <c r="J100" s="18">
        <f t="shared" si="214"/>
        <v>7.6139977989041041</v>
      </c>
      <c r="L100" t="str">
        <f t="shared" si="255"/>
        <v>62 Leisure, travel and related personal service occupations</v>
      </c>
      <c r="M100" s="18">
        <f t="shared" si="215"/>
        <v>14.199410755444507</v>
      </c>
      <c r="N100" s="18">
        <f t="shared" si="215"/>
        <v>-24.018210058813583</v>
      </c>
      <c r="O100" s="18">
        <f t="shared" si="215"/>
        <v>5.0782299340004888</v>
      </c>
      <c r="P100" s="18">
        <f t="shared" si="215"/>
        <v>3.0919951738540785</v>
      </c>
      <c r="Q100" s="18">
        <f t="shared" si="216"/>
        <v>1.7495903385790434</v>
      </c>
      <c r="S100" s="18">
        <f t="shared" si="217"/>
        <v>3.7498663585264991</v>
      </c>
      <c r="T100" s="18">
        <f t="shared" si="218"/>
        <v>3.5051103181259036</v>
      </c>
      <c r="U100" s="18">
        <f t="shared" si="219"/>
        <v>6.0502122781803891</v>
      </c>
      <c r="W100" t="str">
        <f t="shared" si="256"/>
        <v>62 Leisure, travel and related personal service occupations</v>
      </c>
      <c r="X100" s="18">
        <f t="shared" si="220"/>
        <v>7.2517725754370543</v>
      </c>
      <c r="Y100" s="18">
        <f t="shared" si="220"/>
        <v>-1.3894374821081579</v>
      </c>
      <c r="Z100" s="18">
        <f t="shared" si="220"/>
        <v>4.6140867508822403</v>
      </c>
      <c r="AA100" s="18">
        <f t="shared" si="220"/>
        <v>3.5305164196559824</v>
      </c>
      <c r="AB100" s="18">
        <f t="shared" si="221"/>
        <v>3.552331129725661</v>
      </c>
      <c r="AD100" s="18">
        <f t="shared" si="222"/>
        <v>3.8904537111243087</v>
      </c>
      <c r="AE100" s="18">
        <f t="shared" si="223"/>
        <v>4.2702044708780695</v>
      </c>
      <c r="AF100" s="18">
        <f t="shared" si="224"/>
        <v>6.6996521186265756</v>
      </c>
      <c r="AH100" t="str">
        <f t="shared" si="257"/>
        <v>62 Leisure, travel and related personal service occupations</v>
      </c>
      <c r="AI100" s="18">
        <f t="shared" si="225"/>
        <v>8.6356766921185546</v>
      </c>
      <c r="AJ100" s="18">
        <f t="shared" si="225"/>
        <v>-3.8658317287557198</v>
      </c>
      <c r="AK100" s="18">
        <f t="shared" si="225"/>
        <v>2.8562757390282689</v>
      </c>
      <c r="AL100" s="18">
        <f t="shared" si="225"/>
        <v>3.5138323102790636</v>
      </c>
      <c r="AM100" s="18">
        <f t="shared" si="226"/>
        <v>2.8314539617716683</v>
      </c>
      <c r="AO100" s="18">
        <f t="shared" si="227"/>
        <v>3.2941810269341953</v>
      </c>
      <c r="AP100" s="18">
        <f t="shared" si="228"/>
        <v>3.9631109926293817</v>
      </c>
      <c r="AQ100" s="18">
        <f t="shared" si="229"/>
        <v>6.0613541669955362</v>
      </c>
      <c r="AS100" t="str">
        <f t="shared" si="258"/>
        <v>62 Leisure, travel and related personal service occupations</v>
      </c>
      <c r="AT100" s="18">
        <f t="shared" si="230"/>
        <v>9.0976770415034593</v>
      </c>
      <c r="AU100" s="18">
        <f t="shared" si="230"/>
        <v>8.5312920811395863</v>
      </c>
      <c r="AV100" s="18">
        <f t="shared" si="230"/>
        <v>3.4689122845048104</v>
      </c>
      <c r="AW100" s="18">
        <f t="shared" si="230"/>
        <v>4.0225514245583405</v>
      </c>
      <c r="AX100" s="18">
        <f t="shared" si="231"/>
        <v>4.1249876896369386</v>
      </c>
      <c r="AZ100" s="18">
        <f t="shared" si="232"/>
        <v>3.8376766693318354</v>
      </c>
      <c r="BA100" s="18">
        <f t="shared" si="233"/>
        <v>4.1309724608908915</v>
      </c>
      <c r="BB100" s="18">
        <f t="shared" si="234"/>
        <v>6.562305581152228</v>
      </c>
      <c r="BD100" t="str">
        <f t="shared" si="259"/>
        <v>62 Leisure, travel and related personal service occupations</v>
      </c>
      <c r="BE100" s="18">
        <f t="shared" si="235"/>
        <v>5.598404110440458</v>
      </c>
      <c r="BF100" s="18">
        <f t="shared" si="235"/>
        <v>-2.9771379430485911</v>
      </c>
      <c r="BG100" s="18">
        <f t="shared" si="235"/>
        <v>-1.4924581650364588</v>
      </c>
      <c r="BH100" s="18">
        <f t="shared" si="235"/>
        <v>-0.53304212239563276</v>
      </c>
      <c r="BI100" s="18">
        <f t="shared" si="236"/>
        <v>-0.98793565587964594</v>
      </c>
      <c r="BK100" s="18">
        <f t="shared" si="237"/>
        <v>-0.85388125111534041</v>
      </c>
      <c r="BL100" s="18">
        <f t="shared" si="238"/>
        <v>2.3255205550288593</v>
      </c>
      <c r="BM100" s="18">
        <f t="shared" si="239"/>
        <v>1.7176374740930367</v>
      </c>
      <c r="BO100" t="str">
        <f t="shared" si="260"/>
        <v>62 Leisure, travel and related personal service occupations</v>
      </c>
      <c r="BP100" s="18">
        <f t="shared" si="240"/>
        <v>4.2656195621965765</v>
      </c>
      <c r="BQ100" s="18">
        <f t="shared" si="240"/>
        <v>-6.3352717006396109</v>
      </c>
      <c r="BR100" s="18">
        <f t="shared" si="240"/>
        <v>-3.6195727076059669</v>
      </c>
      <c r="BS100" s="18">
        <f t="shared" si="240"/>
        <v>-2.4469912355914114</v>
      </c>
      <c r="BT100" s="18">
        <f t="shared" si="241"/>
        <v>-3.0616914578125209</v>
      </c>
      <c r="BV100" s="18">
        <f t="shared" si="242"/>
        <v>-2.8394283085210636</v>
      </c>
      <c r="BW100" s="18">
        <f t="shared" si="243"/>
        <v>2.1961908839631228</v>
      </c>
      <c r="BX100" s="18">
        <f t="shared" si="244"/>
        <v>0.22563290169406169</v>
      </c>
      <c r="BZ100" t="str">
        <f t="shared" si="261"/>
        <v>62 Leisure, travel and related personal service occupations</v>
      </c>
      <c r="CA100" s="18">
        <f t="shared" si="245"/>
        <v>1.3554793798808751</v>
      </c>
      <c r="CB100" s="18">
        <f t="shared" si="245"/>
        <v>-4.5339425154576336</v>
      </c>
      <c r="CC100" s="18">
        <f t="shared" si="245"/>
        <v>1.018658100769354</v>
      </c>
      <c r="CD100" s="18">
        <f t="shared" si="245"/>
        <v>-2.3680956071555848</v>
      </c>
      <c r="CE100" s="18">
        <f t="shared" si="246"/>
        <v>-1.4603737649844239</v>
      </c>
      <c r="CG100" s="18">
        <f t="shared" si="247"/>
        <v>-1.2519854918432327</v>
      </c>
      <c r="CH100" s="18">
        <f t="shared" si="248"/>
        <v>2.2849356187574887</v>
      </c>
      <c r="CI100" s="18">
        <f t="shared" si="249"/>
        <v>1.3961425508574044</v>
      </c>
      <c r="CK100" t="str">
        <f t="shared" si="262"/>
        <v>62 Leisure, travel and related personal service occupations</v>
      </c>
      <c r="CL100" s="18">
        <f t="shared" si="250"/>
        <v>-0.40071087024807772</v>
      </c>
      <c r="CM100" s="18">
        <f t="shared" si="250"/>
        <v>-20.560391596175766</v>
      </c>
      <c r="CN100" s="18">
        <f t="shared" si="250"/>
        <v>-1.765221992115662</v>
      </c>
      <c r="CO100" s="18">
        <f t="shared" si="250"/>
        <v>-5.3413817868409268</v>
      </c>
      <c r="CP100" s="18">
        <f t="shared" si="251"/>
        <v>-5.2813902439207911</v>
      </c>
      <c r="CR100" s="18">
        <f t="shared" si="252"/>
        <v>-4.1640329123480484</v>
      </c>
      <c r="CS100" s="18">
        <f t="shared" si="253"/>
        <v>1.5383003268821582</v>
      </c>
      <c r="CT100" s="18">
        <f t="shared" si="254"/>
        <v>-1.5951373884028008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5.4237472051359426</v>
      </c>
      <c r="C101" s="18">
        <f t="shared" si="210"/>
        <v>-6.8148426558275688</v>
      </c>
      <c r="D101" s="18">
        <f t="shared" si="210"/>
        <v>5.6998546041077569</v>
      </c>
      <c r="E101" s="18">
        <f t="shared" si="210"/>
        <v>4.1410571492200621</v>
      </c>
      <c r="F101" s="18">
        <f t="shared" si="211"/>
        <v>3.9013420013329858</v>
      </c>
      <c r="H101" s="18">
        <f t="shared" si="212"/>
        <v>4.6580851693045711</v>
      </c>
      <c r="I101" s="18">
        <f t="shared" si="213"/>
        <v>3.874418916333533</v>
      </c>
      <c r="J101" s="18">
        <f t="shared" si="214"/>
        <v>6.9721082039813975</v>
      </c>
      <c r="L101" t="str">
        <f t="shared" si="255"/>
        <v>63 Community and civil enforcement occupations</v>
      </c>
      <c r="M101" s="18">
        <f t="shared" si="215"/>
        <v>0.84641405196053121</v>
      </c>
      <c r="N101" s="18">
        <f t="shared" si="215"/>
        <v>17.281420299866014</v>
      </c>
      <c r="O101" s="18">
        <f t="shared" si="215"/>
        <v>1.6371180797758011</v>
      </c>
      <c r="P101" s="18">
        <f t="shared" si="215"/>
        <v>4.4012648942447496</v>
      </c>
      <c r="Q101" s="18">
        <f t="shared" si="216"/>
        <v>4.2849850605690021</v>
      </c>
      <c r="S101" s="18">
        <f t="shared" si="217"/>
        <v>3.4716293013453914</v>
      </c>
      <c r="T101" s="18">
        <f t="shared" si="218"/>
        <v>3.2640919885007058</v>
      </c>
      <c r="U101" s="18">
        <f t="shared" si="219"/>
        <v>5.6712260743604803</v>
      </c>
      <c r="W101" t="str">
        <f t="shared" si="256"/>
        <v>63 Community and civil enforcement occupations</v>
      </c>
      <c r="X101" s="18">
        <f t="shared" si="220"/>
        <v>0.18316717305055796</v>
      </c>
      <c r="Y101" s="18">
        <f t="shared" si="220"/>
        <v>19.091856047741153</v>
      </c>
      <c r="Z101" s="18">
        <f t="shared" si="220"/>
        <v>1.8792233094184985</v>
      </c>
      <c r="AA101" s="18">
        <f t="shared" si="220"/>
        <v>2.9535341924120218</v>
      </c>
      <c r="AB101" s="18">
        <f t="shared" si="221"/>
        <v>3.5547856926907873</v>
      </c>
      <c r="AD101" s="18">
        <f t="shared" si="222"/>
        <v>2.5941777001448285</v>
      </c>
      <c r="AE101" s="18">
        <f t="shared" si="223"/>
        <v>3.7088756102917841</v>
      </c>
      <c r="AF101" s="18">
        <f t="shared" si="224"/>
        <v>5.3815571043056787</v>
      </c>
      <c r="AH101" t="str">
        <f t="shared" si="257"/>
        <v>63 Community and civil enforcement occupations</v>
      </c>
      <c r="AI101" s="18">
        <f t="shared" si="225"/>
        <v>-2.7839576724035142</v>
      </c>
      <c r="AJ101" s="18">
        <f t="shared" si="225"/>
        <v>40.024515060297873</v>
      </c>
      <c r="AK101" s="18">
        <f t="shared" si="225"/>
        <v>-1.2595171401488359</v>
      </c>
      <c r="AL101" s="18">
        <f t="shared" si="225"/>
        <v>2.886726809192619</v>
      </c>
      <c r="AM101" s="18">
        <f t="shared" si="226"/>
        <v>3.5480950736280548</v>
      </c>
      <c r="AO101" s="18">
        <f t="shared" si="227"/>
        <v>1.4856527812386444</v>
      </c>
      <c r="AP101" s="18">
        <f t="shared" si="228"/>
        <v>3.0566319077759863</v>
      </c>
      <c r="AQ101" s="18">
        <f t="shared" si="229"/>
        <v>4.0670931155401435</v>
      </c>
      <c r="AS101" t="str">
        <f t="shared" si="258"/>
        <v>63 Community and civil enforcement occupations</v>
      </c>
      <c r="AT101" s="18">
        <f t="shared" si="230"/>
        <v>-4.9646651598934337</v>
      </c>
      <c r="AU101" s="18">
        <f t="shared" si="230"/>
        <v>29.452439157327447</v>
      </c>
      <c r="AV101" s="18">
        <f t="shared" si="230"/>
        <v>-3.3761615862593519</v>
      </c>
      <c r="AW101" s="18">
        <f t="shared" si="230"/>
        <v>1.0689442045723307</v>
      </c>
      <c r="AX101" s="18">
        <f t="shared" si="231"/>
        <v>1.2119540930648931</v>
      </c>
      <c r="AZ101" s="18">
        <f t="shared" si="232"/>
        <v>-0.43502677249948052</v>
      </c>
      <c r="BA101" s="18">
        <f t="shared" si="233"/>
        <v>2.7182358318613264</v>
      </c>
      <c r="BB101" s="18">
        <f t="shared" si="234"/>
        <v>2.4224298177406123</v>
      </c>
      <c r="BD101" t="str">
        <f t="shared" si="259"/>
        <v>63 Community and civil enforcement occupations</v>
      </c>
      <c r="BE101" s="18">
        <f t="shared" si="235"/>
        <v>-5.8568446668414769</v>
      </c>
      <c r="BF101" s="18">
        <f t="shared" si="235"/>
        <v>32.717564016295483</v>
      </c>
      <c r="BG101" s="18">
        <f t="shared" si="235"/>
        <v>-6.2669566459383041</v>
      </c>
      <c r="BH101" s="18">
        <f t="shared" si="235"/>
        <v>1.7149284090411054</v>
      </c>
      <c r="BI101" s="18">
        <f t="shared" si="236"/>
        <v>0.81262787377773815</v>
      </c>
      <c r="BK101" s="18">
        <f t="shared" si="237"/>
        <v>-1.0184984303365896</v>
      </c>
      <c r="BL101" s="18">
        <f t="shared" si="238"/>
        <v>1.6700907332414472</v>
      </c>
      <c r="BM101" s="18">
        <f t="shared" si="239"/>
        <v>0.87546525467627756</v>
      </c>
      <c r="BO101" t="str">
        <f t="shared" si="260"/>
        <v>63 Community and civil enforcement occupations</v>
      </c>
      <c r="BP101" s="18">
        <f t="shared" si="240"/>
        <v>-3.5282717889698278</v>
      </c>
      <c r="BQ101" s="18">
        <f t="shared" si="240"/>
        <v>24.458916619756408</v>
      </c>
      <c r="BR101" s="18">
        <f t="shared" si="240"/>
        <v>-5.5605904047852484</v>
      </c>
      <c r="BS101" s="18">
        <f t="shared" si="240"/>
        <v>-2.4388652256512877E-3</v>
      </c>
      <c r="BT101" s="18">
        <f t="shared" si="241"/>
        <v>-0.42096786179445234</v>
      </c>
      <c r="BV101" s="18">
        <f t="shared" si="242"/>
        <v>-1.8905834221428996</v>
      </c>
      <c r="BW101" s="18">
        <f t="shared" si="243"/>
        <v>1.8520494016427858</v>
      </c>
      <c r="BX101" s="18">
        <f t="shared" si="244"/>
        <v>0.43902477157651276</v>
      </c>
      <c r="BZ101" t="str">
        <f t="shared" si="261"/>
        <v>63 Community and civil enforcement occupations</v>
      </c>
      <c r="CA101" s="18">
        <f t="shared" si="245"/>
        <v>-5.6069044928445777</v>
      </c>
      <c r="CB101" s="18">
        <f t="shared" si="245"/>
        <v>35.571133484004804</v>
      </c>
      <c r="CC101" s="18">
        <f t="shared" si="245"/>
        <v>-4.5180113572277474</v>
      </c>
      <c r="CD101" s="18">
        <f t="shared" si="245"/>
        <v>-2.3501874131283462</v>
      </c>
      <c r="CE101" s="18">
        <f t="shared" si="246"/>
        <v>-1.0238536684132327</v>
      </c>
      <c r="CG101" s="18">
        <f t="shared" si="247"/>
        <v>-3.0782096310155826</v>
      </c>
      <c r="CH101" s="18">
        <f t="shared" si="248"/>
        <v>1.7702533455292047</v>
      </c>
      <c r="CI101" s="18">
        <f t="shared" si="249"/>
        <v>-0.50591625676323915</v>
      </c>
      <c r="CK101" t="str">
        <f t="shared" si="262"/>
        <v>63 Community and civil enforcement occupations</v>
      </c>
      <c r="CL101" s="18">
        <f t="shared" si="250"/>
        <v>-9.6154178520557636</v>
      </c>
      <c r="CM101" s="18">
        <f t="shared" si="250"/>
        <v>21.089495037823113</v>
      </c>
      <c r="CN101" s="18">
        <f t="shared" si="250"/>
        <v>-9.8013126618226813</v>
      </c>
      <c r="CO101" s="18">
        <f t="shared" si="250"/>
        <v>-3.2191904456729037</v>
      </c>
      <c r="CP101" s="18">
        <f t="shared" si="251"/>
        <v>-3.9908767452150662</v>
      </c>
      <c r="CR101" s="18">
        <f t="shared" si="252"/>
        <v>-5.4649395695156366</v>
      </c>
      <c r="CS101" s="18">
        <f t="shared" si="253"/>
        <v>0.91032434926638928</v>
      </c>
      <c r="CT101" s="18">
        <f t="shared" si="254"/>
        <v>-3.6105806236946481</v>
      </c>
    </row>
    <row r="102" spans="1:98" x14ac:dyDescent="0.2">
      <c r="A102" t="str">
        <f t="shared" si="209"/>
        <v>71 Sales occupations</v>
      </c>
      <c r="B102" s="18">
        <f t="shared" si="210"/>
        <v>7.9731284528411051</v>
      </c>
      <c r="C102" s="18">
        <f t="shared" si="210"/>
        <v>-28.771146808366154</v>
      </c>
      <c r="D102" s="18">
        <f t="shared" si="210"/>
        <v>3.267077065089663</v>
      </c>
      <c r="E102" s="18">
        <f t="shared" si="210"/>
        <v>2.4737340773353544</v>
      </c>
      <c r="F102" s="18">
        <f t="shared" si="211"/>
        <v>0.41230513397207957</v>
      </c>
      <c r="H102" s="18">
        <f t="shared" si="212"/>
        <v>2.7375022162734908</v>
      </c>
      <c r="I102" s="18">
        <f t="shared" si="213"/>
        <v>2.9322459637146858</v>
      </c>
      <c r="J102" s="18">
        <f t="shared" si="214"/>
        <v>4.8750469031882737</v>
      </c>
      <c r="L102" t="str">
        <f t="shared" si="255"/>
        <v>71 Sales occupations</v>
      </c>
      <c r="M102" s="18">
        <f t="shared" si="215"/>
        <v>6.7856852294877479</v>
      </c>
      <c r="N102" s="18">
        <f t="shared" si="215"/>
        <v>-14.632555983431283</v>
      </c>
      <c r="O102" s="18">
        <f t="shared" si="215"/>
        <v>3.8896533261133293</v>
      </c>
      <c r="P102" s="18">
        <f t="shared" si="215"/>
        <v>3.8412034117003335</v>
      </c>
      <c r="Q102" s="18">
        <f t="shared" si="216"/>
        <v>2.5925159703305889</v>
      </c>
      <c r="S102" s="18">
        <f t="shared" si="217"/>
        <v>3.8573508720872507</v>
      </c>
      <c r="T102" s="18">
        <f t="shared" si="218"/>
        <v>3.2189988728795749</v>
      </c>
      <c r="U102" s="18">
        <f t="shared" si="219"/>
        <v>5.9291602193241477</v>
      </c>
      <c r="W102" t="str">
        <f t="shared" si="256"/>
        <v>71 Sales occupations</v>
      </c>
      <c r="X102" s="18">
        <f t="shared" si="220"/>
        <v>0.50583783009077177</v>
      </c>
      <c r="Y102" s="18">
        <f t="shared" si="220"/>
        <v>5.1092029713056375</v>
      </c>
      <c r="Z102" s="18">
        <f t="shared" si="220"/>
        <v>1.9274027553387363</v>
      </c>
      <c r="AA102" s="18">
        <f t="shared" si="220"/>
        <v>3.0616017124124761</v>
      </c>
      <c r="AB102" s="18">
        <f t="shared" si="221"/>
        <v>2.8321759340520947</v>
      </c>
      <c r="AD102" s="18">
        <f t="shared" si="222"/>
        <v>2.6821399707382509</v>
      </c>
      <c r="AE102" s="18">
        <f t="shared" si="223"/>
        <v>3.4952175823683485</v>
      </c>
      <c r="AF102" s="18">
        <f t="shared" si="224"/>
        <v>5.2732440987071749</v>
      </c>
      <c r="AH102" t="str">
        <f t="shared" si="257"/>
        <v>71 Sales occupations</v>
      </c>
      <c r="AI102" s="18">
        <f t="shared" si="225"/>
        <v>0.38411286240052078</v>
      </c>
      <c r="AJ102" s="18">
        <f t="shared" si="225"/>
        <v>1.343272370363624</v>
      </c>
      <c r="AK102" s="18">
        <f t="shared" si="225"/>
        <v>1.2682432236480912</v>
      </c>
      <c r="AL102" s="18">
        <f t="shared" si="225"/>
        <v>3.0548095481256032</v>
      </c>
      <c r="AM102" s="18">
        <f t="shared" si="226"/>
        <v>2.3859223750505754</v>
      </c>
      <c r="AO102" s="18">
        <f t="shared" si="227"/>
        <v>2.4558125684503329</v>
      </c>
      <c r="AP102" s="18">
        <f t="shared" si="228"/>
        <v>3.5124126219034935</v>
      </c>
      <c r="AQ102" s="18">
        <f t="shared" si="229"/>
        <v>5.1281894834489306</v>
      </c>
      <c r="AS102" t="str">
        <f t="shared" si="258"/>
        <v>71 Sales occupations</v>
      </c>
      <c r="AT102" s="18">
        <f t="shared" si="230"/>
        <v>-1.1466206354251884</v>
      </c>
      <c r="AU102" s="18">
        <f t="shared" si="230"/>
        <v>8.8720311819958209</v>
      </c>
      <c r="AV102" s="18">
        <f t="shared" si="230"/>
        <v>-0.19126343514775934</v>
      </c>
      <c r="AW102" s="18">
        <f t="shared" si="230"/>
        <v>2.0046038017303536</v>
      </c>
      <c r="AX102" s="18">
        <f t="shared" si="231"/>
        <v>1.7266641157911655</v>
      </c>
      <c r="AZ102" s="18">
        <f t="shared" si="232"/>
        <v>1.267332020854961</v>
      </c>
      <c r="BA102" s="18">
        <f t="shared" si="233"/>
        <v>2.7456059367027885</v>
      </c>
      <c r="BB102" s="18">
        <f t="shared" si="234"/>
        <v>3.6379669569867046</v>
      </c>
      <c r="BD102" t="str">
        <f t="shared" si="259"/>
        <v>71 Sales occupations</v>
      </c>
      <c r="BE102" s="18">
        <f t="shared" si="235"/>
        <v>1.3224495873186637</v>
      </c>
      <c r="BF102" s="18">
        <f t="shared" si="235"/>
        <v>-1.3935118946607705</v>
      </c>
      <c r="BG102" s="18">
        <f t="shared" si="235"/>
        <v>-0.87443724585211102</v>
      </c>
      <c r="BH102" s="18">
        <f t="shared" si="235"/>
        <v>0.63213237474943895</v>
      </c>
      <c r="BI102" s="18">
        <f t="shared" si="236"/>
        <v>3.1673836327761329E-2</v>
      </c>
      <c r="BK102" s="18">
        <f t="shared" si="237"/>
        <v>0.12741534216362815</v>
      </c>
      <c r="BL102" s="18">
        <f t="shared" si="238"/>
        <v>2.5046874298732869</v>
      </c>
      <c r="BM102" s="18">
        <f t="shared" si="239"/>
        <v>2.5950534497356514</v>
      </c>
      <c r="BO102" t="str">
        <f t="shared" si="260"/>
        <v>71 Sales occupations</v>
      </c>
      <c r="BP102" s="18">
        <f t="shared" si="240"/>
        <v>-1.6332867632414039</v>
      </c>
      <c r="BQ102" s="18">
        <f t="shared" si="240"/>
        <v>-4.9557686021692522</v>
      </c>
      <c r="BR102" s="18">
        <f t="shared" si="240"/>
        <v>-3.3682112966241351</v>
      </c>
      <c r="BS102" s="18">
        <f t="shared" si="240"/>
        <v>-2.4187738173967466</v>
      </c>
      <c r="BT102" s="18">
        <f t="shared" si="241"/>
        <v>-2.8765087423033076</v>
      </c>
      <c r="BV102" s="18">
        <f t="shared" si="242"/>
        <v>-2.7362849788775234</v>
      </c>
      <c r="BW102" s="18">
        <f t="shared" si="243"/>
        <v>2.2724281784615608</v>
      </c>
      <c r="BX102" s="18">
        <f t="shared" si="244"/>
        <v>0.39161724610130566</v>
      </c>
      <c r="BZ102" t="str">
        <f t="shared" si="261"/>
        <v>71 Sales occupations</v>
      </c>
      <c r="CA102" s="18">
        <f t="shared" si="245"/>
        <v>-5.1466583232611773</v>
      </c>
      <c r="CB102" s="18">
        <f t="shared" si="245"/>
        <v>-4.9306121092594353</v>
      </c>
      <c r="CC102" s="18">
        <f t="shared" si="245"/>
        <v>-3.6247483886802434</v>
      </c>
      <c r="CD102" s="18">
        <f t="shared" si="245"/>
        <v>-9.9551772291938114</v>
      </c>
      <c r="CE102" s="18">
        <f t="shared" si="246"/>
        <v>-7.7102462064751904</v>
      </c>
      <c r="CG102" s="18">
        <f t="shared" si="247"/>
        <v>-7.8926388549235282</v>
      </c>
      <c r="CH102" s="18">
        <f t="shared" si="248"/>
        <v>1.4226858336571224</v>
      </c>
      <c r="CI102" s="18">
        <f t="shared" si="249"/>
        <v>-4.1759466301867771</v>
      </c>
      <c r="CK102" t="str">
        <f t="shared" si="262"/>
        <v>71 Sales occupations</v>
      </c>
      <c r="CL102" s="18">
        <f t="shared" si="250"/>
        <v>-3.3857775316974092</v>
      </c>
      <c r="CM102" s="18">
        <f t="shared" si="250"/>
        <v>-20.59921353080767</v>
      </c>
      <c r="CN102" s="18">
        <f t="shared" si="250"/>
        <v>-3.71277669101856</v>
      </c>
      <c r="CO102" s="18">
        <f t="shared" si="250"/>
        <v>-4.3256977161282411</v>
      </c>
      <c r="CP102" s="18">
        <f t="shared" si="251"/>
        <v>-5.2451775311719846</v>
      </c>
      <c r="CR102" s="18">
        <f t="shared" si="252"/>
        <v>-4.1218254475341665</v>
      </c>
      <c r="CS102" s="18">
        <f t="shared" si="253"/>
        <v>1.2285650879150456</v>
      </c>
      <c r="CT102" s="18">
        <f t="shared" si="254"/>
        <v>-2.0506171417259966</v>
      </c>
    </row>
    <row r="103" spans="1:98" x14ac:dyDescent="0.2">
      <c r="A103" t="str">
        <f t="shared" si="209"/>
        <v>72 Customer service occupations</v>
      </c>
      <c r="B103" s="18">
        <f t="shared" si="210"/>
        <v>7.0475097383239538</v>
      </c>
      <c r="C103" s="18">
        <f t="shared" si="210"/>
        <v>-6.7004621542452796</v>
      </c>
      <c r="D103" s="18">
        <f t="shared" si="210"/>
        <v>10.602261054206608</v>
      </c>
      <c r="E103" s="18">
        <f t="shared" si="210"/>
        <v>4.0174448680668773</v>
      </c>
      <c r="F103" s="18">
        <f t="shared" si="211"/>
        <v>5.3137514465154689</v>
      </c>
      <c r="H103" s="18">
        <f t="shared" si="212"/>
        <v>6.1676300187558875</v>
      </c>
      <c r="I103" s="18">
        <f t="shared" si="213"/>
        <v>3.8870747028845631</v>
      </c>
      <c r="J103" s="18">
        <f t="shared" si="214"/>
        <v>8.1209435612791925</v>
      </c>
      <c r="L103" t="str">
        <f t="shared" si="255"/>
        <v>72 Customer service occupations</v>
      </c>
      <c r="M103" s="18">
        <f t="shared" si="215"/>
        <v>11.404452544107158</v>
      </c>
      <c r="N103" s="18">
        <f t="shared" si="215"/>
        <v>-13.076220813626316</v>
      </c>
      <c r="O103" s="18">
        <f t="shared" si="215"/>
        <v>10.567336885497625</v>
      </c>
      <c r="P103" s="18">
        <f t="shared" si="215"/>
        <v>4.2628601537812338</v>
      </c>
      <c r="Q103" s="18">
        <f t="shared" si="216"/>
        <v>4.993055425445192</v>
      </c>
      <c r="S103" s="18">
        <f t="shared" si="217"/>
        <v>6.3233632894710956</v>
      </c>
      <c r="T103" s="18">
        <f t="shared" si="218"/>
        <v>4.1024422784070147</v>
      </c>
      <c r="U103" s="18">
        <f t="shared" si="219"/>
        <v>8.3638987730650918</v>
      </c>
      <c r="W103" t="str">
        <f t="shared" si="256"/>
        <v>72 Customer service occupations</v>
      </c>
      <c r="X103" s="18">
        <f t="shared" si="220"/>
        <v>3.1567231799945361</v>
      </c>
      <c r="Y103" s="18">
        <f t="shared" si="220"/>
        <v>5.8270004939507292</v>
      </c>
      <c r="Z103" s="18">
        <f t="shared" si="220"/>
        <v>7.1029245380743511</v>
      </c>
      <c r="AA103" s="18">
        <f t="shared" si="220"/>
        <v>3.3458747252855581</v>
      </c>
      <c r="AB103" s="18">
        <f t="shared" si="221"/>
        <v>4.6606462182023245</v>
      </c>
      <c r="AD103" s="18">
        <f t="shared" si="222"/>
        <v>4.5833479007500122</v>
      </c>
      <c r="AE103" s="18">
        <f t="shared" si="223"/>
        <v>4.1121302206694521</v>
      </c>
      <c r="AF103" s="18">
        <f t="shared" si="224"/>
        <v>7.0767229501022211</v>
      </c>
      <c r="AH103" t="str">
        <f t="shared" si="257"/>
        <v>72 Customer service occupations</v>
      </c>
      <c r="AI103" s="18">
        <f t="shared" si="225"/>
        <v>4.8229678525082198</v>
      </c>
      <c r="AJ103" s="18">
        <f t="shared" si="225"/>
        <v>8.789233089317694</v>
      </c>
      <c r="AK103" s="18">
        <f t="shared" si="225"/>
        <v>7.488465410377243</v>
      </c>
      <c r="AL103" s="18">
        <f t="shared" si="225"/>
        <v>3.576905046422385</v>
      </c>
      <c r="AM103" s="18">
        <f t="shared" si="226"/>
        <v>5.105763884435266</v>
      </c>
      <c r="AO103" s="18">
        <f t="shared" si="227"/>
        <v>4.8646811699878612</v>
      </c>
      <c r="AP103" s="18">
        <f t="shared" si="228"/>
        <v>4.2650185537576712</v>
      </c>
      <c r="AQ103" s="18">
        <f t="shared" si="229"/>
        <v>7.3809984106021576</v>
      </c>
      <c r="AS103" t="str">
        <f t="shared" si="258"/>
        <v>72 Customer service occupations</v>
      </c>
      <c r="AT103" s="18">
        <f t="shared" si="230"/>
        <v>1.5863623392277093</v>
      </c>
      <c r="AU103" s="18">
        <f t="shared" si="230"/>
        <v>9.3949002854473829</v>
      </c>
      <c r="AV103" s="18">
        <f t="shared" si="230"/>
        <v>6.5516326043572493</v>
      </c>
      <c r="AW103" s="18">
        <f t="shared" si="230"/>
        <v>2.2417247170355648</v>
      </c>
      <c r="AX103" s="18">
        <f t="shared" si="231"/>
        <v>4.008170102277786</v>
      </c>
      <c r="AZ103" s="18">
        <f t="shared" si="232"/>
        <v>3.6586338440549149</v>
      </c>
      <c r="BA103" s="18">
        <f t="shared" si="233"/>
        <v>3.6437102167053981</v>
      </c>
      <c r="BB103" s="18">
        <f t="shared" si="234"/>
        <v>6.0830116770458575</v>
      </c>
      <c r="BD103" t="str">
        <f t="shared" si="259"/>
        <v>72 Customer service occupations</v>
      </c>
      <c r="BE103" s="18">
        <f t="shared" si="235"/>
        <v>2.889344438311281</v>
      </c>
      <c r="BF103" s="18">
        <f t="shared" si="235"/>
        <v>5.8615512953952065</v>
      </c>
      <c r="BG103" s="18">
        <f t="shared" si="235"/>
        <v>4.4751361870116968</v>
      </c>
      <c r="BH103" s="18">
        <f t="shared" si="235"/>
        <v>1.3849218667259189</v>
      </c>
      <c r="BI103" s="18">
        <f t="shared" si="236"/>
        <v>2.6174086037134225</v>
      </c>
      <c r="BK103" s="18">
        <f t="shared" si="237"/>
        <v>2.4047014685922852</v>
      </c>
      <c r="BL103" s="18">
        <f t="shared" si="238"/>
        <v>3.0491636485340257</v>
      </c>
      <c r="BM103" s="18">
        <f t="shared" si="239"/>
        <v>4.720296565373272</v>
      </c>
      <c r="BO103" t="str">
        <f t="shared" si="260"/>
        <v>72 Customer service occupations</v>
      </c>
      <c r="BP103" s="18">
        <f t="shared" si="240"/>
        <v>1.5064508468240145</v>
      </c>
      <c r="BQ103" s="18">
        <f t="shared" si="240"/>
        <v>0.54734447519408924</v>
      </c>
      <c r="BR103" s="18">
        <f t="shared" si="240"/>
        <v>2.95831042710053</v>
      </c>
      <c r="BS103" s="18">
        <f t="shared" si="240"/>
        <v>-1.0612832270211703</v>
      </c>
      <c r="BT103" s="18">
        <f t="shared" si="241"/>
        <v>0.27871804556165447</v>
      </c>
      <c r="BV103" s="18">
        <f t="shared" si="242"/>
        <v>0.26083515543422475</v>
      </c>
      <c r="BW103" s="18">
        <f t="shared" si="243"/>
        <v>3.0059571396002571</v>
      </c>
      <c r="BX103" s="18">
        <f t="shared" si="244"/>
        <v>3.1793832557143853</v>
      </c>
      <c r="BZ103" t="str">
        <f t="shared" si="261"/>
        <v>72 Customer service occupations</v>
      </c>
      <c r="CA103" s="18">
        <f t="shared" si="245"/>
        <v>-4.2504777900882473</v>
      </c>
      <c r="CB103" s="18">
        <f t="shared" si="245"/>
        <v>-0.6608871624734447</v>
      </c>
      <c r="CC103" s="18">
        <f t="shared" si="245"/>
        <v>0.87212555985369811</v>
      </c>
      <c r="CD103" s="18">
        <f t="shared" si="245"/>
        <v>-3.334683028000518</v>
      </c>
      <c r="CE103" s="18">
        <f t="shared" si="246"/>
        <v>-1.8720596675065759</v>
      </c>
      <c r="CG103" s="18">
        <f t="shared" si="247"/>
        <v>-1.9522774495326689</v>
      </c>
      <c r="CH103" s="18">
        <f t="shared" si="248"/>
        <v>1.843820983555422</v>
      </c>
      <c r="CI103" s="18">
        <f t="shared" si="249"/>
        <v>0.38459557962424729</v>
      </c>
      <c r="CK103" t="str">
        <f t="shared" si="262"/>
        <v>72 Customer service occupations</v>
      </c>
      <c r="CL103" s="18">
        <f t="shared" si="250"/>
        <v>6.2952668834326042</v>
      </c>
      <c r="CM103" s="18">
        <f t="shared" si="250"/>
        <v>-12.776511093595033</v>
      </c>
      <c r="CN103" s="18">
        <f t="shared" si="250"/>
        <v>10.043745799700886</v>
      </c>
      <c r="CO103" s="18">
        <f t="shared" si="250"/>
        <v>1.2029206030581996</v>
      </c>
      <c r="CP103" s="18">
        <f t="shared" si="251"/>
        <v>2.9258402636050951</v>
      </c>
      <c r="CR103" s="18">
        <f t="shared" si="252"/>
        <v>4.0679865832869089</v>
      </c>
      <c r="CS103" s="18">
        <f t="shared" si="253"/>
        <v>3.0485953532283672</v>
      </c>
      <c r="CT103" s="18">
        <f t="shared" si="254"/>
        <v>5.9738757249064633</v>
      </c>
    </row>
    <row r="104" spans="1:98" x14ac:dyDescent="0.2">
      <c r="A104" t="str">
        <f t="shared" si="209"/>
        <v>81 Process, plant and machine operatives</v>
      </c>
      <c r="B104" s="18">
        <f t="shared" si="210"/>
        <v>13.785069750353053</v>
      </c>
      <c r="C104" s="18">
        <f t="shared" si="210"/>
        <v>-29.091487393997205</v>
      </c>
      <c r="D104" s="18">
        <f t="shared" si="210"/>
        <v>8.686402843993001</v>
      </c>
      <c r="E104" s="18">
        <f t="shared" si="210"/>
        <v>7.4263126541679991</v>
      </c>
      <c r="F104" s="18">
        <f t="shared" si="211"/>
        <v>5.0552042433664068</v>
      </c>
      <c r="H104" s="18">
        <f t="shared" si="212"/>
        <v>7.8447110456711489</v>
      </c>
      <c r="I104" s="18">
        <f t="shared" si="213"/>
        <v>4.775570511871674</v>
      </c>
      <c r="J104" s="18">
        <f t="shared" si="214"/>
        <v>9.8947577560760003</v>
      </c>
      <c r="L104" t="str">
        <f t="shared" si="255"/>
        <v>81 Process, plant and machine operatives</v>
      </c>
      <c r="M104" s="18">
        <f t="shared" si="215"/>
        <v>8.7489542671667522</v>
      </c>
      <c r="N104" s="18">
        <f t="shared" si="215"/>
        <v>-24.657364484567768</v>
      </c>
      <c r="O104" s="18">
        <f t="shared" si="215"/>
        <v>12.642746969415274</v>
      </c>
      <c r="P104" s="18">
        <f t="shared" si="215"/>
        <v>7.078122174473056</v>
      </c>
      <c r="Q104" s="18">
        <f t="shared" si="216"/>
        <v>6.422946087708814</v>
      </c>
      <c r="S104" s="18">
        <f t="shared" si="217"/>
        <v>8.9017624928931838</v>
      </c>
      <c r="T104" s="18">
        <f t="shared" si="218"/>
        <v>5.0873779397894392</v>
      </c>
      <c r="U104" s="18">
        <f t="shared" si="219"/>
        <v>10.865845467707501</v>
      </c>
      <c r="W104" t="str">
        <f t="shared" si="256"/>
        <v>81 Process, plant and machine operatives</v>
      </c>
      <c r="X104" s="18">
        <f t="shared" si="220"/>
        <v>2.3468892753474968</v>
      </c>
      <c r="Y104" s="18">
        <f t="shared" si="220"/>
        <v>-5.4920097606567904</v>
      </c>
      <c r="Z104" s="18">
        <f t="shared" si="220"/>
        <v>9.767983165821903</v>
      </c>
      <c r="AA104" s="18">
        <f t="shared" si="220"/>
        <v>6.1144411297228585</v>
      </c>
      <c r="AB104" s="18">
        <f t="shared" si="221"/>
        <v>6.4693227201990444</v>
      </c>
      <c r="AD104" s="18">
        <f t="shared" si="222"/>
        <v>7.3185729267266852</v>
      </c>
      <c r="AE104" s="18">
        <f t="shared" si="223"/>
        <v>4.8195406836675003</v>
      </c>
      <c r="AF104" s="18">
        <f t="shared" si="224"/>
        <v>9.5177602395088314</v>
      </c>
      <c r="AH104" t="str">
        <f t="shared" si="257"/>
        <v>81 Process, plant and machine operatives</v>
      </c>
      <c r="AI104" s="18">
        <f t="shared" si="225"/>
        <v>0.748941054607144</v>
      </c>
      <c r="AJ104" s="18">
        <f t="shared" si="225"/>
        <v>4.9756350716483322</v>
      </c>
      <c r="AK104" s="18">
        <f t="shared" si="225"/>
        <v>7.6780879271391766</v>
      </c>
      <c r="AL104" s="18">
        <f t="shared" si="225"/>
        <v>3.4366338929155527</v>
      </c>
      <c r="AM104" s="18">
        <f t="shared" si="226"/>
        <v>4.8405549176382845</v>
      </c>
      <c r="AO104" s="18">
        <f t="shared" si="227"/>
        <v>4.8315557567064848</v>
      </c>
      <c r="AP104" s="18">
        <f t="shared" si="228"/>
        <v>3.8863191042381118</v>
      </c>
      <c r="AQ104" s="18">
        <f t="shared" si="229"/>
        <v>7.1079980382217745</v>
      </c>
      <c r="AS104" t="str">
        <f t="shared" si="258"/>
        <v>81 Process, plant and machine operatives</v>
      </c>
      <c r="AT104" s="18">
        <f t="shared" si="230"/>
        <v>-0.79131940612260365</v>
      </c>
      <c r="AU104" s="18">
        <f t="shared" si="230"/>
        <v>8.7857384992709786</v>
      </c>
      <c r="AV104" s="18">
        <f t="shared" si="230"/>
        <v>7.2526690457408227</v>
      </c>
      <c r="AW104" s="18">
        <f t="shared" si="230"/>
        <v>3.502540864738779</v>
      </c>
      <c r="AX104" s="18">
        <f t="shared" si="231"/>
        <v>4.9863081058570735</v>
      </c>
      <c r="AZ104" s="18">
        <f t="shared" si="232"/>
        <v>4.7377830545705546</v>
      </c>
      <c r="BA104" s="18">
        <f t="shared" si="233"/>
        <v>3.858590059060063</v>
      </c>
      <c r="BB104" s="18">
        <f t="shared" si="234"/>
        <v>7.0204680729343716</v>
      </c>
      <c r="BD104" t="str">
        <f t="shared" si="259"/>
        <v>81 Process, plant and machine operatives</v>
      </c>
      <c r="BE104" s="18">
        <f t="shared" si="235"/>
        <v>2.8138280082268929</v>
      </c>
      <c r="BF104" s="18">
        <f t="shared" si="235"/>
        <v>-13.234632116864075</v>
      </c>
      <c r="BG104" s="18">
        <f t="shared" si="235"/>
        <v>6.2347354804690447</v>
      </c>
      <c r="BH104" s="18">
        <f t="shared" si="235"/>
        <v>1.5347416605162145</v>
      </c>
      <c r="BI104" s="18">
        <f t="shared" si="236"/>
        <v>1.9739195246357699</v>
      </c>
      <c r="BK104" s="18">
        <f t="shared" si="237"/>
        <v>3.0778359830941238</v>
      </c>
      <c r="BL104" s="18">
        <f t="shared" si="238"/>
        <v>2.8492186859442326</v>
      </c>
      <c r="BM104" s="18">
        <f t="shared" si="239"/>
        <v>5.0700390187982336</v>
      </c>
      <c r="BO104" t="str">
        <f t="shared" si="260"/>
        <v>81 Process, plant and machine operatives</v>
      </c>
      <c r="BP104" s="18">
        <f t="shared" si="240"/>
        <v>1.3242224098231503</v>
      </c>
      <c r="BQ104" s="18">
        <f t="shared" si="240"/>
        <v>-15.247776306904793</v>
      </c>
      <c r="BR104" s="18">
        <f t="shared" si="240"/>
        <v>4.1194423197166152</v>
      </c>
      <c r="BS104" s="18">
        <f t="shared" si="240"/>
        <v>-0.52452076285304239</v>
      </c>
      <c r="BT104" s="18">
        <f t="shared" si="241"/>
        <v>-0.10110905070469522</v>
      </c>
      <c r="BV104" s="18">
        <f t="shared" si="242"/>
        <v>0.99998388676978411</v>
      </c>
      <c r="BW104" s="18">
        <f t="shared" si="243"/>
        <v>2.6244588626870513</v>
      </c>
      <c r="BX104" s="18">
        <f t="shared" si="244"/>
        <v>3.3355818438908003</v>
      </c>
      <c r="BZ104" t="str">
        <f t="shared" si="261"/>
        <v>81 Process, plant and machine operatives</v>
      </c>
      <c r="CA104" s="18">
        <f t="shared" si="245"/>
        <v>-2.7238816931226539</v>
      </c>
      <c r="CB104" s="18">
        <f t="shared" si="245"/>
        <v>-9.6936411812314596</v>
      </c>
      <c r="CC104" s="18">
        <f t="shared" si="245"/>
        <v>1.3092565977355752</v>
      </c>
      <c r="CD104" s="18">
        <f t="shared" si="245"/>
        <v>-6.9969528321292334</v>
      </c>
      <c r="CE104" s="18">
        <f t="shared" si="246"/>
        <v>-4.6526812737287093</v>
      </c>
      <c r="CG104" s="18">
        <f t="shared" si="247"/>
        <v>-4.3067815245627301</v>
      </c>
      <c r="CH104" s="18">
        <f t="shared" si="248"/>
        <v>1.8294723974694449</v>
      </c>
      <c r="CI104" s="18">
        <f t="shared" si="249"/>
        <v>-1.2409875439957752</v>
      </c>
      <c r="CK104" t="str">
        <f t="shared" si="262"/>
        <v>81 Process, plant and machine operatives</v>
      </c>
      <c r="CL104" s="18">
        <f t="shared" si="250"/>
        <v>-4.7212659971821447</v>
      </c>
      <c r="CM104" s="18">
        <f t="shared" si="250"/>
        <v>-23.6710663253644</v>
      </c>
      <c r="CN104" s="18">
        <f t="shared" si="250"/>
        <v>-10.119084898400722</v>
      </c>
      <c r="CO104" s="18">
        <f t="shared" si="250"/>
        <v>-7.8150181691894254</v>
      </c>
      <c r="CP104" s="18">
        <f t="shared" si="251"/>
        <v>-9.6138739517966361</v>
      </c>
      <c r="CR104" s="18">
        <f t="shared" si="252"/>
        <v>-8.589529405063189</v>
      </c>
      <c r="CS104" s="18">
        <f t="shared" si="253"/>
        <v>0.857226553299828</v>
      </c>
      <c r="CT104" s="18">
        <f t="shared" si="254"/>
        <v>-5.9797124461096978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6.2564019735806831</v>
      </c>
      <c r="C105" s="18">
        <f t="shared" si="210"/>
        <v>9.3512958670722401</v>
      </c>
      <c r="D105" s="18">
        <f t="shared" si="210"/>
        <v>8.9234711106975553</v>
      </c>
      <c r="E105" s="18">
        <f t="shared" si="210"/>
        <v>4.7369108826516904</v>
      </c>
      <c r="F105" s="18">
        <f t="shared" si="211"/>
        <v>6.3137179900488061</v>
      </c>
      <c r="H105" s="18">
        <f t="shared" si="212"/>
        <v>6.1142391977137445</v>
      </c>
      <c r="I105" s="18">
        <f t="shared" si="213"/>
        <v>5.0425010557687333</v>
      </c>
      <c r="J105" s="18">
        <f t="shared" si="214"/>
        <v>8.7665069840914267</v>
      </c>
      <c r="L105" t="str">
        <f t="shared" si="255"/>
        <v>82 Transport and mobile machine drivers and operatives</v>
      </c>
      <c r="M105" s="18">
        <f t="shared" si="215"/>
        <v>6.7777582661310509</v>
      </c>
      <c r="N105" s="18">
        <f t="shared" si="215"/>
        <v>3.0432831785772274</v>
      </c>
      <c r="O105" s="18">
        <f t="shared" si="215"/>
        <v>6.2719839770468466</v>
      </c>
      <c r="P105" s="18">
        <f t="shared" si="215"/>
        <v>3.8755223609083567</v>
      </c>
      <c r="Q105" s="18">
        <f t="shared" si="216"/>
        <v>4.5659686324246884</v>
      </c>
      <c r="S105" s="18">
        <f t="shared" si="217"/>
        <v>4.6682773775490238</v>
      </c>
      <c r="T105" s="18">
        <f t="shared" si="218"/>
        <v>4.4664035932555191</v>
      </c>
      <c r="U105" s="18">
        <f t="shared" si="219"/>
        <v>7.3770744811221034</v>
      </c>
      <c r="W105" t="str">
        <f t="shared" si="256"/>
        <v>82 Transport and mobile machine drivers and operatives</v>
      </c>
      <c r="X105" s="18">
        <f t="shared" si="220"/>
        <v>1.1698259750415163</v>
      </c>
      <c r="Y105" s="18">
        <f t="shared" si="220"/>
        <v>27.38710033460514</v>
      </c>
      <c r="Z105" s="18">
        <f t="shared" si="220"/>
        <v>3.3525907724190951</v>
      </c>
      <c r="AA105" s="18">
        <f t="shared" si="220"/>
        <v>2.6324774911552939</v>
      </c>
      <c r="AB105" s="18">
        <f t="shared" si="221"/>
        <v>4.255452135090132</v>
      </c>
      <c r="AD105" s="18">
        <f t="shared" si="222"/>
        <v>2.8719560272772782</v>
      </c>
      <c r="AE105" s="18">
        <f t="shared" si="223"/>
        <v>4.1395397630202835</v>
      </c>
      <c r="AF105" s="18">
        <f t="shared" si="224"/>
        <v>5.911438164311722</v>
      </c>
      <c r="AH105" t="str">
        <f t="shared" si="257"/>
        <v>82 Transport and mobile machine drivers and operatives</v>
      </c>
      <c r="AI105" s="18">
        <f t="shared" si="225"/>
        <v>0.70094734001022729</v>
      </c>
      <c r="AJ105" s="18">
        <f t="shared" si="225"/>
        <v>36.614279936909668</v>
      </c>
      <c r="AK105" s="18">
        <f t="shared" si="225"/>
        <v>3.2895256573897358</v>
      </c>
      <c r="AL105" s="18">
        <f t="shared" si="225"/>
        <v>2.8578616426137016</v>
      </c>
      <c r="AM105" s="18">
        <f t="shared" si="226"/>
        <v>4.8357789926550598</v>
      </c>
      <c r="AO105" s="18">
        <f t="shared" si="227"/>
        <v>3.0015488303976934</v>
      </c>
      <c r="AP105" s="18">
        <f t="shared" si="228"/>
        <v>4.0685347979897202</v>
      </c>
      <c r="AQ105" s="18">
        <f t="shared" si="229"/>
        <v>5.9425444802968963</v>
      </c>
      <c r="AS105" t="str">
        <f t="shared" si="258"/>
        <v>82 Transport and mobile machine drivers and operatives</v>
      </c>
      <c r="AT105" s="18">
        <f t="shared" si="230"/>
        <v>0.30326678445642408</v>
      </c>
      <c r="AU105" s="18">
        <f t="shared" si="230"/>
        <v>31.417042497871606</v>
      </c>
      <c r="AV105" s="18">
        <f t="shared" si="230"/>
        <v>3.5362345111400906</v>
      </c>
      <c r="AW105" s="18">
        <f t="shared" si="230"/>
        <v>2.6449632687463698</v>
      </c>
      <c r="AX105" s="18">
        <f t="shared" si="231"/>
        <v>4.5245056635521141</v>
      </c>
      <c r="AZ105" s="18">
        <f t="shared" si="232"/>
        <v>2.9411979234859942</v>
      </c>
      <c r="BA105" s="18">
        <f t="shared" si="233"/>
        <v>4.15291141401537</v>
      </c>
      <c r="BB105" s="18">
        <f t="shared" si="234"/>
        <v>5.9680716864307204</v>
      </c>
      <c r="BD105" t="str">
        <f t="shared" si="259"/>
        <v>82 Transport and mobile machine drivers and operatives</v>
      </c>
      <c r="BE105" s="18">
        <f t="shared" si="235"/>
        <v>4.6265687287504687</v>
      </c>
      <c r="BF105" s="18">
        <f t="shared" si="235"/>
        <v>-2.5663543493506968</v>
      </c>
      <c r="BG105" s="18">
        <f t="shared" si="235"/>
        <v>3.2866137739826717</v>
      </c>
      <c r="BH105" s="18">
        <f t="shared" si="235"/>
        <v>1.7982993047914064</v>
      </c>
      <c r="BI105" s="18">
        <f t="shared" si="236"/>
        <v>1.9813832740612991</v>
      </c>
      <c r="BK105" s="18">
        <f t="shared" si="237"/>
        <v>2.2920058539886989</v>
      </c>
      <c r="BL105" s="18">
        <f t="shared" si="238"/>
        <v>3.3736789626265695</v>
      </c>
      <c r="BM105" s="18">
        <f t="shared" si="239"/>
        <v>4.9011845466926829</v>
      </c>
      <c r="BO105" t="str">
        <f t="shared" si="260"/>
        <v>82 Transport and mobile machine drivers and operatives</v>
      </c>
      <c r="BP105" s="18">
        <f t="shared" si="240"/>
        <v>3.6497762725946181</v>
      </c>
      <c r="BQ105" s="18">
        <f t="shared" si="240"/>
        <v>-5.1333572806902872</v>
      </c>
      <c r="BR105" s="18">
        <f t="shared" si="240"/>
        <v>1.4120856808896409</v>
      </c>
      <c r="BS105" s="18">
        <f t="shared" si="240"/>
        <v>1.7258451695223442E-2</v>
      </c>
      <c r="BT105" s="18">
        <f t="shared" si="241"/>
        <v>0.11968460263014347</v>
      </c>
      <c r="BV105" s="18">
        <f t="shared" si="242"/>
        <v>0.48005611131738402</v>
      </c>
      <c r="BW105" s="18">
        <f t="shared" si="243"/>
        <v>3.0569091984716801</v>
      </c>
      <c r="BX105" s="18">
        <f t="shared" si="244"/>
        <v>3.3756501197809596</v>
      </c>
      <c r="BZ105" t="str">
        <f t="shared" si="261"/>
        <v>82 Transport and mobile machine drivers and operatives</v>
      </c>
      <c r="CA105" s="18">
        <f t="shared" si="245"/>
        <v>-1.2625384148979402</v>
      </c>
      <c r="CB105" s="18">
        <f t="shared" si="245"/>
        <v>3.6252542436913782</v>
      </c>
      <c r="CC105" s="18">
        <f t="shared" si="245"/>
        <v>-2.8073834301362788</v>
      </c>
      <c r="CD105" s="18">
        <f t="shared" si="245"/>
        <v>-3.2540659444421971</v>
      </c>
      <c r="CE105" s="18">
        <f t="shared" si="246"/>
        <v>-2.6978470049702441</v>
      </c>
      <c r="CG105" s="18">
        <f t="shared" si="247"/>
        <v>-3.1054003385110995</v>
      </c>
      <c r="CH105" s="18">
        <f t="shared" si="248"/>
        <v>2.2412914007091</v>
      </c>
      <c r="CI105" s="18">
        <f t="shared" si="249"/>
        <v>0.11527910597142199</v>
      </c>
      <c r="CK105" t="str">
        <f t="shared" si="262"/>
        <v>82 Transport and mobile machine drivers and operatives</v>
      </c>
      <c r="CL105" s="18">
        <f t="shared" si="250"/>
        <v>2.283574157455881</v>
      </c>
      <c r="CM105" s="18">
        <f t="shared" si="250"/>
        <v>-7.893322790924473</v>
      </c>
      <c r="CN105" s="18">
        <f t="shared" si="250"/>
        <v>0.45776622859714511</v>
      </c>
      <c r="CO105" s="18">
        <f t="shared" si="250"/>
        <v>-6.223737163723742</v>
      </c>
      <c r="CP105" s="18">
        <f t="shared" si="251"/>
        <v>-4.2924674947408592</v>
      </c>
      <c r="CR105" s="18">
        <f t="shared" si="252"/>
        <v>-4.0474649559317015</v>
      </c>
      <c r="CS105" s="18">
        <f t="shared" si="253"/>
        <v>1.9260088644649453</v>
      </c>
      <c r="CT105" s="18">
        <f t="shared" si="254"/>
        <v>-0.92884157804915546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2.1380205676621244</v>
      </c>
      <c r="C106" s="18">
        <f t="shared" si="210"/>
        <v>-12.277266035448953</v>
      </c>
      <c r="D106" s="18">
        <f t="shared" si="210"/>
        <v>-0.51568330661213579</v>
      </c>
      <c r="E106" s="18">
        <f t="shared" si="210"/>
        <v>3.0135075937015809</v>
      </c>
      <c r="F106" s="18">
        <f t="shared" si="211"/>
        <v>0.87921370352921357</v>
      </c>
      <c r="H106" s="18">
        <f t="shared" si="212"/>
        <v>1.8234146853764788</v>
      </c>
      <c r="I106" s="18">
        <f t="shared" si="213"/>
        <v>3.188997507262914</v>
      </c>
      <c r="J106" s="18">
        <f t="shared" si="214"/>
        <v>4.4184162983298414</v>
      </c>
      <c r="L106" t="str">
        <f t="shared" si="255"/>
        <v>91 Elementary trades and related occupations</v>
      </c>
      <c r="M106" s="18">
        <f t="shared" si="215"/>
        <v>5.9299130482731055</v>
      </c>
      <c r="N106" s="18">
        <f t="shared" si="215"/>
        <v>-15.573444515796343</v>
      </c>
      <c r="O106" s="18">
        <f t="shared" si="215"/>
        <v>2.478170436846816</v>
      </c>
      <c r="P106" s="18">
        <f t="shared" si="215"/>
        <v>3.5827268964522485</v>
      </c>
      <c r="Q106" s="18">
        <f t="shared" si="216"/>
        <v>1.9252605796903577</v>
      </c>
      <c r="S106" s="18">
        <f t="shared" si="217"/>
        <v>3.2132248835469612</v>
      </c>
      <c r="T106" s="18">
        <f t="shared" si="218"/>
        <v>3.3036472642439918</v>
      </c>
      <c r="U106" s="18">
        <f t="shared" si="219"/>
        <v>5.5090618352517939</v>
      </c>
      <c r="W106" t="str">
        <f t="shared" si="256"/>
        <v>91 Elementary trades and related occupations</v>
      </c>
      <c r="X106" s="18">
        <f t="shared" si="220"/>
        <v>1.6478159215150612</v>
      </c>
      <c r="Y106" s="18">
        <f t="shared" si="220"/>
        <v>2.2657726242510945</v>
      </c>
      <c r="Z106" s="18">
        <f t="shared" si="220"/>
        <v>-0.5671580057997061</v>
      </c>
      <c r="AA106" s="18">
        <f t="shared" si="220"/>
        <v>2.1739098275477486</v>
      </c>
      <c r="AB106" s="18">
        <f t="shared" si="221"/>
        <v>1.3149958082377289</v>
      </c>
      <c r="AD106" s="18">
        <f t="shared" si="222"/>
        <v>1.251925893076522</v>
      </c>
      <c r="AE106" s="18">
        <f t="shared" si="223"/>
        <v>3.3939021856302709</v>
      </c>
      <c r="AF106" s="18">
        <f t="shared" si="224"/>
        <v>4.205042156073735</v>
      </c>
      <c r="AH106" t="str">
        <f t="shared" si="257"/>
        <v>91 Elementary trades and related occupations</v>
      </c>
      <c r="AI106" s="18">
        <f t="shared" si="225"/>
        <v>2.3743822432552131</v>
      </c>
      <c r="AJ106" s="18">
        <f t="shared" si="225"/>
        <v>2.283109895980906</v>
      </c>
      <c r="AK106" s="18">
        <f t="shared" si="225"/>
        <v>-1.231462958491536</v>
      </c>
      <c r="AL106" s="18">
        <f t="shared" si="225"/>
        <v>2.4991054055030215</v>
      </c>
      <c r="AM106" s="18">
        <f t="shared" si="226"/>
        <v>1.3050537215219205</v>
      </c>
      <c r="AO106" s="18">
        <f t="shared" si="227"/>
        <v>1.240183500644787</v>
      </c>
      <c r="AP106" s="18">
        <f t="shared" si="228"/>
        <v>3.3162029561395023</v>
      </c>
      <c r="AQ106" s="18">
        <f t="shared" si="229"/>
        <v>4.1275124268710162</v>
      </c>
      <c r="AS106" t="str">
        <f t="shared" si="258"/>
        <v>91 Elementary trades and related occupations</v>
      </c>
      <c r="AT106" s="18">
        <f t="shared" si="230"/>
        <v>-0.1018106846314093</v>
      </c>
      <c r="AU106" s="18">
        <f t="shared" si="230"/>
        <v>15.868848623714825</v>
      </c>
      <c r="AV106" s="18">
        <f t="shared" si="230"/>
        <v>-0.78101183894924153</v>
      </c>
      <c r="AW106" s="18">
        <f t="shared" si="230"/>
        <v>1.9009844689134248</v>
      </c>
      <c r="AX106" s="18">
        <f t="shared" si="231"/>
        <v>1.8697589763053912</v>
      </c>
      <c r="AZ106" s="18">
        <f t="shared" si="232"/>
        <v>0.99902572446648463</v>
      </c>
      <c r="BA106" s="18">
        <f t="shared" si="233"/>
        <v>3.0288937739127109</v>
      </c>
      <c r="BB106" s="18">
        <f t="shared" si="234"/>
        <v>3.7030655979664706</v>
      </c>
      <c r="BD106" t="str">
        <f t="shared" si="259"/>
        <v>91 Elementary trades and related occupations</v>
      </c>
      <c r="BE106" s="18">
        <f t="shared" si="235"/>
        <v>-0.47067014403568974</v>
      </c>
      <c r="BF106" s="18">
        <f t="shared" si="235"/>
        <v>-10.544560956669546</v>
      </c>
      <c r="BG106" s="18">
        <f t="shared" si="235"/>
        <v>-1.800944667233495</v>
      </c>
      <c r="BH106" s="18">
        <f t="shared" si="235"/>
        <v>1.3458118621399562</v>
      </c>
      <c r="BI106" s="18">
        <f t="shared" si="236"/>
        <v>-0.42791867983136278</v>
      </c>
      <c r="BK106" s="18">
        <f t="shared" si="237"/>
        <v>0.28584558117226155</v>
      </c>
      <c r="BL106" s="18">
        <f t="shared" si="238"/>
        <v>2.0186537569161001</v>
      </c>
      <c r="BM106" s="18">
        <f t="shared" si="239"/>
        <v>2.2358459337882053</v>
      </c>
      <c r="BO106" t="str">
        <f t="shared" si="260"/>
        <v>91 Elementary trades and related occupations</v>
      </c>
      <c r="BP106" s="18">
        <f t="shared" si="240"/>
        <v>-2.4837275363890132</v>
      </c>
      <c r="BQ106" s="18">
        <f t="shared" si="240"/>
        <v>-10.171890894769097</v>
      </c>
      <c r="BR106" s="18">
        <f t="shared" si="240"/>
        <v>-4.5598050566572512</v>
      </c>
      <c r="BS106" s="18">
        <f t="shared" si="240"/>
        <v>-1.2542967418943007</v>
      </c>
      <c r="BT106" s="18">
        <f t="shared" si="241"/>
        <v>-2.8756372388777818</v>
      </c>
      <c r="BV106" s="18">
        <f t="shared" si="242"/>
        <v>-2.3686613631709652</v>
      </c>
      <c r="BW106" s="18">
        <f t="shared" si="243"/>
        <v>1.7360972610142023</v>
      </c>
      <c r="BX106" s="18">
        <f t="shared" si="244"/>
        <v>-4.9875488370931809E-2</v>
      </c>
      <c r="BZ106" t="str">
        <f t="shared" si="261"/>
        <v>91 Elementary trades and related occupations</v>
      </c>
      <c r="CA106" s="18">
        <f t="shared" si="245"/>
        <v>-3.4807639718977934</v>
      </c>
      <c r="CB106" s="18">
        <f t="shared" si="245"/>
        <v>-5.7222636722611631</v>
      </c>
      <c r="CC106" s="18">
        <f t="shared" si="245"/>
        <v>-5.3923110719022338</v>
      </c>
      <c r="CD106" s="18">
        <f t="shared" si="245"/>
        <v>-2.4972346954217461</v>
      </c>
      <c r="CE106" s="18">
        <f t="shared" si="246"/>
        <v>-3.6141758179312866</v>
      </c>
      <c r="CG106" s="18">
        <f t="shared" si="247"/>
        <v>-3.4719721558798211</v>
      </c>
      <c r="CH106" s="18">
        <f t="shared" si="248"/>
        <v>1.7371953964255615</v>
      </c>
      <c r="CI106" s="18">
        <f t="shared" si="249"/>
        <v>-0.82343855049514803</v>
      </c>
      <c r="CK106" t="str">
        <f t="shared" si="262"/>
        <v>91 Elementary trades and related occupations</v>
      </c>
      <c r="CL106" s="18">
        <f t="shared" si="250"/>
        <v>-1.8740443334075985</v>
      </c>
      <c r="CM106" s="18">
        <f t="shared" si="250"/>
        <v>-15.595476512999563</v>
      </c>
      <c r="CN106" s="18">
        <f t="shared" si="250"/>
        <v>-2.1216909005772444</v>
      </c>
      <c r="CO106" s="18">
        <f t="shared" si="250"/>
        <v>-3.3211875062586493</v>
      </c>
      <c r="CP106" s="18">
        <f t="shared" si="251"/>
        <v>-3.7680152894467356</v>
      </c>
      <c r="CR106" s="18">
        <f t="shared" si="252"/>
        <v>-2.9229975762969373</v>
      </c>
      <c r="CS106" s="18">
        <f t="shared" si="253"/>
        <v>1.5117372168060639</v>
      </c>
      <c r="CT106" s="18">
        <f t="shared" si="254"/>
        <v>-0.74986950266161534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6.4613291178337251</v>
      </c>
      <c r="C107" s="18">
        <f t="shared" si="210"/>
        <v>-13.677628854528233</v>
      </c>
      <c r="D107" s="18">
        <f t="shared" si="210"/>
        <v>6.6146364292567261</v>
      </c>
      <c r="E107" s="18">
        <f t="shared" si="210"/>
        <v>3.9600257060114608</v>
      </c>
      <c r="F107" s="18">
        <f t="shared" si="211"/>
        <v>3.5719029987308248</v>
      </c>
      <c r="H107" s="18">
        <f t="shared" si="212"/>
        <v>4.8374693104476174</v>
      </c>
      <c r="I107" s="18">
        <f t="shared" si="213"/>
        <v>3.9648395538394388</v>
      </c>
      <c r="J107" s="18">
        <f t="shared" si="214"/>
        <v>7.1636489779569823</v>
      </c>
      <c r="L107" t="str">
        <f t="shared" ref="L107" si="263">A107</f>
        <v>92 Elementary administration and service occupations</v>
      </c>
      <c r="M107" s="18">
        <f t="shared" si="215"/>
        <v>6.8993796327612378</v>
      </c>
      <c r="N107" s="18">
        <f t="shared" si="215"/>
        <v>-13.666620565411936</v>
      </c>
      <c r="O107" s="18">
        <f t="shared" si="215"/>
        <v>6.6248957891895444</v>
      </c>
      <c r="P107" s="18">
        <f t="shared" si="215"/>
        <v>4.3834940772012443</v>
      </c>
      <c r="Q107" s="18">
        <f t="shared" si="216"/>
        <v>3.8393315606959799</v>
      </c>
      <c r="S107" s="18">
        <f t="shared" si="217"/>
        <v>5.1253432005454513</v>
      </c>
      <c r="T107" s="18">
        <f t="shared" si="218"/>
        <v>4.0140702617204038</v>
      </c>
      <c r="U107" s="18">
        <f t="shared" si="219"/>
        <v>7.4078723154601178</v>
      </c>
      <c r="W107" t="str">
        <f t="shared" ref="W107" si="264">A107</f>
        <v>92 Elementary administration and service occupations</v>
      </c>
      <c r="X107" s="18">
        <f t="shared" si="220"/>
        <v>2.2508196178066431</v>
      </c>
      <c r="Y107" s="18">
        <f t="shared" si="220"/>
        <v>3.1477102351163522</v>
      </c>
      <c r="Z107" s="18">
        <f t="shared" si="220"/>
        <v>3.7651276741975215</v>
      </c>
      <c r="AA107" s="18">
        <f t="shared" si="220"/>
        <v>3.0574862820146764</v>
      </c>
      <c r="AB107" s="18">
        <f t="shared" si="221"/>
        <v>3.2837530118001057</v>
      </c>
      <c r="AD107" s="18">
        <f t="shared" si="222"/>
        <v>3.2928289073089756</v>
      </c>
      <c r="AE107" s="18">
        <f t="shared" si="223"/>
        <v>4.0460605911451397</v>
      </c>
      <c r="AF107" s="18">
        <f t="shared" si="224"/>
        <v>6.1232266551018544</v>
      </c>
      <c r="AH107" t="str">
        <f t="shared" ref="AH107" si="265">L107</f>
        <v>92 Elementary administration and service occupations</v>
      </c>
      <c r="AI107" s="18">
        <f t="shared" si="225"/>
        <v>2.1719111348303954</v>
      </c>
      <c r="AJ107" s="18">
        <f t="shared" si="225"/>
        <v>4.3212865629894237</v>
      </c>
      <c r="AK107" s="18">
        <f t="shared" si="225"/>
        <v>3.6100001244975033</v>
      </c>
      <c r="AL107" s="18">
        <f t="shared" si="225"/>
        <v>3.2672214599019256</v>
      </c>
      <c r="AM107" s="18">
        <f t="shared" si="226"/>
        <v>3.4398516554625003</v>
      </c>
      <c r="AO107" s="18">
        <f t="shared" si="227"/>
        <v>3.3813548254112424</v>
      </c>
      <c r="AP107" s="18">
        <f t="shared" si="228"/>
        <v>3.8992995574469447</v>
      </c>
      <c r="AQ107" s="18">
        <f t="shared" si="229"/>
        <v>6.0738745312577169</v>
      </c>
      <c r="AS107" t="str">
        <f t="shared" ref="AS107" si="266">W107</f>
        <v>92 Elementary administration and service occupations</v>
      </c>
      <c r="AT107" s="18">
        <f t="shared" si="230"/>
        <v>1.2829120430295493</v>
      </c>
      <c r="AU107" s="18">
        <f t="shared" si="230"/>
        <v>6.090544714475854</v>
      </c>
      <c r="AV107" s="18">
        <f t="shared" si="230"/>
        <v>2.7332024533496035</v>
      </c>
      <c r="AW107" s="18">
        <f t="shared" si="230"/>
        <v>2.8690203729169195</v>
      </c>
      <c r="AX107" s="18">
        <f t="shared" si="231"/>
        <v>3.0249240955255718</v>
      </c>
      <c r="AZ107" s="18">
        <f t="shared" si="232"/>
        <v>2.8237277939519023</v>
      </c>
      <c r="BA107" s="18">
        <f t="shared" si="233"/>
        <v>3.7352843693008619</v>
      </c>
      <c r="BB107" s="18">
        <f t="shared" si="234"/>
        <v>5.5607703890044435</v>
      </c>
      <c r="BD107" t="str">
        <f t="shared" ref="BD107" si="267">AH107</f>
        <v>92 Elementary administration and service occupations</v>
      </c>
      <c r="BE107" s="18">
        <f t="shared" si="235"/>
        <v>0.80415688403638885</v>
      </c>
      <c r="BF107" s="18">
        <f t="shared" si="235"/>
        <v>-5.6603126807767019</v>
      </c>
      <c r="BG107" s="18">
        <f t="shared" si="235"/>
        <v>-2.454501585447133E-2</v>
      </c>
      <c r="BH107" s="18">
        <f t="shared" si="235"/>
        <v>0.40427903551216726</v>
      </c>
      <c r="BI107" s="18">
        <f t="shared" si="236"/>
        <v>-0.11961104391489119</v>
      </c>
      <c r="BK107" s="18">
        <f t="shared" si="237"/>
        <v>0.26113370123057589</v>
      </c>
      <c r="BL107" s="18">
        <f t="shared" si="238"/>
        <v>2.5955658729332587</v>
      </c>
      <c r="BM107" s="18">
        <f t="shared" si="239"/>
        <v>2.7790395675542756</v>
      </c>
      <c r="BO107" t="str">
        <f t="shared" ref="BO107" si="268">AS107</f>
        <v>92 Elementary administration and service occupations</v>
      </c>
      <c r="BP107" s="18">
        <f t="shared" si="240"/>
        <v>0.78739235655171935</v>
      </c>
      <c r="BQ107" s="18">
        <f t="shared" si="240"/>
        <v>-9.0079393547725104</v>
      </c>
      <c r="BR107" s="18">
        <f t="shared" si="240"/>
        <v>-0.4214629655734492</v>
      </c>
      <c r="BS107" s="18">
        <f t="shared" si="240"/>
        <v>-1.0775161104957465</v>
      </c>
      <c r="BT107" s="18">
        <f t="shared" si="241"/>
        <v>-1.389333095242129</v>
      </c>
      <c r="BV107" s="18">
        <f t="shared" si="242"/>
        <v>-0.85931339320175493</v>
      </c>
      <c r="BW107" s="18">
        <f t="shared" si="243"/>
        <v>2.5227331333958158</v>
      </c>
      <c r="BX107" s="18">
        <f t="shared" si="244"/>
        <v>1.9280544613569317</v>
      </c>
      <c r="BZ107" t="str">
        <f t="shared" ref="BZ107" si="269">BD107</f>
        <v>92 Elementary administration and service occupations</v>
      </c>
      <c r="CA107" s="18">
        <f t="shared" si="245"/>
        <v>-3.3818640540384526</v>
      </c>
      <c r="CB107" s="18">
        <f t="shared" si="245"/>
        <v>-3.5086723499957229</v>
      </c>
      <c r="CC107" s="18">
        <f t="shared" si="245"/>
        <v>-0.7549883544666125</v>
      </c>
      <c r="CD107" s="18">
        <f t="shared" si="245"/>
        <v>-4.0328348484354066</v>
      </c>
      <c r="CE107" s="18">
        <f t="shared" si="246"/>
        <v>-2.9872873092530727</v>
      </c>
      <c r="CG107" s="18">
        <f t="shared" si="247"/>
        <v>-2.9524283048030453</v>
      </c>
      <c r="CH107" s="18">
        <f t="shared" si="248"/>
        <v>1.9663669252797167</v>
      </c>
      <c r="CI107" s="18">
        <f t="shared" si="249"/>
        <v>-0.15396394308381245</v>
      </c>
      <c r="CK107" t="str">
        <f t="shared" ref="CK107" si="270">BO107</f>
        <v>92 Elementary administration and service occupations</v>
      </c>
      <c r="CL107" s="18">
        <f t="shared" si="250"/>
        <v>-5.4630086085876384</v>
      </c>
      <c r="CM107" s="18">
        <f t="shared" si="250"/>
        <v>-25.094711425817295</v>
      </c>
      <c r="CN107" s="18">
        <f t="shared" si="250"/>
        <v>-5.6013356685722382</v>
      </c>
      <c r="CO107" s="18">
        <f t="shared" si="250"/>
        <v>-5.2173958304703056</v>
      </c>
      <c r="CP107" s="18">
        <f t="shared" si="251"/>
        <v>-6.719845644937072</v>
      </c>
      <c r="CR107" s="18">
        <f t="shared" si="252"/>
        <v>-5.3455489710030335</v>
      </c>
      <c r="CS107" s="18">
        <f t="shared" si="253"/>
        <v>1.1715064170320533</v>
      </c>
      <c r="CT107" s="18">
        <f t="shared" si="254"/>
        <v>-3.0379832136372631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7.94830436367302</v>
      </c>
      <c r="C109" s="26">
        <f>IF(AND(D$6-C$6 &lt;&gt; 0,C35&lt;&gt;0,D35&lt;&gt;0),(EXP(LN(D35/C35)/(D$6-C$6))-1)*100,0)</f>
        <v>-4.5222414834889086</v>
      </c>
      <c r="D109" s="26">
        <f>IF(AND(E$6-D$6 &lt;&gt; 0,D35&lt;&gt;0,E35&lt;&gt;0),(EXP(LN(E35/D35)/(E$6-D$6))-1)*100,0)</f>
        <v>3.8718821739495146</v>
      </c>
      <c r="E109" s="26">
        <f>IF(AND(F$6-E$6 &lt;&gt; 0,E35&lt;&gt;0,F35&lt;&gt;0),(EXP(LN(F35/E35)/(F$6-E$6))-1)*100,0)</f>
        <v>2.5866319064671073</v>
      </c>
      <c r="F109" s="26">
        <f>IF(AND(F$6-C$6 &lt;&gt; 0,C35&lt;&gt;0,F35&lt;&gt;0),(EXP(LN(F35/C35)/(F$6-C$6))-1)*100,0)</f>
        <v>2.525346547548768</v>
      </c>
      <c r="H109" s="26">
        <f t="shared" ref="H109" si="271">IF($F$6-$D$6 &lt;&gt; 0,(EXP(LN(1+(H72/100))/($F$6-$D$6))-1)*100,0)</f>
        <v>3.0132718810832682</v>
      </c>
      <c r="I109" s="26">
        <f t="shared" ref="I109" si="272">IF(D35&gt;0,((1+(I35/D35))^(1/($F$6-$D$6))-1)*100,0)</f>
        <v>3.1260355406605767</v>
      </c>
      <c r="J109" s="26">
        <f t="shared" ref="J109" si="273">IF($F$6-$D$6 &lt;&gt; 0,(EXP(LN(1+(J72/100))/($F$6-$D$6))-1)*100,0)</f>
        <v>5.2283599638940581</v>
      </c>
      <c r="L109" s="24" t="str">
        <f>L35</f>
        <v>All occupations</v>
      </c>
      <c r="M109" s="26">
        <f>IF(AND(N$6-M$6 &lt;&gt; 0,M35&lt;&gt;0,N35&lt;&gt;0),(EXP(LN(N35/M35)/(N$6-M$6))-1)*100,0)</f>
        <v>9.2748299999822379</v>
      </c>
      <c r="N109" s="26">
        <f>IF(AND(O$6-N$6 &lt;&gt; 0,N35&lt;&gt;0,O35&lt;&gt;0),(EXP(LN(O35/N35)/(O$6-N$6))-1)*100,0)</f>
        <v>-6.0001284989519181</v>
      </c>
      <c r="O109" s="26">
        <f>IF(AND(P$6-O$6 &lt;&gt; 0,O35&lt;&gt;0,P35&lt;&gt;0),(EXP(LN(P35/O35)/(P$6-O$6))-1)*100,0)</f>
        <v>3.8971774672882376</v>
      </c>
      <c r="P109" s="26">
        <f>IF(AND(Q$6-P$6 &lt;&gt; 0,P35&lt;&gt;0,Q35&lt;&gt;0),(EXP(LN(Q35/P35)/(Q$6-P$6))-1)*100,0)</f>
        <v>2.7189113192949366</v>
      </c>
      <c r="Q109" s="26">
        <f>IF(AND(Q$6-N$6 &lt;&gt; 0,N35&lt;&gt;0,Q35&lt;&gt;0),(EXP(LN(Q35/N35)/(Q$6-N$6))-1)*100,0)</f>
        <v>2.5157587347131249</v>
      </c>
      <c r="S109" s="26">
        <f t="shared" ref="S109" si="274">IF($F$6-$D$6 &lt;&gt; 0,(EXP(LN(1+(S72/100))/($F$6-$D$6))-1)*100,0)</f>
        <v>3.1101744624305594</v>
      </c>
      <c r="T109" s="26">
        <f t="shared" ref="T109" si="275">IF(O35&gt;0,((1+(T35/O35))^(1/($F$6-$D$6))-1)*100,0)</f>
        <v>3.2358432740914544</v>
      </c>
      <c r="U109" s="26">
        <f t="shared" ref="U109" si="276">IF($F$6-$D$6 &lt;&gt; 0,(EXP(LN(1+(U72/100))/($F$6-$D$6))-1)*100,0)</f>
        <v>5.3825857366184726</v>
      </c>
      <c r="W109" s="24" t="str">
        <f>W35</f>
        <v>All occupations</v>
      </c>
      <c r="X109" s="26">
        <f>IF(AND(Y$6-X$6 &lt;&gt; 0,X35&lt;&gt;0,Y35&lt;&gt;0),(EXP(LN(Y35/X35)/(Y$6-X$6))-1)*100,0)</f>
        <v>1.8273812693324176</v>
      </c>
      <c r="Y109" s="26">
        <f>IF(AND(Z$6-Y$6 &lt;&gt; 0,Y35&lt;&gt;0,Z35&lt;&gt;0),(EXP(LN(Z35/Y35)/(Z$6-Y$6))-1)*100,0)</f>
        <v>11.272475723486131</v>
      </c>
      <c r="Z109" s="26">
        <f>IF(AND(AA$6-Z$6 &lt;&gt; 0,Z35&lt;&gt;0,AA35&lt;&gt;0),(EXP(LN(AA35/Z35)/(AA$6-Z$6))-1)*100,0)</f>
        <v>1.7057174655592311</v>
      </c>
      <c r="AA109" s="26">
        <f>IF(AND(AB$6-AA$6 &lt;&gt; 0,AA35&lt;&gt;0,AB35&lt;&gt;0),(EXP(LN(AB35/AA35)/(AB$6-AA$6))-1)*100,0)</f>
        <v>1.8419743585165405</v>
      </c>
      <c r="AB109" s="26">
        <f>IF(AND(AB$6-Y$6 &lt;&gt; 0,Y35&lt;&gt;0,AB35&lt;&gt;0),(EXP(LN(AB35/Y35)/(AB$6-Y$6))-1)*100,0)</f>
        <v>2.3643936431291923</v>
      </c>
      <c r="AD109" s="26">
        <f t="shared" ref="AD109" si="277">IF($F$6-$D$6 &lt;&gt; 0,(EXP(LN(1+(AD72/100))/($F$6-$D$6))-1)*100,0)</f>
        <v>1.7965351234100257</v>
      </c>
      <c r="AE109" s="26">
        <f t="shared" ref="AE109" si="278">IF(Z35&gt;0,((1+(AE35/Z35))^(1/($F$6-$D$6))-1)*100,0)</f>
        <v>3.3190997397122946</v>
      </c>
      <c r="AF109" s="26">
        <f t="shared" ref="AF109" si="279">IF($F$6-$D$6 &lt;&gt; 0,(EXP(LN(1+(AF72/100))/($F$6-$D$6))-1)*100,0)</f>
        <v>4.5101879667162281</v>
      </c>
      <c r="AH109" s="24" t="str">
        <f>AH35</f>
        <v>All occupations</v>
      </c>
      <c r="AI109" s="26">
        <f>IF(AND(AJ$6-AI$6 &lt;&gt; 0,AI35&lt;&gt;0,AJ35&lt;&gt;0),(EXP(LN(AJ35/AI35)/(AJ$6-AI$6))-1)*100,0)</f>
        <v>-0.67571549598006708</v>
      </c>
      <c r="AJ109" s="26">
        <f>IF(AND(AK$6-AJ$6 &lt;&gt; 0,AJ35&lt;&gt;0,AK35&lt;&gt;0),(EXP(LN(AK35/AJ35)/(AK$6-AJ$6))-1)*100,0)</f>
        <v>5.9896208176861032</v>
      </c>
      <c r="AK109" s="26">
        <f>IF(AND(AL$6-AK$6 &lt;&gt; 0,AK35&lt;&gt;0,AL35&lt;&gt;0),(EXP(LN(AL35/AK35)/(AL$6-AK$6))-1)*100,0)</f>
        <v>0.59567327627723099</v>
      </c>
      <c r="AL109" s="26">
        <f>IF(AND(AM$6-AL$6 &lt;&gt; 0,AL35&lt;&gt;0,AM35&lt;&gt;0),(EXP(LN(AM35/AL35)/(AM$6-AL$6))-1)*100,0)</f>
        <v>1.5202676212096922</v>
      </c>
      <c r="AM109" s="26">
        <f>IF(AND(AM$6-AJ$6 &lt;&gt; 0,AJ35&lt;&gt;0,AM35&lt;&gt;0),(EXP(LN(AM35/AJ35)/(AM$6-AJ$6))-1)*100,0)</f>
        <v>1.5033700465176603</v>
      </c>
      <c r="AO109" s="26">
        <f t="shared" ref="AO109" si="280">IF($F$6-$D$6 &lt;&gt; 0,(EXP(LN(1+(AO72/100))/($F$6-$D$6))-1)*100,0)</f>
        <v>1.2111291066411844</v>
      </c>
      <c r="AP109" s="26">
        <f t="shared" ref="AP109" si="281">IF(AK35&gt;0,((1+(AP35/AK35))^(1/($F$6-$D$6))-1)*100,0)</f>
        <v>3.106877346059389</v>
      </c>
      <c r="AQ109" s="26">
        <f t="shared" ref="AQ109" si="282">IF($F$6-$D$6 &lt;&gt; 0,(EXP(LN(1+(AQ72/100))/($F$6-$D$6))-1)*100,0)</f>
        <v>3.9201100508351683</v>
      </c>
      <c r="AS109" s="24" t="str">
        <f>AS35</f>
        <v>All occupations</v>
      </c>
      <c r="AT109" s="26">
        <f>IF(AND(AU$6-AT$6 &lt;&gt; 0,AT35&lt;&gt;0,AU35&lt;&gt;0),(EXP(LN(AU35/AT35)/(AU$6-AT$6))-1)*100,0)</f>
        <v>0.43010297576904222</v>
      </c>
      <c r="AU109" s="26">
        <f>IF(AND(AV$6-AU$6 &lt;&gt; 0,AU35&lt;&gt;0,AV35&lt;&gt;0),(EXP(LN(AV35/AU35)/(AV$6-AU$6))-1)*100,0)</f>
        <v>12.588729724358295</v>
      </c>
      <c r="AV109" s="26">
        <f>IF(AND(AW$6-AV$6 &lt;&gt; 0,AV35&lt;&gt;0,AW35&lt;&gt;0),(EXP(LN(AW35/AV35)/(AW$6-AV$6))-1)*100,0)</f>
        <v>0.94808779866597526</v>
      </c>
      <c r="AW109" s="26">
        <f>IF(AND(AX$6-AW$6 &lt;&gt; 0,AW35&lt;&gt;0,AX35&lt;&gt;0),(EXP(LN(AX35/AW35)/(AX$6-AW$6))-1)*100,0)</f>
        <v>1.6638077470392476</v>
      </c>
      <c r="AX109" s="26">
        <f>IF(AND(AX$6-AU$6 &lt;&gt; 0,AU35&lt;&gt;0,AX35&lt;&gt;0),(EXP(LN(AX35/AU35)/(AX$6-AU$6))-1)*100,0)</f>
        <v>2.0887932226293593</v>
      </c>
      <c r="AZ109" s="26">
        <f t="shared" ref="AZ109" si="283">IF($F$6-$D$6 &lt;&gt; 0,(EXP(LN(1+(AZ72/100))/($F$6-$D$6))-1)*100,0)</f>
        <v>1.4246723735774625</v>
      </c>
      <c r="BA109" s="26">
        <f t="shared" ref="BA109" si="284">IF(AV35&gt;0,((1+(BA35/AV35))^(1/($F$6-$D$6))-1)*100,0)</f>
        <v>3.0619188980804735</v>
      </c>
      <c r="BB109" s="26">
        <f t="shared" ref="BB109" si="285">IF($F$6-$D$6 &lt;&gt; 0,(EXP(LN(1+(BB72/100))/($F$6-$D$6))-1)*100,0)</f>
        <v>4.0288876587418754</v>
      </c>
      <c r="BD109" s="24" t="str">
        <f>BD35</f>
        <v>All occupations</v>
      </c>
      <c r="BE109" s="26">
        <f>IF(AND(BF$6-BE$6 &lt;&gt; 0,BE35&lt;&gt;0,BF35&lt;&gt;0),(EXP(LN(BF35/BE35)/(BF$6-BE$6))-1)*100,0)</f>
        <v>2.8498839063824777</v>
      </c>
      <c r="BF109" s="26">
        <f>IF(AND(BG$6-BF$6 &lt;&gt; 0,BF35&lt;&gt;0,BG35&lt;&gt;0),(EXP(LN(BG35/BF35)/(BG$6-BF$6))-1)*100,0)</f>
        <v>-1.7342212275544333</v>
      </c>
      <c r="BG109" s="26">
        <f>IF(AND(BH$6-BG$6 &lt;&gt; 0,BG35&lt;&gt;0,BH35&lt;&gt;0),(EXP(LN(BH35/BG35)/(BH$6-BG$6))-1)*100,0)</f>
        <v>0.26965281037276689</v>
      </c>
      <c r="BH109" s="26">
        <f>IF(AND(BI$6-BH$6 &lt;&gt; 0,BH35&lt;&gt;0,BI35&lt;&gt;0),(EXP(LN(BI35/BH35)/(BI$6-BH$6))-1)*100,0)</f>
        <v>0.41141434489315731</v>
      </c>
      <c r="BI109" s="26">
        <f>IF(AND(BI$6-BF$6 &lt;&gt; 0,BF35&lt;&gt;0,BI35&lt;&gt;0),(EXP(LN(BI35/BF35)/(BI$6-BF$6))-1)*100,0)</f>
        <v>0.23168785777258893</v>
      </c>
      <c r="BK109" s="26">
        <f t="shared" ref="BK109" si="286">IF($F$6-$D$6 &lt;&gt; 0,(EXP(LN(1+(BK72/100))/($F$6-$D$6))-1)*100,0)</f>
        <v>0.36413824482555146</v>
      </c>
      <c r="BL109" s="26">
        <f t="shared" ref="BL109" si="287">IF(BG35&gt;0,((1+(BL35/BG35))^(1/($F$6-$D$6))-1)*100,0)</f>
        <v>2.5532734836460236</v>
      </c>
      <c r="BM109" s="26">
        <f t="shared" ref="BM109" si="288">IF($F$6-$D$6 &lt;&gt; 0,(EXP(LN(1+(BM72/100))/($F$6-$D$6))-1)*100,0)</f>
        <v>2.8111524466281956</v>
      </c>
      <c r="BO109" s="24" t="str">
        <f>BO35</f>
        <v>All occupations</v>
      </c>
      <c r="BP109" s="26">
        <f>IF(AND(BQ$6-BP$6 &lt;&gt; 0,BP35&lt;&gt;0,BQ35&lt;&gt;0),(EXP(LN(BQ35/BP35)/(BQ$6-BP$6))-1)*100,0)</f>
        <v>0.73654495502364359</v>
      </c>
      <c r="BQ109" s="26">
        <f>IF(AND(BR$6-BQ$6 &lt;&gt; 0,BQ35&lt;&gt;0,BR35&lt;&gt;0),(EXP(LN(BR35/BQ35)/(BR$6-BQ$6))-1)*100,0)</f>
        <v>-4.4326373215997865</v>
      </c>
      <c r="BR109" s="26">
        <f>IF(AND(BS$6-BR$6 &lt;&gt; 0,BR35&lt;&gt;0,BS35&lt;&gt;0),(EXP(LN(BS35/BR35)/(BS$6-BR$6))-1)*100,0)</f>
        <v>-1.6054223132131229</v>
      </c>
      <c r="BS109" s="26">
        <f>IF(AND(BT$6-BS$6 &lt;&gt; 0,BS35&lt;&gt;0,BT35&lt;&gt;0),(EXP(LN(BT35/BS35)/(BT$6-BS$6))-1)*100,0)</f>
        <v>-1.8651718351579638</v>
      </c>
      <c r="BT109" s="26">
        <f>IF(AND(BT$6-BQ$6 &lt;&gt; 0,BQ35&lt;&gt;0,BT35&lt;&gt;0),(EXP(LN(BT35/BQ35)/(BT$6-BQ$6))-1)*100,0)</f>
        <v>-1.9466765336909719</v>
      </c>
      <c r="BV109" s="26">
        <f t="shared" ref="BV109" si="289">IF($F$6-$D$6 &lt;&gt; 0,(EXP(LN(1+(BV72/100))/($F$6-$D$6))-1)*100,0)</f>
        <v>-1.7786649403313093</v>
      </c>
      <c r="BW109" s="26">
        <f t="shared" ref="BW109" si="290">IF(BR35&gt;0,((1+(BW35/BR35))^(1/($F$6-$D$6))-1)*100,0)</f>
        <v>2.2910871256556886</v>
      </c>
      <c r="BX109" s="26">
        <f t="shared" ref="BX109" si="291">IF($F$6-$D$6 &lt;&gt; 0,(EXP(LN(1+(BX72/100))/($F$6-$D$6))-1)*100,0)</f>
        <v>1.0443291699170798</v>
      </c>
      <c r="BZ109" s="24" t="str">
        <f>BZ35</f>
        <v>All occupations</v>
      </c>
      <c r="CA109" s="26">
        <f>IF(AND(CB$6-CA$6 &lt;&gt; 0,CA35&lt;&gt;0,CB35&lt;&gt;0),(EXP(LN(CB35/CA35)/(CB$6-CA$6))-1)*100,0)</f>
        <v>-3.2584089347775347</v>
      </c>
      <c r="CB109" s="26">
        <f>IF(AND(CC$6-CB$6 &lt;&gt; 0,CB35&lt;&gt;0,CC35&lt;&gt;0),(EXP(LN(CC35/CB35)/(CC$6-CB$6))-1)*100,0)</f>
        <v>-0.98460985885314711</v>
      </c>
      <c r="CC109" s="26">
        <f>IF(AND(CD$6-CC$6 &lt;&gt; 0,CC35&lt;&gt;0,CD35&lt;&gt;0),(EXP(LN(CD35/CC35)/(CD$6-CC$6))-1)*100,0)</f>
        <v>-2.5161393036370217</v>
      </c>
      <c r="CD109" s="26">
        <f>IF(AND(CE$6-CD$6 &lt;&gt; 0,CD35&lt;&gt;0,CE35&lt;&gt;0),(EXP(LN(CE35/CD35)/(CE$6-CD$6))-1)*100,0)</f>
        <v>-4.5267978710690553</v>
      </c>
      <c r="CE109" s="26">
        <f>IF(AND(CE$6-CB$6 &lt;&gt; 0,CB35&lt;&gt;0,CE35&lt;&gt;0),(EXP(LN(CE35/CB35)/(CE$6-CB$6))-1)*100,0)</f>
        <v>-3.6839142733650077</v>
      </c>
      <c r="CG109" s="26">
        <f t="shared" ref="CG109" si="292">IF($F$6-$D$6 &lt;&gt; 0,(EXP(LN(1+(CG72/100))/($F$6-$D$6))-1)*100,0)</f>
        <v>-3.8612289867932748</v>
      </c>
      <c r="CH109" s="26">
        <f t="shared" ref="CH109" si="293">IF(CC35&gt;0,((1+(CH35/CC35))^(1/($F$6-$D$6))-1)*100,0)</f>
        <v>1.8255424895657901</v>
      </c>
      <c r="CI109" s="26">
        <f t="shared" ref="CI109" si="294">IF($F$6-$D$6 &lt;&gt; 0,(EXP(LN(1+(CI72/100))/($F$6-$D$6))-1)*100,0)</f>
        <v>-0.95676342789801083</v>
      </c>
      <c r="CK109" s="24" t="str">
        <f>CK35</f>
        <v>All occupations</v>
      </c>
      <c r="CL109" s="26">
        <f>IF(AND(CM$6-CL$6 &lt;&gt; 0,CL35&lt;&gt;0,CM35&lt;&gt;0),(EXP(LN(CM35/CL35)/(CM$6-CL$6))-1)*100,0)</f>
        <v>-1.2653406937362832</v>
      </c>
      <c r="CM109" s="26">
        <f>IF(AND(CN$6-CM$6 &lt;&gt; 0,CM35&lt;&gt;0,CN35&lt;&gt;0),(EXP(LN(CN35/CM35)/(CN$6-CM$6))-1)*100,0)</f>
        <v>-16.038486427042919</v>
      </c>
      <c r="CN109" s="26">
        <f>IF(AND(CO$6-CN$6 &lt;&gt; 0,CN35&lt;&gt;0,CO35&lt;&gt;0),(EXP(LN(CO35/CN35)/(CO$6-CN$6))-1)*100,0)</f>
        <v>-1.1910688050233986</v>
      </c>
      <c r="CO109" s="26">
        <f>IF(AND(CP$6-CO$6 &lt;&gt; 0,CO35&lt;&gt;0,CP35&lt;&gt;0),(EXP(LN(CP35/CO35)/(CP$6-CO$6))-1)*100,0)</f>
        <v>-3.3175522099820887</v>
      </c>
      <c r="CP109" s="26">
        <f>IF(AND(CP$6-CM$6 &lt;&gt; 0,CM35&lt;&gt;0,CP35&lt;&gt;0),(EXP(LN(CP35/CM35)/(CP$6-CM$6))-1)*100,0)</f>
        <v>-3.5124892147465392</v>
      </c>
      <c r="CR109" s="26">
        <f t="shared" ref="CR109" si="295">IF($F$6-$D$6 &lt;&gt; 0,(EXP(LN(1+(CR72/100))/($F$6-$D$6))-1)*100,0)</f>
        <v>-2.6138585986014706</v>
      </c>
      <c r="CS109" s="26">
        <f t="shared" ref="CS109" si="296">IF(CN35&gt;0,((1+(CS35/CN35))^(1/($F$6-$D$6))-1)*100,0)</f>
        <v>1.6899815483499392</v>
      </c>
      <c r="CT109" s="26">
        <f t="shared" ref="CT109" si="297">IF($F$6-$D$6 &lt;&gt; 0,(EXP(LN(1+(CT72/100))/($F$6-$D$6))-1)*100,0)</f>
        <v>-0.28610134215026894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Leicester and Leicestershire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Leicester and Leicestershire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Leicester and Leicestershire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Leicester and Leicestershire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Leicester and Leicestershire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Leicester and Leicestershire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Leicester and Leicestershire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Leicester and Leicestershire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Leicester and Leicestershire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0.14921860487412963</v>
      </c>
      <c r="C119" s="27">
        <f t="shared" si="299"/>
        <v>3.8033059777783373E-3</v>
      </c>
      <c r="D119" s="27">
        <f t="shared" si="299"/>
        <v>6.3266828927045271E-2</v>
      </c>
      <c r="E119" s="27">
        <f t="shared" si="299"/>
        <v>0.19468210426555943</v>
      </c>
      <c r="F119" s="27">
        <f t="shared" ref="F119:F144" si="300">F8-D8</f>
        <v>0.2579489331926047</v>
      </c>
      <c r="L119" t="str">
        <f>A119</f>
        <v>11 Corporate managers and directors</v>
      </c>
      <c r="M119" s="27">
        <f t="shared" ref="M119:P144" si="301">N8-M8</f>
        <v>1.6028695333269827</v>
      </c>
      <c r="N119" s="27">
        <f t="shared" si="301"/>
        <v>-0.33330504499204494</v>
      </c>
      <c r="O119" s="27">
        <f t="shared" si="301"/>
        <v>0.4367107256492524</v>
      </c>
      <c r="P119" s="27">
        <f t="shared" si="301"/>
        <v>1.562734710229309</v>
      </c>
      <c r="Q119" s="27">
        <f t="shared" ref="Q119:Q144" si="302">Q8-O8</f>
        <v>1.9994454358785614</v>
      </c>
      <c r="W119" t="str">
        <f>A119</f>
        <v>11 Corporate managers and directors</v>
      </c>
      <c r="X119" s="27">
        <f t="shared" ref="X119:AA144" si="303">Y8-X8</f>
        <v>1.4407625708298202</v>
      </c>
      <c r="Y119" s="27">
        <f t="shared" si="303"/>
        <v>1.3949621116789359</v>
      </c>
      <c r="Z119" s="27">
        <f t="shared" si="303"/>
        <v>-0.27124137602078591</v>
      </c>
      <c r="AA119" s="27">
        <f t="shared" si="303"/>
        <v>2.4121675023969953</v>
      </c>
      <c r="AB119" s="27">
        <f t="shared" ref="AB119:AB144" si="304">AB8-Z8</f>
        <v>2.1409261263762094</v>
      </c>
      <c r="AH119" t="str">
        <f>L119</f>
        <v>11 Corporate managers and directors</v>
      </c>
      <c r="AI119" s="27">
        <f t="shared" ref="AI119:AL144" si="305">AJ8-AI8</f>
        <v>0.15371076846600751</v>
      </c>
      <c r="AJ119" s="27">
        <f t="shared" si="305"/>
        <v>0.19578937534790541</v>
      </c>
      <c r="AK119" s="27">
        <f t="shared" si="305"/>
        <v>-0.14096339710283323</v>
      </c>
      <c r="AL119" s="27">
        <f t="shared" si="305"/>
        <v>0.26625044580457025</v>
      </c>
      <c r="AM119" s="27">
        <f t="shared" ref="AM119:AM144" si="306">AM8-AK8</f>
        <v>0.12528704870173701</v>
      </c>
      <c r="AS119" t="str">
        <f>W119</f>
        <v>11 Corporate managers and directors</v>
      </c>
      <c r="AT119" s="27">
        <f t="shared" ref="AT119:AW144" si="307">AU8-AT8</f>
        <v>0.20302233036786799</v>
      </c>
      <c r="AU119" s="27">
        <f t="shared" si="307"/>
        <v>0.50255288414368282</v>
      </c>
      <c r="AV119" s="27">
        <f t="shared" si="307"/>
        <v>-0.31358212729368606</v>
      </c>
      <c r="AW119" s="27">
        <f t="shared" si="307"/>
        <v>0.43596045265680861</v>
      </c>
      <c r="AX119" s="27">
        <f t="shared" ref="AX119:AX144" si="308">AX8-AV8</f>
        <v>0.12237832536312254</v>
      </c>
      <c r="BD119" t="str">
        <f>AH119</f>
        <v>11 Corporate managers and directors</v>
      </c>
      <c r="BE119" s="27">
        <f t="shared" ref="BE119:BH144" si="309">BF8-BE8</f>
        <v>2.0606928411262215</v>
      </c>
      <c r="BF119" s="27">
        <f t="shared" si="309"/>
        <v>-3.5927304895125189E-2</v>
      </c>
      <c r="BG119" s="27">
        <f t="shared" si="309"/>
        <v>-1.0113683908840514</v>
      </c>
      <c r="BH119" s="27">
        <f t="shared" si="309"/>
        <v>0.66260859415403672</v>
      </c>
      <c r="BI119" s="27">
        <f t="shared" ref="BI119:BI144" si="310">BI8-BG8</f>
        <v>-0.34875979673001467</v>
      </c>
      <c r="BO119" t="str">
        <f>AS119</f>
        <v>11 Corporate managers and directors</v>
      </c>
      <c r="BP119" s="27">
        <f t="shared" ref="BP119:BS144" si="311">BQ8-BP8</f>
        <v>1.0624607551169598</v>
      </c>
      <c r="BQ119" s="27">
        <f t="shared" si="311"/>
        <v>-0.15158993038022928</v>
      </c>
      <c r="BR119" s="27">
        <f t="shared" si="311"/>
        <v>-1.3353828792382583</v>
      </c>
      <c r="BS119" s="27">
        <f t="shared" si="311"/>
        <v>-1.095876443905246</v>
      </c>
      <c r="BT119" s="27">
        <f t="shared" ref="BT119:BT144" si="312">BT8-BR8</f>
        <v>-2.4312593231435042</v>
      </c>
      <c r="BZ119" t="str">
        <f>BD119</f>
        <v>11 Corporate managers and directors</v>
      </c>
      <c r="CA119" s="68">
        <f t="shared" ref="CA119:CD144" si="313">CB8-CA8</f>
        <v>0.41924188850651589</v>
      </c>
      <c r="CB119" s="68">
        <f t="shared" si="313"/>
        <v>0.2187153974303655</v>
      </c>
      <c r="CC119" s="68">
        <f t="shared" si="313"/>
        <v>-0.62670812143685772</v>
      </c>
      <c r="CD119" s="68">
        <f t="shared" si="313"/>
        <v>-0.9816835339009149</v>
      </c>
      <c r="CE119" s="68">
        <f t="shared" ref="CE119:CE144" si="314">CE8-CC8</f>
        <v>-1.6083916553377726</v>
      </c>
      <c r="CK119" t="str">
        <f>BO119</f>
        <v>11 Corporate managers and directors</v>
      </c>
      <c r="CL119" s="68">
        <f t="shared" ref="CL119:CO144" si="315">CM8-CL8</f>
        <v>0.20825305962337326</v>
      </c>
      <c r="CM119" s="68">
        <f t="shared" si="315"/>
        <v>-0.12733947102128518</v>
      </c>
      <c r="CN119" s="68">
        <f t="shared" si="315"/>
        <v>-5.8278741648022159E-2</v>
      </c>
      <c r="CO119" s="68">
        <f t="shared" si="315"/>
        <v>-6.2744940315465847E-2</v>
      </c>
      <c r="CP119" s="68">
        <f t="shared" ref="CP119:CP144" si="316">CP8-CN8</f>
        <v>-0.12102368196348801</v>
      </c>
    </row>
    <row r="120" spans="1:94" x14ac:dyDescent="0.2">
      <c r="A120" t="str">
        <f t="shared" si="298"/>
        <v>12 Other managers and proprietors</v>
      </c>
      <c r="B120" s="27">
        <f t="shared" si="299"/>
        <v>5.5853060781947184E-2</v>
      </c>
      <c r="C120" s="27">
        <f t="shared" si="299"/>
        <v>-2.4180583530660021E-2</v>
      </c>
      <c r="D120" s="27">
        <f t="shared" si="299"/>
        <v>9.7176325796744678E-2</v>
      </c>
      <c r="E120" s="27">
        <f t="shared" si="299"/>
        <v>0.12527969663603156</v>
      </c>
      <c r="F120" s="27">
        <f t="shared" si="300"/>
        <v>0.22245602243277623</v>
      </c>
      <c r="L120" t="str">
        <f t="shared" ref="L120:L143" si="317">A120</f>
        <v>12 Other managers and proprietors</v>
      </c>
      <c r="M120" s="27">
        <f t="shared" si="301"/>
        <v>0.51676974912073348</v>
      </c>
      <c r="N120" s="27">
        <f t="shared" si="301"/>
        <v>-0.14468214941568691</v>
      </c>
      <c r="O120" s="27">
        <f t="shared" si="301"/>
        <v>0.74361139668697551</v>
      </c>
      <c r="P120" s="27">
        <f t="shared" si="301"/>
        <v>1.0776295922182135</v>
      </c>
      <c r="Q120" s="27">
        <f t="shared" si="302"/>
        <v>1.821240988905189</v>
      </c>
      <c r="W120" t="str">
        <f t="shared" ref="W120:W143" si="318">A120</f>
        <v>12 Other managers and proprietors</v>
      </c>
      <c r="X120" s="27">
        <f t="shared" si="303"/>
        <v>0.21682296992019312</v>
      </c>
      <c r="Y120" s="27">
        <f t="shared" si="303"/>
        <v>0.42566906651060066</v>
      </c>
      <c r="Z120" s="27">
        <f t="shared" si="303"/>
        <v>1.2496065018054523</v>
      </c>
      <c r="AA120" s="27">
        <f t="shared" si="303"/>
        <v>1.5534224981491001</v>
      </c>
      <c r="AB120" s="27">
        <f t="shared" si="304"/>
        <v>2.8030289999545523</v>
      </c>
      <c r="AH120" t="str">
        <f t="shared" ref="AH120:AH143" si="319">L120</f>
        <v>12 Other managers and proprietors</v>
      </c>
      <c r="AI120" s="27">
        <f t="shared" si="305"/>
        <v>5.6962592871885986E-2</v>
      </c>
      <c r="AJ120" s="27">
        <f t="shared" si="305"/>
        <v>0.11645488567553741</v>
      </c>
      <c r="AK120" s="27">
        <f t="shared" si="305"/>
        <v>0.21272809765696077</v>
      </c>
      <c r="AL120" s="27">
        <f t="shared" si="305"/>
        <v>0.32217655180606108</v>
      </c>
      <c r="AM120" s="27">
        <f t="shared" si="306"/>
        <v>0.53490464946302185</v>
      </c>
      <c r="AS120" t="str">
        <f t="shared" ref="AS120:AS143" si="320">W120</f>
        <v>12 Other managers and proprietors</v>
      </c>
      <c r="AT120" s="27">
        <f t="shared" si="307"/>
        <v>3.6139169237438873E-2</v>
      </c>
      <c r="AU120" s="27">
        <f t="shared" si="307"/>
        <v>0.17537058781092907</v>
      </c>
      <c r="AV120" s="27">
        <f t="shared" si="307"/>
        <v>0.35002930893700324</v>
      </c>
      <c r="AW120" s="27">
        <f t="shared" si="307"/>
        <v>0.39443355090989618</v>
      </c>
      <c r="AX120" s="27">
        <f t="shared" si="308"/>
        <v>0.74446285984689942</v>
      </c>
      <c r="BD120" t="str">
        <f t="shared" ref="BD120:BD143" si="321">AH120</f>
        <v>12 Other managers and proprietors</v>
      </c>
      <c r="BE120" s="27">
        <f t="shared" si="309"/>
        <v>0.39520299888733446</v>
      </c>
      <c r="BF120" s="27">
        <f t="shared" si="309"/>
        <v>0.17190584122640784</v>
      </c>
      <c r="BG120" s="27">
        <f t="shared" si="309"/>
        <v>0.65066554536055587</v>
      </c>
      <c r="BH120" s="27">
        <f t="shared" si="309"/>
        <v>0.57375573323687945</v>
      </c>
      <c r="BI120" s="27">
        <f t="shared" si="310"/>
        <v>1.2244212785974353</v>
      </c>
      <c r="BO120" t="str">
        <f t="shared" ref="BO120:BO143" si="322">AS120</f>
        <v>12 Other managers and proprietors</v>
      </c>
      <c r="BP120" s="27">
        <f t="shared" si="311"/>
        <v>0.41814614518714865</v>
      </c>
      <c r="BQ120" s="27">
        <f t="shared" si="311"/>
        <v>-0.10920591488908427</v>
      </c>
      <c r="BR120" s="27">
        <f t="shared" si="311"/>
        <v>0.35970479507921027</v>
      </c>
      <c r="BS120" s="27">
        <f t="shared" si="311"/>
        <v>-0.32670916783175086</v>
      </c>
      <c r="BT120" s="27">
        <f t="shared" si="312"/>
        <v>3.2995627247459414E-2</v>
      </c>
      <c r="BZ120" t="str">
        <f t="shared" ref="BZ120:BZ143" si="323">BD120</f>
        <v>12 Other managers and proprietors</v>
      </c>
      <c r="CA120" s="68">
        <f t="shared" si="313"/>
        <v>-8.3225786776527588E-2</v>
      </c>
      <c r="CB120" s="68">
        <f t="shared" si="313"/>
        <v>9.1635815294806466E-2</v>
      </c>
      <c r="CC120" s="68">
        <f t="shared" si="313"/>
        <v>9.2735931148799633E-2</v>
      </c>
      <c r="CD120" s="68">
        <f t="shared" si="313"/>
        <v>-0.62812407163984441</v>
      </c>
      <c r="CE120" s="68">
        <f t="shared" si="314"/>
        <v>-0.53538814049104477</v>
      </c>
      <c r="CK120" t="str">
        <f t="shared" ref="CK120:CK143" si="324">BO120</f>
        <v>12 Other managers and proprietors</v>
      </c>
      <c r="CL120" s="68">
        <f t="shared" si="315"/>
        <v>9.7759821335987818E-2</v>
      </c>
      <c r="CM120" s="68">
        <f t="shared" si="315"/>
        <v>-7.3295404450366086E-2</v>
      </c>
      <c r="CN120" s="68">
        <f t="shared" si="315"/>
        <v>0.32117456997866611</v>
      </c>
      <c r="CO120" s="68">
        <f t="shared" si="315"/>
        <v>9.1068614316347607E-2</v>
      </c>
      <c r="CP120" s="68">
        <f t="shared" si="316"/>
        <v>0.41224318429501372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0.50670619767438851</v>
      </c>
      <c r="C121" s="27">
        <f t="shared" si="299"/>
        <v>-5.699406835102061E-2</v>
      </c>
      <c r="D121" s="27">
        <f t="shared" si="299"/>
        <v>0.3651759543075932</v>
      </c>
      <c r="E121" s="27">
        <f t="shared" si="299"/>
        <v>0.5821524667992497</v>
      </c>
      <c r="F121" s="27">
        <f t="shared" si="300"/>
        <v>0.9473284211068429</v>
      </c>
      <c r="L121" t="str">
        <f t="shared" si="317"/>
        <v>21 Science, research, engineering and technology professionals</v>
      </c>
      <c r="M121" s="27">
        <f t="shared" si="301"/>
        <v>2.0022224583129997</v>
      </c>
      <c r="N121" s="27">
        <f t="shared" si="301"/>
        <v>-0.18691806327245164</v>
      </c>
      <c r="O121" s="27">
        <f t="shared" si="301"/>
        <v>1.6723453509990653</v>
      </c>
      <c r="P121" s="27">
        <f t="shared" si="301"/>
        <v>2.6931885107430302</v>
      </c>
      <c r="Q121" s="27">
        <f t="shared" si="302"/>
        <v>4.3655338617420956</v>
      </c>
      <c r="W121" t="str">
        <f t="shared" si="318"/>
        <v>21 Science, research, engineering and technology professionals</v>
      </c>
      <c r="X121" s="27">
        <f t="shared" si="303"/>
        <v>0.67149004150571656</v>
      </c>
      <c r="Y121" s="27">
        <f t="shared" si="303"/>
        <v>1.2876523698855671</v>
      </c>
      <c r="Z121" s="27">
        <f t="shared" si="303"/>
        <v>0.44833034253166559</v>
      </c>
      <c r="AA121" s="27">
        <f t="shared" si="303"/>
        <v>1.1741933675567644</v>
      </c>
      <c r="AB121" s="27">
        <f t="shared" si="304"/>
        <v>1.62252371008843</v>
      </c>
      <c r="AH121" t="str">
        <f t="shared" si="319"/>
        <v>21 Science, research, engineering and technology professionals</v>
      </c>
      <c r="AI121" s="27">
        <f t="shared" si="305"/>
        <v>4.0247187050450273E-2</v>
      </c>
      <c r="AJ121" s="27">
        <f t="shared" si="305"/>
        <v>0.17791608967593853</v>
      </c>
      <c r="AK121" s="27">
        <f t="shared" si="305"/>
        <v>4.7154223211615776E-2</v>
      </c>
      <c r="AL121" s="27">
        <f t="shared" si="305"/>
        <v>0.20888883304641803</v>
      </c>
      <c r="AM121" s="27">
        <f t="shared" si="306"/>
        <v>0.25604305625803381</v>
      </c>
      <c r="AS121" t="str">
        <f t="shared" si="320"/>
        <v>21 Science, research, engineering and technology professionals</v>
      </c>
      <c r="AT121" s="27">
        <f t="shared" si="307"/>
        <v>-0.15073935053100618</v>
      </c>
      <c r="AU121" s="27">
        <f t="shared" si="307"/>
        <v>0.49029088159418421</v>
      </c>
      <c r="AV121" s="27">
        <f t="shared" si="307"/>
        <v>-0.17081698701953618</v>
      </c>
      <c r="AW121" s="27">
        <f t="shared" si="307"/>
        <v>0.16534167885118922</v>
      </c>
      <c r="AX121" s="27">
        <f t="shared" si="308"/>
        <v>-5.4753081683469595E-3</v>
      </c>
      <c r="BD121" t="str">
        <f t="shared" si="321"/>
        <v>21 Science, research, engineering and technology professionals</v>
      </c>
      <c r="BE121" s="27">
        <f t="shared" si="309"/>
        <v>1.2284131259101407</v>
      </c>
      <c r="BF121" s="27">
        <f t="shared" si="309"/>
        <v>-0.17262859618724846</v>
      </c>
      <c r="BG121" s="27">
        <f t="shared" si="309"/>
        <v>-0.10918993156232482</v>
      </c>
      <c r="BH121" s="27">
        <f t="shared" si="309"/>
        <v>0.2537590436786834</v>
      </c>
      <c r="BI121" s="27">
        <f t="shared" si="310"/>
        <v>0.14456911211635859</v>
      </c>
      <c r="BO121" t="str">
        <f t="shared" si="322"/>
        <v>21 Science, research, engineering and technology professionals</v>
      </c>
      <c r="BP121" s="27">
        <f t="shared" si="311"/>
        <v>0.58030679119404693</v>
      </c>
      <c r="BQ121" s="27">
        <f t="shared" si="311"/>
        <v>-2.7056089190716115E-2</v>
      </c>
      <c r="BR121" s="27">
        <f t="shared" si="311"/>
        <v>-0.32647308762727523</v>
      </c>
      <c r="BS121" s="27">
        <f t="shared" si="311"/>
        <v>-0.40301472427948415</v>
      </c>
      <c r="BT121" s="27">
        <f t="shared" si="312"/>
        <v>-0.72948781190675938</v>
      </c>
      <c r="BZ121" t="str">
        <f t="shared" si="323"/>
        <v>21 Science, research, engineering and technology professionals</v>
      </c>
      <c r="CA121" s="68">
        <f t="shared" si="313"/>
        <v>0.31052277658320193</v>
      </c>
      <c r="CB121" s="68">
        <f t="shared" si="313"/>
        <v>6.6800699146738474E-2</v>
      </c>
      <c r="CC121" s="68">
        <f t="shared" si="313"/>
        <v>-0.23786293675976311</v>
      </c>
      <c r="CD121" s="68">
        <f t="shared" si="313"/>
        <v>-0.59072629178341574</v>
      </c>
      <c r="CE121" s="68">
        <f t="shared" si="314"/>
        <v>-0.82858922854317885</v>
      </c>
      <c r="CK121" t="str">
        <f t="shared" si="324"/>
        <v>21 Science, research, engineering and technology professionals</v>
      </c>
      <c r="CL121" s="68">
        <f t="shared" si="315"/>
        <v>0.1052382317658957</v>
      </c>
      <c r="CM121" s="68">
        <f t="shared" si="315"/>
        <v>-3.0412756439967659E-2</v>
      </c>
      <c r="CN121" s="68">
        <f t="shared" si="315"/>
        <v>0.13287376941062179</v>
      </c>
      <c r="CO121" s="68">
        <f t="shared" si="315"/>
        <v>-3.9895573210722235E-2</v>
      </c>
      <c r="CP121" s="68">
        <f t="shared" si="316"/>
        <v>9.2978196199899554E-2</v>
      </c>
    </row>
    <row r="122" spans="1:94" x14ac:dyDescent="0.2">
      <c r="A122" t="str">
        <f t="shared" si="298"/>
        <v>22 Health professionals</v>
      </c>
      <c r="B122" s="27">
        <f t="shared" si="299"/>
        <v>0.34115920526294685</v>
      </c>
      <c r="C122" s="27">
        <f t="shared" si="299"/>
        <v>-0.12354790453604214</v>
      </c>
      <c r="D122" s="27">
        <f t="shared" si="299"/>
        <v>0.30773634688072415</v>
      </c>
      <c r="E122" s="27">
        <f t="shared" si="299"/>
        <v>0.43231692354681472</v>
      </c>
      <c r="F122" s="27">
        <f t="shared" si="300"/>
        <v>0.74005327042753888</v>
      </c>
      <c r="L122" t="str">
        <f t="shared" si="317"/>
        <v>22 Health professionals</v>
      </c>
      <c r="M122" s="27">
        <f t="shared" si="301"/>
        <v>1.1697782183844438</v>
      </c>
      <c r="N122" s="27">
        <f t="shared" si="301"/>
        <v>-0.5150784968741271</v>
      </c>
      <c r="O122" s="27">
        <f t="shared" si="301"/>
        <v>0.75423288321750137</v>
      </c>
      <c r="P122" s="27">
        <f t="shared" si="301"/>
        <v>1.0501980274625353</v>
      </c>
      <c r="Q122" s="27">
        <f t="shared" si="302"/>
        <v>1.8044309106800367</v>
      </c>
      <c r="W122" t="str">
        <f t="shared" si="318"/>
        <v>22 Health professionals</v>
      </c>
      <c r="X122" s="27">
        <f t="shared" si="303"/>
        <v>0.58788998086785238</v>
      </c>
      <c r="Y122" s="27">
        <f t="shared" si="303"/>
        <v>0.47857585986742102</v>
      </c>
      <c r="Z122" s="27">
        <f t="shared" si="303"/>
        <v>1.0721004157687037</v>
      </c>
      <c r="AA122" s="27">
        <f t="shared" si="303"/>
        <v>1.6213206105769835</v>
      </c>
      <c r="AB122" s="27">
        <f t="shared" si="304"/>
        <v>2.6934210263456873</v>
      </c>
      <c r="AH122" t="str">
        <f t="shared" si="319"/>
        <v>22 Health professionals</v>
      </c>
      <c r="AI122" s="27">
        <f t="shared" si="305"/>
        <v>-0.95366842855043554</v>
      </c>
      <c r="AJ122" s="27">
        <f t="shared" si="305"/>
        <v>-7.7747793816140831E-2</v>
      </c>
      <c r="AK122" s="27">
        <f t="shared" si="305"/>
        <v>-0.88381791645723773</v>
      </c>
      <c r="AL122" s="27">
        <f t="shared" si="305"/>
        <v>-0.8224894655311854</v>
      </c>
      <c r="AM122" s="27">
        <f t="shared" si="306"/>
        <v>-1.7063073819884231</v>
      </c>
      <c r="AS122" t="str">
        <f t="shared" si="320"/>
        <v>22 Health professionals</v>
      </c>
      <c r="AT122" s="27">
        <f t="shared" si="307"/>
        <v>7.1518953873635938E-2</v>
      </c>
      <c r="AU122" s="27">
        <f t="shared" si="307"/>
        <v>8.7129190998464168E-2</v>
      </c>
      <c r="AV122" s="27">
        <f t="shared" si="307"/>
        <v>4.1430845383528814E-2</v>
      </c>
      <c r="AW122" s="27">
        <f t="shared" si="307"/>
        <v>0.10482978567491197</v>
      </c>
      <c r="AX122" s="27">
        <f t="shared" si="308"/>
        <v>0.14626063105844078</v>
      </c>
      <c r="BD122" t="str">
        <f t="shared" si="321"/>
        <v>22 Health professionals</v>
      </c>
      <c r="BE122" s="27">
        <f t="shared" si="309"/>
        <v>0.38375833666178738</v>
      </c>
      <c r="BF122" s="27">
        <f t="shared" si="309"/>
        <v>0.18146590406689933</v>
      </c>
      <c r="BG122" s="27">
        <f t="shared" si="309"/>
        <v>0.12470217020976593</v>
      </c>
      <c r="BH122" s="27">
        <f t="shared" si="309"/>
        <v>0.16899711542238016</v>
      </c>
      <c r="BI122" s="27">
        <f t="shared" si="310"/>
        <v>0.29369928563214609</v>
      </c>
      <c r="BO122" t="str">
        <f t="shared" si="322"/>
        <v>22 Health professionals</v>
      </c>
      <c r="BP122" s="27">
        <f t="shared" si="311"/>
        <v>0.21840950098401346</v>
      </c>
      <c r="BQ122" s="27">
        <f t="shared" si="311"/>
        <v>0.10112850069728752</v>
      </c>
      <c r="BR122" s="27">
        <f t="shared" si="311"/>
        <v>-0.10942987408028948</v>
      </c>
      <c r="BS122" s="27">
        <f t="shared" si="311"/>
        <v>-0.30223437659242092</v>
      </c>
      <c r="BT122" s="27">
        <f t="shared" si="312"/>
        <v>-0.4116642506727104</v>
      </c>
      <c r="BZ122" t="str">
        <f t="shared" si="323"/>
        <v>22 Health professionals</v>
      </c>
      <c r="CA122" s="68">
        <f t="shared" si="313"/>
        <v>-4.4330985396191624E-2</v>
      </c>
      <c r="CB122" s="68">
        <f t="shared" si="313"/>
        <v>6.939742693621076E-3</v>
      </c>
      <c r="CC122" s="68">
        <f t="shared" si="313"/>
        <v>0.12617830098479244</v>
      </c>
      <c r="CD122" s="68">
        <f t="shared" si="313"/>
        <v>-0.33887279856618968</v>
      </c>
      <c r="CE122" s="68">
        <f t="shared" si="314"/>
        <v>-0.21269449758139725</v>
      </c>
      <c r="CK122" t="str">
        <f t="shared" si="324"/>
        <v>22 Health professionals</v>
      </c>
      <c r="CL122" s="68">
        <f t="shared" si="315"/>
        <v>3.4157585200194338E-2</v>
      </c>
      <c r="CM122" s="68">
        <f t="shared" si="315"/>
        <v>-7.2714657409246458E-3</v>
      </c>
      <c r="CN122" s="68">
        <f t="shared" si="315"/>
        <v>4.3804245386548993E-2</v>
      </c>
      <c r="CO122" s="68">
        <f t="shared" si="315"/>
        <v>9.6481938298302594E-3</v>
      </c>
      <c r="CP122" s="68">
        <f t="shared" si="316"/>
        <v>5.3452439216379252E-2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0.43898429163075625</v>
      </c>
      <c r="C123" s="27">
        <f t="shared" si="299"/>
        <v>-3.7032277642129241E-2</v>
      </c>
      <c r="D123" s="27">
        <f t="shared" si="299"/>
        <v>0.22920755965123707</v>
      </c>
      <c r="E123" s="27">
        <f t="shared" si="299"/>
        <v>0.33062820957165107</v>
      </c>
      <c r="F123" s="27">
        <f t="shared" si="300"/>
        <v>0.55983576922288814</v>
      </c>
      <c r="L123" t="str">
        <f t="shared" si="317"/>
        <v>23 Teaching and other educational professionals</v>
      </c>
      <c r="M123" s="27">
        <f t="shared" si="301"/>
        <v>2.985849863010694</v>
      </c>
      <c r="N123" s="27">
        <f t="shared" si="301"/>
        <v>-0.39003925096414882</v>
      </c>
      <c r="O123" s="27">
        <f t="shared" si="301"/>
        <v>1.1657945798234337</v>
      </c>
      <c r="P123" s="27">
        <f t="shared" si="301"/>
        <v>1.831933179174932</v>
      </c>
      <c r="Q123" s="27">
        <f t="shared" si="302"/>
        <v>2.9977277589983657</v>
      </c>
      <c r="W123" t="str">
        <f t="shared" si="318"/>
        <v>23 Teaching and other educational professionals</v>
      </c>
      <c r="X123" s="27">
        <f t="shared" si="303"/>
        <v>-0.54310312071744526</v>
      </c>
      <c r="Y123" s="27">
        <f t="shared" si="303"/>
        <v>0.9560309426923963</v>
      </c>
      <c r="Z123" s="27">
        <f t="shared" si="303"/>
        <v>-0.98381034245950882</v>
      </c>
      <c r="AA123" s="27">
        <f t="shared" si="303"/>
        <v>-0.90900337996345115</v>
      </c>
      <c r="AB123" s="27">
        <f t="shared" si="304"/>
        <v>-1.89281372242296</v>
      </c>
      <c r="AH123" t="str">
        <f t="shared" si="319"/>
        <v>23 Teaching and other educational professionals</v>
      </c>
      <c r="AI123" s="27">
        <f t="shared" si="305"/>
        <v>-0.38902761721037171</v>
      </c>
      <c r="AJ123" s="27">
        <f t="shared" si="305"/>
        <v>1.2152726323517382E-2</v>
      </c>
      <c r="AK123" s="27">
        <f t="shared" si="305"/>
        <v>-0.221236178717164</v>
      </c>
      <c r="AL123" s="27">
        <f t="shared" si="305"/>
        <v>-3.9367096062679074E-3</v>
      </c>
      <c r="AM123" s="27">
        <f t="shared" si="306"/>
        <v>-0.22517288832343191</v>
      </c>
      <c r="AS123" t="str">
        <f t="shared" si="320"/>
        <v>23 Teaching and other educational professionals</v>
      </c>
      <c r="AT123" s="27">
        <f t="shared" si="307"/>
        <v>-1.4883695837198341E-2</v>
      </c>
      <c r="AU123" s="27">
        <f t="shared" si="307"/>
        <v>4.4197790704998463E-2</v>
      </c>
      <c r="AV123" s="27">
        <f t="shared" si="307"/>
        <v>-4.6633211217064263E-2</v>
      </c>
      <c r="AW123" s="27">
        <f t="shared" si="307"/>
        <v>-2.5373483492027699E-2</v>
      </c>
      <c r="AX123" s="27">
        <f t="shared" si="308"/>
        <v>-7.2006694709091962E-2</v>
      </c>
      <c r="BD123" t="str">
        <f t="shared" si="321"/>
        <v>23 Teaching and other educational professionals</v>
      </c>
      <c r="BE123" s="27">
        <f t="shared" si="309"/>
        <v>0.15881926028879878</v>
      </c>
      <c r="BF123" s="27">
        <f t="shared" si="309"/>
        <v>0.14732967457691704</v>
      </c>
      <c r="BG123" s="27">
        <f t="shared" si="309"/>
        <v>-1.4367773773467096E-3</v>
      </c>
      <c r="BH123" s="27">
        <f t="shared" si="309"/>
        <v>0.2063025709225037</v>
      </c>
      <c r="BI123" s="27">
        <f t="shared" si="310"/>
        <v>0.20486579354515699</v>
      </c>
      <c r="BO123" t="str">
        <f t="shared" si="322"/>
        <v>23 Teaching and other educational professionals</v>
      </c>
      <c r="BP123" s="27">
        <f t="shared" si="311"/>
        <v>2.4483569376613112E-2</v>
      </c>
      <c r="BQ123" s="27">
        <f t="shared" si="311"/>
        <v>0.1057176233387479</v>
      </c>
      <c r="BR123" s="27">
        <f t="shared" si="311"/>
        <v>-0.121762132967287</v>
      </c>
      <c r="BS123" s="27">
        <f t="shared" si="311"/>
        <v>-0.14782154598133823</v>
      </c>
      <c r="BT123" s="27">
        <f t="shared" si="312"/>
        <v>-0.26958367894862523</v>
      </c>
      <c r="BZ123" t="str">
        <f t="shared" si="323"/>
        <v>23 Teaching and other educational professionals</v>
      </c>
      <c r="CA123" s="68">
        <f t="shared" si="313"/>
        <v>-3.746381957863143E-2</v>
      </c>
      <c r="CB123" s="68">
        <f t="shared" si="313"/>
        <v>0.11148148871588504</v>
      </c>
      <c r="CC123" s="68">
        <f t="shared" si="313"/>
        <v>-1.8991466097771692E-2</v>
      </c>
      <c r="CD123" s="68">
        <f t="shared" si="313"/>
        <v>-0.15195988371547942</v>
      </c>
      <c r="CE123" s="68">
        <f t="shared" si="314"/>
        <v>-0.17095134981325111</v>
      </c>
      <c r="CK123" t="str">
        <f t="shared" si="324"/>
        <v>23 Teaching and other educational professionals</v>
      </c>
      <c r="CL123" s="68">
        <f t="shared" si="315"/>
        <v>3.5156084635469251E-2</v>
      </c>
      <c r="CM123" s="68">
        <f t="shared" si="315"/>
        <v>2.1833145129889514E-2</v>
      </c>
      <c r="CN123" s="68">
        <f t="shared" si="315"/>
        <v>5.0231667308511918E-2</v>
      </c>
      <c r="CO123" s="68">
        <f t="shared" si="315"/>
        <v>-1.5426837280072464E-2</v>
      </c>
      <c r="CP123" s="68">
        <f t="shared" si="316"/>
        <v>3.4804830028439454E-2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0.17763378094972815</v>
      </c>
      <c r="C124" s="27">
        <f t="shared" si="299"/>
        <v>8.8910353089098892E-3</v>
      </c>
      <c r="D124" s="27">
        <f t="shared" si="299"/>
        <v>0.19191419576680824</v>
      </c>
      <c r="E124" s="27">
        <f t="shared" si="299"/>
        <v>0.28357341070061082</v>
      </c>
      <c r="F124" s="27">
        <f t="shared" si="300"/>
        <v>0.47548760646741906</v>
      </c>
      <c r="L124" t="str">
        <f t="shared" si="317"/>
        <v>24 Business, media and public service professionals</v>
      </c>
      <c r="M124" s="27">
        <f t="shared" si="301"/>
        <v>2.5400397166803366</v>
      </c>
      <c r="N124" s="27">
        <f t="shared" si="301"/>
        <v>0.15080945494758424</v>
      </c>
      <c r="O124" s="27">
        <f t="shared" si="301"/>
        <v>1.9480967107335294</v>
      </c>
      <c r="P124" s="27">
        <f t="shared" si="301"/>
        <v>2.9023269695585974</v>
      </c>
      <c r="Q124" s="27">
        <f t="shared" si="302"/>
        <v>4.8504236802921268</v>
      </c>
      <c r="W124" t="str">
        <f t="shared" si="318"/>
        <v>24 Business, media and public service professionals</v>
      </c>
      <c r="X124" s="27">
        <f t="shared" si="303"/>
        <v>1.0081400623799457</v>
      </c>
      <c r="Y124" s="27">
        <f t="shared" si="303"/>
        <v>2.7047075690268532</v>
      </c>
      <c r="Z124" s="27">
        <f t="shared" si="303"/>
        <v>1.5256785057765363</v>
      </c>
      <c r="AA124" s="27">
        <f t="shared" si="303"/>
        <v>2.2430772477686709</v>
      </c>
      <c r="AB124" s="27">
        <f t="shared" si="304"/>
        <v>3.7687557535452072</v>
      </c>
      <c r="AH124" t="str">
        <f t="shared" si="319"/>
        <v>24 Business, media and public service professionals</v>
      </c>
      <c r="AI124" s="27">
        <f t="shared" si="305"/>
        <v>-8.974162747421055E-2</v>
      </c>
      <c r="AJ124" s="27">
        <f t="shared" si="305"/>
        <v>0.18720496196752967</v>
      </c>
      <c r="AK124" s="27">
        <f t="shared" si="305"/>
        <v>7.4049835609588666E-3</v>
      </c>
      <c r="AL124" s="27">
        <f t="shared" si="305"/>
        <v>0.17140802554753543</v>
      </c>
      <c r="AM124" s="27">
        <f t="shared" si="306"/>
        <v>0.17881300910849429</v>
      </c>
      <c r="AS124" t="str">
        <f t="shared" si="320"/>
        <v>24 Business, media and public service professionals</v>
      </c>
      <c r="AT124" s="27">
        <f t="shared" si="307"/>
        <v>4.9162100453186142E-2</v>
      </c>
      <c r="AU124" s="27">
        <f t="shared" si="307"/>
        <v>0.52392436003956822</v>
      </c>
      <c r="AV124" s="27">
        <f t="shared" si="307"/>
        <v>0.22521620202800108</v>
      </c>
      <c r="AW124" s="27">
        <f t="shared" si="307"/>
        <v>0.46734710410663061</v>
      </c>
      <c r="AX124" s="27">
        <f t="shared" si="308"/>
        <v>0.69256330613463168</v>
      </c>
      <c r="BD124" t="str">
        <f t="shared" si="321"/>
        <v>24 Business, media and public service professionals</v>
      </c>
      <c r="BE124" s="27">
        <f t="shared" si="309"/>
        <v>1.081679210592621</v>
      </c>
      <c r="BF124" s="27">
        <f t="shared" si="309"/>
        <v>0.38473215802008642</v>
      </c>
      <c r="BG124" s="27">
        <f t="shared" si="309"/>
        <v>0.43775812051880081</v>
      </c>
      <c r="BH124" s="27">
        <f t="shared" si="309"/>
        <v>0.57027959901452441</v>
      </c>
      <c r="BI124" s="27">
        <f t="shared" si="310"/>
        <v>1.0080377195333252</v>
      </c>
      <c r="BO124" t="str">
        <f t="shared" si="322"/>
        <v>24 Business, media and public service professionals</v>
      </c>
      <c r="BP124" s="27">
        <f t="shared" si="311"/>
        <v>0.45241997401435219</v>
      </c>
      <c r="BQ124" s="27">
        <f t="shared" si="311"/>
        <v>0.28732028187487568</v>
      </c>
      <c r="BR124" s="27">
        <f t="shared" si="311"/>
        <v>-0.24890708460394295</v>
      </c>
      <c r="BS124" s="27">
        <f t="shared" si="311"/>
        <v>-0.6009026369788022</v>
      </c>
      <c r="BT124" s="27">
        <f t="shared" si="312"/>
        <v>-0.84980972158274515</v>
      </c>
      <c r="BZ124" t="str">
        <f t="shared" si="323"/>
        <v>24 Business, media and public service professionals</v>
      </c>
      <c r="CA124" s="68">
        <f t="shared" si="313"/>
        <v>9.8816035905597177E-2</v>
      </c>
      <c r="CB124" s="68">
        <f t="shared" si="313"/>
        <v>0.30674993496726488</v>
      </c>
      <c r="CC124" s="68">
        <f t="shared" si="313"/>
        <v>-5.9460361711356491E-2</v>
      </c>
      <c r="CD124" s="68">
        <f t="shared" si="313"/>
        <v>-0.71383348364428945</v>
      </c>
      <c r="CE124" s="68">
        <f t="shared" si="314"/>
        <v>-0.77329384535564594</v>
      </c>
      <c r="CK124" t="str">
        <f t="shared" si="324"/>
        <v>24 Business, media and public service professionals</v>
      </c>
      <c r="CL124" s="68">
        <f t="shared" si="315"/>
        <v>0.1228019786150491</v>
      </c>
      <c r="CM124" s="68">
        <f t="shared" si="315"/>
        <v>-6.6801978274056983E-3</v>
      </c>
      <c r="CN124" s="68">
        <f t="shared" si="315"/>
        <v>0.10290447246435752</v>
      </c>
      <c r="CO124" s="68">
        <f t="shared" si="315"/>
        <v>-6.2761050270686236E-2</v>
      </c>
      <c r="CP124" s="68">
        <f t="shared" si="316"/>
        <v>4.0143422193671285E-2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7.25200452947872E-2</v>
      </c>
      <c r="C125" s="27">
        <f t="shared" si="299"/>
        <v>5.4161284261805831E-3</v>
      </c>
      <c r="D125" s="27">
        <f t="shared" si="299"/>
        <v>2.6917121478465367E-2</v>
      </c>
      <c r="E125" s="27">
        <f t="shared" si="299"/>
        <v>0.10826055093453488</v>
      </c>
      <c r="F125" s="27">
        <f t="shared" si="300"/>
        <v>0.13517767241300024</v>
      </c>
      <c r="L125" t="str">
        <f t="shared" si="317"/>
        <v>31 Science, engineering and technology associate professionals</v>
      </c>
      <c r="M125" s="27">
        <f t="shared" si="301"/>
        <v>0.35547137389219041</v>
      </c>
      <c r="N125" s="27">
        <f t="shared" si="301"/>
        <v>8.5350395188268369E-3</v>
      </c>
      <c r="O125" s="27">
        <f t="shared" si="301"/>
        <v>7.0575905670120731E-2</v>
      </c>
      <c r="P125" s="27">
        <f t="shared" si="301"/>
        <v>0.42639384661372226</v>
      </c>
      <c r="Q125" s="27">
        <f t="shared" si="302"/>
        <v>0.49696975228384299</v>
      </c>
      <c r="W125" t="str">
        <f t="shared" si="318"/>
        <v>31 Science, engineering and technology associate professionals</v>
      </c>
      <c r="X125" s="27">
        <f t="shared" si="303"/>
        <v>0.36140637744948068</v>
      </c>
      <c r="Y125" s="27">
        <f t="shared" si="303"/>
        <v>0.40281141683087229</v>
      </c>
      <c r="Z125" s="27">
        <f t="shared" si="303"/>
        <v>-0.21417379309359186</v>
      </c>
      <c r="AA125" s="27">
        <f t="shared" si="303"/>
        <v>0.37722800568273129</v>
      </c>
      <c r="AB125" s="27">
        <f t="shared" si="304"/>
        <v>0.16305421258913944</v>
      </c>
      <c r="AH125" t="str">
        <f t="shared" si="319"/>
        <v>31 Science, engineering and technology associate professionals</v>
      </c>
      <c r="AI125" s="27">
        <f t="shared" si="305"/>
        <v>3.8978057106133279E-2</v>
      </c>
      <c r="AJ125" s="27">
        <f t="shared" si="305"/>
        <v>9.7480962691058437E-2</v>
      </c>
      <c r="AK125" s="27">
        <f t="shared" si="305"/>
        <v>9.609918625260172E-3</v>
      </c>
      <c r="AL125" s="27">
        <f t="shared" si="305"/>
        <v>0.18154040100614899</v>
      </c>
      <c r="AM125" s="27">
        <f t="shared" si="306"/>
        <v>0.19115031963140916</v>
      </c>
      <c r="AS125" t="str">
        <f t="shared" si="320"/>
        <v>31 Science, engineering and technology associate professionals</v>
      </c>
      <c r="AT125" s="27">
        <f t="shared" si="307"/>
        <v>-4.030441778532845E-3</v>
      </c>
      <c r="AU125" s="27">
        <f t="shared" si="307"/>
        <v>0.21994058402384353</v>
      </c>
      <c r="AV125" s="27">
        <f t="shared" si="307"/>
        <v>-0.24456881681783271</v>
      </c>
      <c r="AW125" s="27">
        <f t="shared" si="307"/>
        <v>2.2904577809128246E-2</v>
      </c>
      <c r="AX125" s="27">
        <f t="shared" si="308"/>
        <v>-0.22166423900870447</v>
      </c>
      <c r="BD125" t="str">
        <f t="shared" si="321"/>
        <v>31 Science, engineering and technology associate professionals</v>
      </c>
      <c r="BE125" s="27">
        <f t="shared" si="309"/>
        <v>0.44023787332673825</v>
      </c>
      <c r="BF125" s="27">
        <f t="shared" si="309"/>
        <v>0.10450623875476239</v>
      </c>
      <c r="BG125" s="27">
        <f t="shared" si="309"/>
        <v>-0.53754202975348164</v>
      </c>
      <c r="BH125" s="27">
        <f t="shared" si="309"/>
        <v>-0.14250871574704393</v>
      </c>
      <c r="BI125" s="27">
        <f t="shared" si="310"/>
        <v>-0.68005074550052558</v>
      </c>
      <c r="BO125" t="str">
        <f t="shared" si="322"/>
        <v>31 Science, engineering and technology associate professionals</v>
      </c>
      <c r="BP125" s="27">
        <f t="shared" si="311"/>
        <v>0.2700841851114737</v>
      </c>
      <c r="BQ125" s="27">
        <f t="shared" si="311"/>
        <v>7.2264084548363305E-2</v>
      </c>
      <c r="BR125" s="27">
        <f t="shared" si="311"/>
        <v>-0.39192284799046417</v>
      </c>
      <c r="BS125" s="27">
        <f t="shared" si="311"/>
        <v>-0.11698169088616517</v>
      </c>
      <c r="BT125" s="27">
        <f t="shared" si="312"/>
        <v>-0.50890453887662934</v>
      </c>
      <c r="BZ125" t="str">
        <f t="shared" si="323"/>
        <v>31 Science, engineering and technology associate professionals</v>
      </c>
      <c r="CA125" s="68">
        <f t="shared" si="313"/>
        <v>0.184231567731165</v>
      </c>
      <c r="CB125" s="68">
        <f t="shared" si="313"/>
        <v>0.19473386260983316</v>
      </c>
      <c r="CC125" s="68">
        <f t="shared" si="313"/>
        <v>-0.34689921582681804</v>
      </c>
      <c r="CD125" s="68">
        <f t="shared" si="313"/>
        <v>-0.24520258996136779</v>
      </c>
      <c r="CE125" s="68">
        <f t="shared" si="314"/>
        <v>-0.59210180578818583</v>
      </c>
      <c r="CK125" t="str">
        <f t="shared" si="324"/>
        <v>31 Science, engineering and technology associate professionals</v>
      </c>
      <c r="CL125" s="68">
        <f t="shared" si="315"/>
        <v>6.1064488078643314E-2</v>
      </c>
      <c r="CM125" s="68">
        <f t="shared" si="315"/>
        <v>2.1868308689871024E-2</v>
      </c>
      <c r="CN125" s="68">
        <f t="shared" si="315"/>
        <v>3.6366383021583348E-2</v>
      </c>
      <c r="CO125" s="68">
        <f t="shared" si="315"/>
        <v>2.0648555989115636E-3</v>
      </c>
      <c r="CP125" s="68">
        <f t="shared" si="316"/>
        <v>3.8431238620494912E-2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1.9700933827145328E-2</v>
      </c>
      <c r="C126" s="27">
        <f t="shared" si="299"/>
        <v>-1.3279292637416673E-2</v>
      </c>
      <c r="D126" s="27">
        <f t="shared" si="299"/>
        <v>1.1871936567266247E-2</v>
      </c>
      <c r="E126" s="27">
        <f t="shared" si="299"/>
        <v>2.3721923212531242E-2</v>
      </c>
      <c r="F126" s="27">
        <f t="shared" si="300"/>
        <v>3.5593859779797489E-2</v>
      </c>
      <c r="L126" t="str">
        <f t="shared" si="317"/>
        <v>32 Health and social care associate professionals</v>
      </c>
      <c r="M126" s="27">
        <f t="shared" si="301"/>
        <v>0.36544517455263958</v>
      </c>
      <c r="N126" s="27">
        <f t="shared" si="301"/>
        <v>-0.12119111894179324</v>
      </c>
      <c r="O126" s="27">
        <f t="shared" si="301"/>
        <v>0.20697049510050436</v>
      </c>
      <c r="P126" s="27">
        <f t="shared" si="301"/>
        <v>0.41764308691630725</v>
      </c>
      <c r="Q126" s="27">
        <f t="shared" si="302"/>
        <v>0.62461358201681161</v>
      </c>
      <c r="W126" t="str">
        <f t="shared" si="318"/>
        <v>32 Health and social care associate professionals</v>
      </c>
      <c r="X126" s="27">
        <f t="shared" si="303"/>
        <v>0.31248512201568479</v>
      </c>
      <c r="Y126" s="27">
        <f t="shared" si="303"/>
        <v>0.10033839977230175</v>
      </c>
      <c r="Z126" s="27">
        <f t="shared" si="303"/>
        <v>0.39684527791466984</v>
      </c>
      <c r="AA126" s="27">
        <f t="shared" si="303"/>
        <v>0.89604346158153536</v>
      </c>
      <c r="AB126" s="27">
        <f t="shared" si="304"/>
        <v>1.2928887394962052</v>
      </c>
      <c r="AH126" t="str">
        <f t="shared" si="319"/>
        <v>32 Health and social care associate professionals</v>
      </c>
      <c r="AI126" s="27">
        <f t="shared" si="305"/>
        <v>-0.28376522128535653</v>
      </c>
      <c r="AJ126" s="27">
        <f t="shared" si="305"/>
        <v>-6.641739346008535E-3</v>
      </c>
      <c r="AK126" s="27">
        <f t="shared" si="305"/>
        <v>-0.2911761098398532</v>
      </c>
      <c r="AL126" s="27">
        <f t="shared" si="305"/>
        <v>-0.35750387731334132</v>
      </c>
      <c r="AM126" s="27">
        <f t="shared" si="306"/>
        <v>-0.64867998715319453</v>
      </c>
      <c r="AS126" t="str">
        <f t="shared" si="320"/>
        <v>32 Health and social care associate professionals</v>
      </c>
      <c r="AT126" s="27">
        <f t="shared" si="307"/>
        <v>5.4748814789960076E-2</v>
      </c>
      <c r="AU126" s="27">
        <f t="shared" si="307"/>
        <v>5.0722898605864042E-2</v>
      </c>
      <c r="AV126" s="27">
        <f t="shared" si="307"/>
        <v>-6.8408662440835877E-3</v>
      </c>
      <c r="AW126" s="27">
        <f t="shared" si="307"/>
        <v>6.6957914586087908E-2</v>
      </c>
      <c r="AX126" s="27">
        <f t="shared" si="308"/>
        <v>6.011704834200432E-2</v>
      </c>
      <c r="BD126" t="str">
        <f t="shared" si="321"/>
        <v>32 Health and social care associate professionals</v>
      </c>
      <c r="BE126" s="27">
        <f t="shared" si="309"/>
        <v>0.33828200946625731</v>
      </c>
      <c r="BF126" s="27">
        <f t="shared" si="309"/>
        <v>0.17966583671073111</v>
      </c>
      <c r="BG126" s="27">
        <f t="shared" si="309"/>
        <v>-1.4741973933630526E-2</v>
      </c>
      <c r="BH126" s="27">
        <f t="shared" si="309"/>
        <v>0.24500268867068264</v>
      </c>
      <c r="BI126" s="27">
        <f t="shared" si="310"/>
        <v>0.23026071473705212</v>
      </c>
      <c r="BO126" t="str">
        <f t="shared" si="322"/>
        <v>32 Health and social care associate professionals</v>
      </c>
      <c r="BP126" s="27">
        <f t="shared" si="311"/>
        <v>0.11603725729874625</v>
      </c>
      <c r="BQ126" s="27">
        <f t="shared" si="311"/>
        <v>4.4021070796786965E-2</v>
      </c>
      <c r="BR126" s="27">
        <f t="shared" si="311"/>
        <v>-0.20986293569682957</v>
      </c>
      <c r="BS126" s="27">
        <f t="shared" si="311"/>
        <v>-0.28368485244046227</v>
      </c>
      <c r="BT126" s="27">
        <f t="shared" si="312"/>
        <v>-0.49354778813729183</v>
      </c>
      <c r="BZ126" t="str">
        <f t="shared" si="323"/>
        <v>32 Health and social care associate professionals</v>
      </c>
      <c r="CA126" s="68">
        <f t="shared" si="313"/>
        <v>-0.14273127602658225</v>
      </c>
      <c r="CB126" s="68">
        <f t="shared" si="313"/>
        <v>2.1318209169640112E-3</v>
      </c>
      <c r="CC126" s="68">
        <f t="shared" si="313"/>
        <v>-2.882391657589739E-2</v>
      </c>
      <c r="CD126" s="68">
        <f t="shared" si="313"/>
        <v>-0.14378284358614074</v>
      </c>
      <c r="CE126" s="68">
        <f t="shared" si="314"/>
        <v>-0.17260676016203813</v>
      </c>
      <c r="CK126" t="str">
        <f t="shared" si="324"/>
        <v>32 Health and social care associate professionals</v>
      </c>
      <c r="CL126" s="68">
        <f t="shared" si="315"/>
        <v>6.5578808818734652E-3</v>
      </c>
      <c r="CM126" s="68">
        <f t="shared" si="315"/>
        <v>-2.8855639283279777E-3</v>
      </c>
      <c r="CN126" s="68">
        <f t="shared" si="315"/>
        <v>1.6143770652693831E-2</v>
      </c>
      <c r="CO126" s="68">
        <f t="shared" si="315"/>
        <v>9.9047865043841166E-3</v>
      </c>
      <c r="CP126" s="68">
        <f t="shared" si="316"/>
        <v>2.6048557157077948E-2</v>
      </c>
    </row>
    <row r="127" spans="1:94" x14ac:dyDescent="0.2">
      <c r="A127" t="str">
        <f t="shared" si="298"/>
        <v>33 Protective service occupations</v>
      </c>
      <c r="B127" s="27">
        <f t="shared" si="299"/>
        <v>4.1320270936473381E-3</v>
      </c>
      <c r="C127" s="27">
        <f t="shared" si="299"/>
        <v>-8.8827450936823302E-4</v>
      </c>
      <c r="D127" s="27">
        <f t="shared" si="299"/>
        <v>9.78985068327895E-3</v>
      </c>
      <c r="E127" s="27">
        <f t="shared" si="299"/>
        <v>1.6658071741405503E-2</v>
      </c>
      <c r="F127" s="27">
        <f t="shared" si="300"/>
        <v>2.6447922424684453E-2</v>
      </c>
      <c r="L127" t="str">
        <f t="shared" si="317"/>
        <v>33 Protective service occupations</v>
      </c>
      <c r="M127" s="27">
        <f t="shared" si="301"/>
        <v>7.2122002248797223E-2</v>
      </c>
      <c r="N127" s="27">
        <f t="shared" si="301"/>
        <v>4.9407780532085277E-3</v>
      </c>
      <c r="O127" s="27">
        <f t="shared" si="301"/>
        <v>0.1659397126135076</v>
      </c>
      <c r="P127" s="27">
        <f t="shared" si="301"/>
        <v>0.29484922666107144</v>
      </c>
      <c r="Q127" s="27">
        <f t="shared" si="302"/>
        <v>0.46078893927457903</v>
      </c>
      <c r="W127" t="str">
        <f t="shared" si="318"/>
        <v>33 Protective service occupations</v>
      </c>
      <c r="X127" s="27">
        <f t="shared" si="303"/>
        <v>0.11508584789613496</v>
      </c>
      <c r="Y127" s="27">
        <f t="shared" si="303"/>
        <v>0.27655162434062763</v>
      </c>
      <c r="Z127" s="27">
        <f t="shared" si="303"/>
        <v>0.50694204895233375</v>
      </c>
      <c r="AA127" s="27">
        <f t="shared" si="303"/>
        <v>0.98691428659003133</v>
      </c>
      <c r="AB127" s="27">
        <f t="shared" si="304"/>
        <v>1.4938563355423651</v>
      </c>
      <c r="AH127" t="str">
        <f t="shared" si="319"/>
        <v>33 Protective service occupations</v>
      </c>
      <c r="AI127" s="27">
        <f t="shared" si="305"/>
        <v>1.5609216807058679E-2</v>
      </c>
      <c r="AJ127" s="27">
        <f t="shared" si="305"/>
        <v>8.9240739312293371E-2</v>
      </c>
      <c r="AK127" s="27">
        <f t="shared" si="305"/>
        <v>0.11520233797091389</v>
      </c>
      <c r="AL127" s="27">
        <f t="shared" si="305"/>
        <v>0.21228717003547637</v>
      </c>
      <c r="AM127" s="27">
        <f t="shared" si="306"/>
        <v>0.32748950800639026</v>
      </c>
      <c r="AS127" t="str">
        <f t="shared" si="320"/>
        <v>33 Protective service occupations</v>
      </c>
      <c r="AT127" s="27">
        <f t="shared" si="307"/>
        <v>-3.8093856621768063E-2</v>
      </c>
      <c r="AU127" s="27">
        <f t="shared" si="307"/>
        <v>4.8736550797901457E-2</v>
      </c>
      <c r="AV127" s="27">
        <f t="shared" si="307"/>
        <v>2.0912948439144485E-2</v>
      </c>
      <c r="AW127" s="27">
        <f t="shared" si="307"/>
        <v>4.6570600577361898E-2</v>
      </c>
      <c r="AX127" s="27">
        <f t="shared" si="308"/>
        <v>6.7483549016506383E-2</v>
      </c>
      <c r="BD127" t="str">
        <f t="shared" si="321"/>
        <v>33 Protective service occupations</v>
      </c>
      <c r="BE127" s="27">
        <f t="shared" si="309"/>
        <v>0.14037741355225131</v>
      </c>
      <c r="BF127" s="27">
        <f t="shared" si="309"/>
        <v>-6.3404739751160122E-2</v>
      </c>
      <c r="BG127" s="27">
        <f t="shared" si="309"/>
        <v>0.31181293860496484</v>
      </c>
      <c r="BH127" s="27">
        <f t="shared" si="309"/>
        <v>0.1292241778107428</v>
      </c>
      <c r="BI127" s="27">
        <f t="shared" si="310"/>
        <v>0.44103711641570764</v>
      </c>
      <c r="BO127" t="str">
        <f t="shared" si="322"/>
        <v>33 Protective service occupations</v>
      </c>
      <c r="BP127" s="27">
        <f t="shared" si="311"/>
        <v>0.13117006371451256</v>
      </c>
      <c r="BQ127" s="27">
        <f t="shared" si="311"/>
        <v>-6.931435642833006E-2</v>
      </c>
      <c r="BR127" s="27">
        <f t="shared" si="311"/>
        <v>7.8288848867171579E-2</v>
      </c>
      <c r="BS127" s="27">
        <f t="shared" si="311"/>
        <v>-0.2609276572804613</v>
      </c>
      <c r="BT127" s="27">
        <f t="shared" si="312"/>
        <v>-0.18263880841328972</v>
      </c>
      <c r="BZ127" t="str">
        <f t="shared" si="323"/>
        <v>33 Protective service occupations</v>
      </c>
      <c r="CA127" s="68">
        <f t="shared" si="313"/>
        <v>-7.5690029690572924E-2</v>
      </c>
      <c r="CB127" s="68">
        <f t="shared" si="313"/>
        <v>4.3672152730061087E-2</v>
      </c>
      <c r="CC127" s="68">
        <f t="shared" si="313"/>
        <v>4.906326806205219E-2</v>
      </c>
      <c r="CD127" s="68">
        <f t="shared" si="313"/>
        <v>-0.28799203523264294</v>
      </c>
      <c r="CE127" s="68">
        <f t="shared" si="314"/>
        <v>-0.23892876717059075</v>
      </c>
      <c r="CK127" t="str">
        <f t="shared" si="324"/>
        <v>33 Protective service occupations</v>
      </c>
      <c r="CL127" s="68">
        <f t="shared" si="315"/>
        <v>-1.398863855350696E-2</v>
      </c>
      <c r="CM127" s="68">
        <f t="shared" si="315"/>
        <v>-1.531826532648202E-2</v>
      </c>
      <c r="CN127" s="68">
        <f t="shared" si="315"/>
        <v>-8.6654858303388815E-3</v>
      </c>
      <c r="CO127" s="68">
        <f t="shared" si="315"/>
        <v>-6.0656274378269322E-2</v>
      </c>
      <c r="CP127" s="68">
        <f t="shared" si="316"/>
        <v>-6.9321760208608196E-2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3.06116256572911E-2</v>
      </c>
      <c r="C128" s="27">
        <f t="shared" si="299"/>
        <v>3.0630700650869647E-3</v>
      </c>
      <c r="D128" s="27">
        <f t="shared" si="299"/>
        <v>7.7729005462922052E-3</v>
      </c>
      <c r="E128" s="27">
        <f t="shared" si="299"/>
        <v>3.0673732429732745E-2</v>
      </c>
      <c r="F128" s="27">
        <f t="shared" si="300"/>
        <v>3.844663297602495E-2</v>
      </c>
      <c r="L128" t="str">
        <f t="shared" si="317"/>
        <v>34 Culture, media and sports occupations</v>
      </c>
      <c r="M128" s="27">
        <f t="shared" si="301"/>
        <v>0.3585587482512822</v>
      </c>
      <c r="N128" s="27">
        <f t="shared" si="301"/>
        <v>-9.5425346123830357E-2</v>
      </c>
      <c r="O128" s="27">
        <f t="shared" si="301"/>
        <v>8.7950597844850043E-2</v>
      </c>
      <c r="P128" s="27">
        <f t="shared" si="301"/>
        <v>0.39368093783404112</v>
      </c>
      <c r="Q128" s="27">
        <f t="shared" si="302"/>
        <v>0.48163153567889117</v>
      </c>
      <c r="W128" t="str">
        <f t="shared" si="318"/>
        <v>34 Culture, media and sports occupations</v>
      </c>
      <c r="X128" s="27">
        <f t="shared" si="303"/>
        <v>-0.30568230094898219</v>
      </c>
      <c r="Y128" s="27">
        <f t="shared" si="303"/>
        <v>0.3330411156959423</v>
      </c>
      <c r="Z128" s="27">
        <f t="shared" si="303"/>
        <v>-0.15118402190205238</v>
      </c>
      <c r="AA128" s="27">
        <f t="shared" si="303"/>
        <v>0.25761436322644959</v>
      </c>
      <c r="AB128" s="27">
        <f t="shared" si="304"/>
        <v>0.10643034132439722</v>
      </c>
      <c r="AH128" t="str">
        <f t="shared" si="319"/>
        <v>34 Culture, media and sports occupations</v>
      </c>
      <c r="AI128" s="27">
        <f t="shared" si="305"/>
        <v>-7.5503621603770776E-3</v>
      </c>
      <c r="AJ128" s="27">
        <f t="shared" si="305"/>
        <v>7.099162318092378E-2</v>
      </c>
      <c r="AK128" s="27">
        <f t="shared" si="305"/>
        <v>-2.6512714085465794E-2</v>
      </c>
      <c r="AL128" s="27">
        <f t="shared" si="305"/>
        <v>9.4323484781534295E-2</v>
      </c>
      <c r="AM128" s="27">
        <f t="shared" si="306"/>
        <v>6.7810770696068501E-2</v>
      </c>
      <c r="AS128" t="str">
        <f t="shared" si="320"/>
        <v>34 Culture, media and sports occupations</v>
      </c>
      <c r="AT128" s="27">
        <f t="shared" si="307"/>
        <v>-5.2025958114650106E-2</v>
      </c>
      <c r="AU128" s="27">
        <f t="shared" si="307"/>
        <v>5.344004709318434E-2</v>
      </c>
      <c r="AV128" s="27">
        <f t="shared" si="307"/>
        <v>-5.2806085077584886E-2</v>
      </c>
      <c r="AW128" s="27">
        <f t="shared" si="307"/>
        <v>1.8790389172959165E-2</v>
      </c>
      <c r="AX128" s="27">
        <f t="shared" si="308"/>
        <v>-3.401569590462572E-2</v>
      </c>
      <c r="BD128" t="str">
        <f t="shared" si="321"/>
        <v>34 Culture, media and sports occupations</v>
      </c>
      <c r="BE128" s="27">
        <f t="shared" si="309"/>
        <v>-1.7439520161579125E-2</v>
      </c>
      <c r="BF128" s="27">
        <f t="shared" si="309"/>
        <v>-4.8748789662194536E-2</v>
      </c>
      <c r="BG128" s="27">
        <f t="shared" si="309"/>
        <v>-0.18266299549783604</v>
      </c>
      <c r="BH128" s="27">
        <f t="shared" si="309"/>
        <v>4.6354282332164098E-2</v>
      </c>
      <c r="BI128" s="27">
        <f t="shared" si="310"/>
        <v>-0.13630871316567195</v>
      </c>
      <c r="BO128" t="str">
        <f t="shared" si="322"/>
        <v>34 Culture, media and sports occupations</v>
      </c>
      <c r="BP128" s="27">
        <f t="shared" si="311"/>
        <v>-0.12887040852849263</v>
      </c>
      <c r="BQ128" s="27">
        <f t="shared" si="311"/>
        <v>-2.7412106173782869E-2</v>
      </c>
      <c r="BR128" s="27">
        <f t="shared" si="311"/>
        <v>-0.16181378307987293</v>
      </c>
      <c r="BS128" s="27">
        <f t="shared" si="311"/>
        <v>-0.14290518958009457</v>
      </c>
      <c r="BT128" s="27">
        <f t="shared" si="312"/>
        <v>-0.3047189726599675</v>
      </c>
      <c r="BZ128" t="str">
        <f t="shared" si="323"/>
        <v>34 Culture, media and sports occupations</v>
      </c>
      <c r="CA128" s="68">
        <f t="shared" si="313"/>
        <v>-8.9912106564120464E-2</v>
      </c>
      <c r="CB128" s="68">
        <f t="shared" si="313"/>
        <v>9.4745321751247835E-3</v>
      </c>
      <c r="CC128" s="68">
        <f t="shared" si="313"/>
        <v>-8.0385941966748475E-2</v>
      </c>
      <c r="CD128" s="68">
        <f t="shared" si="313"/>
        <v>-0.12819853959554789</v>
      </c>
      <c r="CE128" s="68">
        <f t="shared" si="314"/>
        <v>-0.20858448156229636</v>
      </c>
      <c r="CK128" t="str">
        <f t="shared" si="324"/>
        <v>34 Culture, media and sports occupations</v>
      </c>
      <c r="CL128" s="68">
        <f t="shared" si="315"/>
        <v>3.049609734506184E-2</v>
      </c>
      <c r="CM128" s="68">
        <f t="shared" si="315"/>
        <v>-1.1568050649039263E-2</v>
      </c>
      <c r="CN128" s="68">
        <f t="shared" si="315"/>
        <v>8.9736671174597549E-3</v>
      </c>
      <c r="CO128" s="68">
        <f t="shared" si="315"/>
        <v>-2.648025422503214E-2</v>
      </c>
      <c r="CP128" s="68">
        <f t="shared" si="316"/>
        <v>-1.7506587107572386E-2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9.2581006153002188E-2</v>
      </c>
      <c r="C129" s="27">
        <f t="shared" si="299"/>
        <v>-1.5730845497474721E-2</v>
      </c>
      <c r="D129" s="27">
        <f t="shared" si="299"/>
        <v>7.1534065781265144E-2</v>
      </c>
      <c r="E129" s="27">
        <f t="shared" si="299"/>
        <v>0.15760796357363255</v>
      </c>
      <c r="F129" s="27">
        <f t="shared" si="300"/>
        <v>0.22914202935489769</v>
      </c>
      <c r="L129" t="str">
        <f t="shared" si="317"/>
        <v>35 Business and public service associate professionals</v>
      </c>
      <c r="M129" s="27">
        <f t="shared" si="301"/>
        <v>1.3145632809877954</v>
      </c>
      <c r="N129" s="27">
        <f t="shared" si="301"/>
        <v>-0.20307594402131546</v>
      </c>
      <c r="O129" s="27">
        <f t="shared" si="301"/>
        <v>0.70515920906678176</v>
      </c>
      <c r="P129" s="27">
        <f t="shared" si="301"/>
        <v>1.4231337679736491</v>
      </c>
      <c r="Q129" s="27">
        <f t="shared" si="302"/>
        <v>2.1282929770404309</v>
      </c>
      <c r="W129" t="str">
        <f t="shared" si="318"/>
        <v>35 Business and public service associate professionals</v>
      </c>
      <c r="X129" s="27">
        <f t="shared" si="303"/>
        <v>0.38812181375289345</v>
      </c>
      <c r="Y129" s="27">
        <f t="shared" si="303"/>
        <v>0.99831256896756759</v>
      </c>
      <c r="Z129" s="27">
        <f t="shared" si="303"/>
        <v>3.6973791264340861E-2</v>
      </c>
      <c r="AA129" s="27">
        <f t="shared" si="303"/>
        <v>0.98425292473757686</v>
      </c>
      <c r="AB129" s="27">
        <f t="shared" si="304"/>
        <v>1.0212267160019177</v>
      </c>
      <c r="AH129" t="str">
        <f t="shared" si="319"/>
        <v>35 Business and public service associate professionals</v>
      </c>
      <c r="AI129" s="27">
        <f t="shared" si="305"/>
        <v>2.8097608597289492E-2</v>
      </c>
      <c r="AJ129" s="27">
        <f t="shared" si="305"/>
        <v>0.33445189828129251</v>
      </c>
      <c r="AK129" s="27">
        <f t="shared" si="305"/>
        <v>1.5834545102520803E-2</v>
      </c>
      <c r="AL129" s="27">
        <f t="shared" si="305"/>
        <v>0.43466842578633802</v>
      </c>
      <c r="AM129" s="27">
        <f t="shared" si="306"/>
        <v>0.45050297088885882</v>
      </c>
      <c r="AS129" t="str">
        <f t="shared" si="320"/>
        <v>35 Business and public service associate professionals</v>
      </c>
      <c r="AT129" s="27">
        <f t="shared" si="307"/>
        <v>-4.3591150378019305E-2</v>
      </c>
      <c r="AU129" s="27">
        <f t="shared" si="307"/>
        <v>0.30531002038646937</v>
      </c>
      <c r="AV129" s="27">
        <f t="shared" si="307"/>
        <v>-5.8915818708726864E-2</v>
      </c>
      <c r="AW129" s="27">
        <f t="shared" si="307"/>
        <v>0.29679520320874442</v>
      </c>
      <c r="AX129" s="27">
        <f t="shared" si="308"/>
        <v>0.23787938450001755</v>
      </c>
      <c r="BD129" t="str">
        <f t="shared" si="321"/>
        <v>35 Business and public service associate professionals</v>
      </c>
      <c r="BE129" s="27">
        <f t="shared" si="309"/>
        <v>0.78413463502593483</v>
      </c>
      <c r="BF129" s="27">
        <f t="shared" si="309"/>
        <v>0.31168261500001027</v>
      </c>
      <c r="BG129" s="27">
        <f t="shared" si="309"/>
        <v>-0.6842912753303656</v>
      </c>
      <c r="BH129" s="27">
        <f t="shared" si="309"/>
        <v>-0.23125853033249477</v>
      </c>
      <c r="BI129" s="27">
        <f t="shared" si="310"/>
        <v>-0.91554980566286037</v>
      </c>
      <c r="BO129" t="str">
        <f t="shared" si="322"/>
        <v>35 Business and public service associate professionals</v>
      </c>
      <c r="BP129" s="27">
        <f t="shared" si="311"/>
        <v>0.29543432784247958</v>
      </c>
      <c r="BQ129" s="27">
        <f t="shared" si="311"/>
        <v>0.13088642966712083</v>
      </c>
      <c r="BR129" s="27">
        <f t="shared" si="311"/>
        <v>-0.95082308990827169</v>
      </c>
      <c r="BS129" s="27">
        <f t="shared" si="311"/>
        <v>-0.93991644580183253</v>
      </c>
      <c r="BT129" s="27">
        <f t="shared" si="312"/>
        <v>-1.8907395357101042</v>
      </c>
      <c r="BZ129" t="str">
        <f t="shared" si="323"/>
        <v>35 Business and public service associate professionals</v>
      </c>
      <c r="CA129" s="68">
        <f t="shared" si="313"/>
        <v>-0.14864364984363121</v>
      </c>
      <c r="CB129" s="68">
        <f t="shared" si="313"/>
        <v>7.3365709553536718E-2</v>
      </c>
      <c r="CC129" s="68">
        <f t="shared" si="313"/>
        <v>-0.58600718311204991</v>
      </c>
      <c r="CD129" s="68">
        <f t="shared" si="313"/>
        <v>-0.91886476566290809</v>
      </c>
      <c r="CE129" s="68">
        <f t="shared" si="314"/>
        <v>-1.504871948774958</v>
      </c>
      <c r="CK129" t="str">
        <f t="shared" si="324"/>
        <v>35 Business and public service associate professionals</v>
      </c>
      <c r="CL129" s="68">
        <f t="shared" si="315"/>
        <v>0.10645910410183523</v>
      </c>
      <c r="CM129" s="68">
        <f t="shared" si="315"/>
        <v>-7.5079128140529305E-2</v>
      </c>
      <c r="CN129" s="68">
        <f t="shared" si="315"/>
        <v>-4.8868644027825148E-2</v>
      </c>
      <c r="CO129" s="68">
        <f t="shared" si="315"/>
        <v>-5.2698669378011376E-2</v>
      </c>
      <c r="CP129" s="68">
        <f t="shared" si="316"/>
        <v>-0.10156731340583652</v>
      </c>
    </row>
    <row r="130" spans="1:94" x14ac:dyDescent="0.2">
      <c r="A130" t="str">
        <f t="shared" si="298"/>
        <v>41 Administrative occupations</v>
      </c>
      <c r="B130" s="27">
        <f t="shared" si="299"/>
        <v>6.7138639092608698E-2</v>
      </c>
      <c r="C130" s="27">
        <f t="shared" si="299"/>
        <v>-2.5309650309561532E-2</v>
      </c>
      <c r="D130" s="27">
        <f t="shared" si="299"/>
        <v>4.6514831022866382E-2</v>
      </c>
      <c r="E130" s="27">
        <f t="shared" si="299"/>
        <v>0.10516134211057149</v>
      </c>
      <c r="F130" s="27">
        <f t="shared" si="300"/>
        <v>0.15167617313343787</v>
      </c>
      <c r="L130" t="str">
        <f t="shared" si="317"/>
        <v>41 Administrative occupations</v>
      </c>
      <c r="M130" s="27">
        <f t="shared" si="301"/>
        <v>1.0388300443856799</v>
      </c>
      <c r="N130" s="27">
        <f t="shared" si="301"/>
        <v>-0.26795011398485746</v>
      </c>
      <c r="O130" s="27">
        <f t="shared" si="301"/>
        <v>0.59640463690445555</v>
      </c>
      <c r="P130" s="27">
        <f t="shared" si="301"/>
        <v>1.2433810220949835</v>
      </c>
      <c r="Q130" s="27">
        <f t="shared" si="302"/>
        <v>1.839785658999439</v>
      </c>
      <c r="W130" t="str">
        <f t="shared" si="318"/>
        <v>41 Administrative occupations</v>
      </c>
      <c r="X130" s="27">
        <f t="shared" si="303"/>
        <v>0.70415077204295073</v>
      </c>
      <c r="Y130" s="27">
        <f t="shared" si="303"/>
        <v>0.67765245332376622</v>
      </c>
      <c r="Z130" s="27">
        <f t="shared" si="303"/>
        <v>0.4696560082346366</v>
      </c>
      <c r="AA130" s="27">
        <f t="shared" si="303"/>
        <v>1.5888596425354695</v>
      </c>
      <c r="AB130" s="27">
        <f t="shared" si="304"/>
        <v>2.0585156507701061</v>
      </c>
      <c r="AH130" t="str">
        <f t="shared" si="319"/>
        <v>41 Administrative occupations</v>
      </c>
      <c r="AI130" s="27">
        <f t="shared" si="305"/>
        <v>0.2853540428758814</v>
      </c>
      <c r="AJ130" s="27">
        <f t="shared" si="305"/>
        <v>0.17630630515300982</v>
      </c>
      <c r="AK130" s="27">
        <f t="shared" si="305"/>
        <v>0.15343265307353127</v>
      </c>
      <c r="AL130" s="27">
        <f t="shared" si="305"/>
        <v>0.64103157515917708</v>
      </c>
      <c r="AM130" s="27">
        <f t="shared" si="306"/>
        <v>0.79446422823270835</v>
      </c>
      <c r="AS130" t="str">
        <f t="shared" si="320"/>
        <v>41 Administrative occupations</v>
      </c>
      <c r="AT130" s="27">
        <f t="shared" si="307"/>
        <v>0.26497777049816973</v>
      </c>
      <c r="AU130" s="27">
        <f t="shared" si="307"/>
        <v>0.22237201958770703</v>
      </c>
      <c r="AV130" s="27">
        <f t="shared" si="307"/>
        <v>7.2421256713426363E-2</v>
      </c>
      <c r="AW130" s="27">
        <f t="shared" si="307"/>
        <v>0.61097893166440231</v>
      </c>
      <c r="AX130" s="27">
        <f t="shared" si="308"/>
        <v>0.68340018837782868</v>
      </c>
      <c r="BD130" t="str">
        <f t="shared" si="321"/>
        <v>41 Administrative occupations</v>
      </c>
      <c r="BE130" s="27">
        <f t="shared" si="309"/>
        <v>0.48518704084775166</v>
      </c>
      <c r="BF130" s="27">
        <f t="shared" si="309"/>
        <v>1.0302861475070948</v>
      </c>
      <c r="BG130" s="27">
        <f t="shared" si="309"/>
        <v>-1.3449089347804595</v>
      </c>
      <c r="BH130" s="27">
        <f t="shared" si="309"/>
        <v>-1.0013779499032545</v>
      </c>
      <c r="BI130" s="27">
        <f t="shared" si="310"/>
        <v>-2.3462868846837139</v>
      </c>
      <c r="BO130" t="str">
        <f t="shared" si="322"/>
        <v>41 Administrative occupations</v>
      </c>
      <c r="BP130" s="27">
        <f t="shared" si="311"/>
        <v>-0.48762474501614683</v>
      </c>
      <c r="BQ130" s="27">
        <f t="shared" si="311"/>
        <v>0.65942087898955926</v>
      </c>
      <c r="BR130" s="27">
        <f t="shared" si="311"/>
        <v>-2.6170974639493974</v>
      </c>
      <c r="BS130" s="27">
        <f t="shared" si="311"/>
        <v>-3.1173023216305742</v>
      </c>
      <c r="BT130" s="27">
        <f t="shared" si="312"/>
        <v>-5.7343997855799715</v>
      </c>
      <c r="BZ130" t="str">
        <f t="shared" si="323"/>
        <v>41 Administrative occupations</v>
      </c>
      <c r="CA130" s="68">
        <f t="shared" si="313"/>
        <v>-1.8385788294552308</v>
      </c>
      <c r="CB130" s="68">
        <f t="shared" si="313"/>
        <v>0.13631986425307563</v>
      </c>
      <c r="CC130" s="68">
        <f t="shared" si="313"/>
        <v>-1.5995139394232973</v>
      </c>
      <c r="CD130" s="68">
        <f t="shared" si="313"/>
        <v>-2.4639468521120449</v>
      </c>
      <c r="CE130" s="68">
        <f t="shared" si="314"/>
        <v>-4.0634607915353422</v>
      </c>
      <c r="CK130" t="str">
        <f t="shared" si="324"/>
        <v>41 Administrative occupations</v>
      </c>
      <c r="CL130" s="68">
        <f t="shared" si="315"/>
        <v>-8.1701772761146652E-2</v>
      </c>
      <c r="CM130" s="68">
        <f t="shared" si="315"/>
        <v>-0.1587772194536976</v>
      </c>
      <c r="CN130" s="68">
        <f t="shared" si="315"/>
        <v>-0.16092085176138393</v>
      </c>
      <c r="CO130" s="68">
        <f t="shared" si="315"/>
        <v>-0.31261470942555414</v>
      </c>
      <c r="CP130" s="68">
        <f t="shared" si="316"/>
        <v>-0.47353556118693807</v>
      </c>
    </row>
    <row r="131" spans="1:94" x14ac:dyDescent="0.2">
      <c r="A131" t="str">
        <f t="shared" si="298"/>
        <v>42 Secretarial and related occupations</v>
      </c>
      <c r="B131" s="27">
        <f t="shared" si="299"/>
        <v>6.438842623222361E-3</v>
      </c>
      <c r="C131" s="27">
        <f t="shared" si="299"/>
        <v>-1.9220431347282373E-3</v>
      </c>
      <c r="D131" s="27">
        <f t="shared" si="299"/>
        <v>1.0370374397613027E-2</v>
      </c>
      <c r="E131" s="27">
        <f t="shared" si="299"/>
        <v>1.7195054325144208E-2</v>
      </c>
      <c r="F131" s="27">
        <f t="shared" si="300"/>
        <v>2.7565428722757235E-2</v>
      </c>
      <c r="L131" t="str">
        <f t="shared" si="317"/>
        <v>42 Secretarial and related occupations</v>
      </c>
      <c r="M131" s="27">
        <f t="shared" si="301"/>
        <v>0.14972265067671514</v>
      </c>
      <c r="N131" s="27">
        <f t="shared" si="301"/>
        <v>-8.5739438053503092E-2</v>
      </c>
      <c r="O131" s="27">
        <f t="shared" si="301"/>
        <v>0.25346925742032339</v>
      </c>
      <c r="P131" s="27">
        <f t="shared" si="301"/>
        <v>0.19134618663878222</v>
      </c>
      <c r="Q131" s="27">
        <f t="shared" si="302"/>
        <v>0.44481544405910561</v>
      </c>
      <c r="W131" t="str">
        <f t="shared" si="318"/>
        <v>42 Secretarial and related occupations</v>
      </c>
      <c r="X131" s="27">
        <f t="shared" si="303"/>
        <v>0.16105949400713948</v>
      </c>
      <c r="Y131" s="27">
        <f t="shared" si="303"/>
        <v>1.8500554151259507E-3</v>
      </c>
      <c r="Z131" s="27">
        <f t="shared" si="303"/>
        <v>0.73760729008142212</v>
      </c>
      <c r="AA131" s="27">
        <f t="shared" si="303"/>
        <v>0.86656445449031327</v>
      </c>
      <c r="AB131" s="27">
        <f t="shared" si="304"/>
        <v>1.6041717445717354</v>
      </c>
      <c r="AH131" t="str">
        <f t="shared" si="319"/>
        <v>42 Secretarial and related occupations</v>
      </c>
      <c r="AI131" s="27">
        <f t="shared" si="305"/>
        <v>6.5695859697211922E-2</v>
      </c>
      <c r="AJ131" s="27">
        <f t="shared" si="305"/>
        <v>2.4605463043921305E-2</v>
      </c>
      <c r="AK131" s="27">
        <f t="shared" si="305"/>
        <v>0.27877466496892445</v>
      </c>
      <c r="AL131" s="27">
        <f t="shared" si="305"/>
        <v>0.16572547419662897</v>
      </c>
      <c r="AM131" s="27">
        <f t="shared" si="306"/>
        <v>0.44450013916555342</v>
      </c>
      <c r="AS131" t="str">
        <f t="shared" si="320"/>
        <v>42 Secretarial and related occupations</v>
      </c>
      <c r="AT131" s="27">
        <f t="shared" si="307"/>
        <v>3.2844568459516554E-2</v>
      </c>
      <c r="AU131" s="27">
        <f t="shared" si="307"/>
        <v>1.0060960497738969E-2</v>
      </c>
      <c r="AV131" s="27">
        <f t="shared" si="307"/>
        <v>0.17064329620404617</v>
      </c>
      <c r="AW131" s="27">
        <f t="shared" si="307"/>
        <v>-4.6599597355291955E-2</v>
      </c>
      <c r="AX131" s="27">
        <f t="shared" si="308"/>
        <v>0.12404369884875421</v>
      </c>
      <c r="BD131" t="str">
        <f t="shared" si="321"/>
        <v>42 Secretarial and related occupations</v>
      </c>
      <c r="BE131" s="27">
        <f t="shared" si="309"/>
        <v>-1.1977821424934865E-2</v>
      </c>
      <c r="BF131" s="27">
        <f t="shared" si="309"/>
        <v>5.2750200711403794E-2</v>
      </c>
      <c r="BG131" s="27">
        <f t="shared" si="309"/>
        <v>0.11759057534275374</v>
      </c>
      <c r="BH131" s="27">
        <f t="shared" si="309"/>
        <v>-1.2237326146846801</v>
      </c>
      <c r="BI131" s="27">
        <f t="shared" si="310"/>
        <v>-1.1061420393419263</v>
      </c>
      <c r="BO131" t="str">
        <f t="shared" si="322"/>
        <v>42 Secretarial and related occupations</v>
      </c>
      <c r="BP131" s="27">
        <f t="shared" si="311"/>
        <v>-0.28934895647657433</v>
      </c>
      <c r="BQ131" s="27">
        <f t="shared" si="311"/>
        <v>2.5171342113221584E-2</v>
      </c>
      <c r="BR131" s="27">
        <f t="shared" si="311"/>
        <v>-0.37700133185551055</v>
      </c>
      <c r="BS131" s="27">
        <f t="shared" si="311"/>
        <v>-1.3360125892270986</v>
      </c>
      <c r="BT131" s="27">
        <f t="shared" si="312"/>
        <v>-1.7130139210826092</v>
      </c>
      <c r="BZ131" t="str">
        <f t="shared" si="323"/>
        <v>42 Secretarial and related occupations</v>
      </c>
      <c r="CA131" s="68">
        <f t="shared" si="313"/>
        <v>-0.62879013512665605</v>
      </c>
      <c r="CB131" s="68">
        <f t="shared" si="313"/>
        <v>-4.8702991363195114E-2</v>
      </c>
      <c r="CC131" s="68">
        <f t="shared" si="313"/>
        <v>-0.85592934614893101</v>
      </c>
      <c r="CD131" s="68">
        <f t="shared" si="313"/>
        <v>-0.83336566134381584</v>
      </c>
      <c r="CE131" s="68">
        <f t="shared" si="314"/>
        <v>-1.6892950074927469</v>
      </c>
      <c r="CK131" t="str">
        <f t="shared" si="324"/>
        <v>42 Secretarial and related occupations</v>
      </c>
      <c r="CL131" s="68">
        <f t="shared" si="315"/>
        <v>6.3599037873440178E-2</v>
      </c>
      <c r="CM131" s="68">
        <f t="shared" si="315"/>
        <v>-2.9277781346543241E-2</v>
      </c>
      <c r="CN131" s="68">
        <f t="shared" si="315"/>
        <v>0.12467973368744367</v>
      </c>
      <c r="CO131" s="68">
        <f t="shared" si="315"/>
        <v>-5.5978553993507485E-2</v>
      </c>
      <c r="CP131" s="68">
        <f t="shared" si="316"/>
        <v>6.8701179693936187E-2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1.6025271499993804E-2</v>
      </c>
      <c r="C132" s="27">
        <f t="shared" si="299"/>
        <v>-1.3946138066675589E-2</v>
      </c>
      <c r="D132" s="27">
        <f t="shared" si="299"/>
        <v>2.5278067611622188E-3</v>
      </c>
      <c r="E132" s="27">
        <f t="shared" si="299"/>
        <v>5.5120372666801493E-3</v>
      </c>
      <c r="F132" s="27">
        <f t="shared" si="300"/>
        <v>8.0398440278423682E-3</v>
      </c>
      <c r="L132" t="str">
        <f t="shared" si="317"/>
        <v>51 Skilled agricultural and related trades</v>
      </c>
      <c r="M132" s="27">
        <f t="shared" si="301"/>
        <v>2.0860180036637949E-2</v>
      </c>
      <c r="N132" s="27">
        <f t="shared" si="301"/>
        <v>-1.5195448941737327E-2</v>
      </c>
      <c r="O132" s="27">
        <f t="shared" si="301"/>
        <v>9.1085681920538564E-3</v>
      </c>
      <c r="P132" s="27">
        <f t="shared" si="301"/>
        <v>3.9448211237028463E-2</v>
      </c>
      <c r="Q132" s="27">
        <f t="shared" si="302"/>
        <v>4.855677942908232E-2</v>
      </c>
      <c r="W132" t="str">
        <f t="shared" si="318"/>
        <v>51 Skilled agricultural and related trades</v>
      </c>
      <c r="X132" s="27">
        <f t="shared" si="303"/>
        <v>8.2382613453130027E-2</v>
      </c>
      <c r="Y132" s="27">
        <f t="shared" si="303"/>
        <v>0.29539036002529351</v>
      </c>
      <c r="Z132" s="27">
        <f t="shared" si="303"/>
        <v>9.1722111899309455E-2</v>
      </c>
      <c r="AA132" s="27">
        <f t="shared" si="303"/>
        <v>0.37384251833205773</v>
      </c>
      <c r="AB132" s="27">
        <f t="shared" si="304"/>
        <v>0.46556463023136718</v>
      </c>
      <c r="AH132" t="str">
        <f t="shared" si="319"/>
        <v>51 Skilled agricultural and related trades</v>
      </c>
      <c r="AI132" s="27">
        <f t="shared" si="305"/>
        <v>6.9478458096874363E-3</v>
      </c>
      <c r="AJ132" s="27">
        <f t="shared" si="305"/>
        <v>4.724153240666179E-2</v>
      </c>
      <c r="AK132" s="27">
        <f t="shared" si="305"/>
        <v>2.6159873785320142E-2</v>
      </c>
      <c r="AL132" s="27">
        <f t="shared" si="305"/>
        <v>0.11068810241076421</v>
      </c>
      <c r="AM132" s="27">
        <f t="shared" si="306"/>
        <v>0.13684797619608435</v>
      </c>
      <c r="AS132" t="str">
        <f t="shared" si="320"/>
        <v>51 Skilled agricultural and related trades</v>
      </c>
      <c r="AT132" s="27">
        <f t="shared" si="307"/>
        <v>-1.3609219584553911E-2</v>
      </c>
      <c r="AU132" s="27">
        <f t="shared" si="307"/>
        <v>0.13903674794111731</v>
      </c>
      <c r="AV132" s="27">
        <f t="shared" si="307"/>
        <v>1.6344668247386451E-2</v>
      </c>
      <c r="AW132" s="27">
        <f t="shared" si="307"/>
        <v>0.18302135342755299</v>
      </c>
      <c r="AX132" s="27">
        <f t="shared" si="308"/>
        <v>0.19936602167493944</v>
      </c>
      <c r="BD132" t="str">
        <f t="shared" si="321"/>
        <v>51 Skilled agricultural and related trades</v>
      </c>
      <c r="BE132" s="27">
        <f t="shared" si="309"/>
        <v>9.5007942505447085E-2</v>
      </c>
      <c r="BF132" s="27">
        <f t="shared" si="309"/>
        <v>9.634654847581825E-2</v>
      </c>
      <c r="BG132" s="27">
        <f t="shared" si="309"/>
        <v>-7.4071771884929527E-2</v>
      </c>
      <c r="BH132" s="27">
        <f t="shared" si="309"/>
        <v>3.0580898293672165E-2</v>
      </c>
      <c r="BI132" s="27">
        <f t="shared" si="310"/>
        <v>-4.3490873591257362E-2</v>
      </c>
      <c r="BO132" t="str">
        <f t="shared" si="322"/>
        <v>51 Skilled agricultural and related trades</v>
      </c>
      <c r="BP132" s="27">
        <f t="shared" si="311"/>
        <v>0.15483943881021123</v>
      </c>
      <c r="BQ132" s="27">
        <f t="shared" si="311"/>
        <v>8.1407167159390337E-2</v>
      </c>
      <c r="BR132" s="27">
        <f t="shared" si="311"/>
        <v>-0.13550237682268107</v>
      </c>
      <c r="BS132" s="27">
        <f t="shared" si="311"/>
        <v>-0.10082705860843832</v>
      </c>
      <c r="BT132" s="27">
        <f t="shared" si="312"/>
        <v>-0.23632943543111939</v>
      </c>
      <c r="BZ132" t="str">
        <f t="shared" si="323"/>
        <v>51 Skilled agricultural and related trades</v>
      </c>
      <c r="CA132" s="68">
        <f t="shared" si="313"/>
        <v>-0.10643206943694072</v>
      </c>
      <c r="CB132" s="68">
        <f t="shared" si="313"/>
        <v>0.16003899154325341</v>
      </c>
      <c r="CC132" s="68">
        <f t="shared" si="313"/>
        <v>-0.24619855073233698</v>
      </c>
      <c r="CD132" s="68">
        <f t="shared" si="313"/>
        <v>-0.21418695798364362</v>
      </c>
      <c r="CE132" s="68">
        <f t="shared" si="314"/>
        <v>-0.46038550871598061</v>
      </c>
      <c r="CK132" t="str">
        <f t="shared" si="324"/>
        <v>51 Skilled agricultural and related trades</v>
      </c>
      <c r="CL132" s="68">
        <f t="shared" si="315"/>
        <v>-5.0771822800976363E-2</v>
      </c>
      <c r="CM132" s="68">
        <f t="shared" si="315"/>
        <v>6.7503483967192746E-2</v>
      </c>
      <c r="CN132" s="68">
        <f t="shared" si="315"/>
        <v>6.8788557321128874E-2</v>
      </c>
      <c r="CO132" s="68">
        <f t="shared" si="315"/>
        <v>-0.20040165767746654</v>
      </c>
      <c r="CP132" s="68">
        <f t="shared" si="316"/>
        <v>-0.13161310035633766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-1.9088063630301119E-4</v>
      </c>
      <c r="C133" s="27">
        <f t="shared" si="299"/>
        <v>1.1075854262395726E-3</v>
      </c>
      <c r="D133" s="27">
        <f t="shared" si="299"/>
        <v>5.3519869531717494E-3</v>
      </c>
      <c r="E133" s="27">
        <f t="shared" si="299"/>
        <v>1.1590535622685309E-2</v>
      </c>
      <c r="F133" s="27">
        <f t="shared" si="300"/>
        <v>1.6942522575857058E-2</v>
      </c>
      <c r="L133" t="str">
        <f t="shared" si="317"/>
        <v>52 Skilled metal, electrical and electronic trades</v>
      </c>
      <c r="M133" s="27">
        <f t="shared" si="301"/>
        <v>8.8025698771826755E-2</v>
      </c>
      <c r="N133" s="27">
        <f t="shared" si="301"/>
        <v>-8.4549062513870732E-2</v>
      </c>
      <c r="O133" s="27">
        <f t="shared" si="301"/>
        <v>0.15368264568378909</v>
      </c>
      <c r="P133" s="27">
        <f t="shared" si="301"/>
        <v>0.2455924221623908</v>
      </c>
      <c r="Q133" s="27">
        <f t="shared" si="302"/>
        <v>0.39927506784617989</v>
      </c>
      <c r="W133" t="str">
        <f t="shared" si="318"/>
        <v>52 Skilled metal, electrical and electronic trades</v>
      </c>
      <c r="X133" s="27">
        <f t="shared" si="303"/>
        <v>-5.4730441212385683E-2</v>
      </c>
      <c r="Y133" s="27">
        <f t="shared" si="303"/>
        <v>2.3552553320618674E-2</v>
      </c>
      <c r="Z133" s="27">
        <f t="shared" si="303"/>
        <v>0.21093908638212411</v>
      </c>
      <c r="AA133" s="27">
        <f t="shared" si="303"/>
        <v>0.33985836627873289</v>
      </c>
      <c r="AB133" s="27">
        <f t="shared" si="304"/>
        <v>0.550797452660857</v>
      </c>
      <c r="AH133" t="str">
        <f t="shared" si="319"/>
        <v>52 Skilled metal, electrical and electronic trades</v>
      </c>
      <c r="AI133" s="27">
        <f t="shared" si="305"/>
        <v>-6.7189382077587179E-2</v>
      </c>
      <c r="AJ133" s="27">
        <f t="shared" si="305"/>
        <v>3.1684378664075086E-2</v>
      </c>
      <c r="AK133" s="27">
        <f t="shared" si="305"/>
        <v>2.454411652480265E-2</v>
      </c>
      <c r="AL133" s="27">
        <f t="shared" si="305"/>
        <v>9.3180990261357177E-2</v>
      </c>
      <c r="AM133" s="27">
        <f t="shared" si="306"/>
        <v>0.11772510678615983</v>
      </c>
      <c r="AS133" t="str">
        <f t="shared" si="320"/>
        <v>52 Skilled metal, electrical and electronic trades</v>
      </c>
      <c r="AT133" s="27">
        <f t="shared" si="307"/>
        <v>-0.31945524353285903</v>
      </c>
      <c r="AU133" s="27">
        <f t="shared" si="307"/>
        <v>7.9218398234452758E-2</v>
      </c>
      <c r="AV133" s="27">
        <f t="shared" si="307"/>
        <v>1.1092134715656954E-2</v>
      </c>
      <c r="AW133" s="27">
        <f t="shared" si="307"/>
        <v>0.1600943842053022</v>
      </c>
      <c r="AX133" s="27">
        <f t="shared" si="308"/>
        <v>0.17118651892095915</v>
      </c>
      <c r="BD133" t="str">
        <f t="shared" si="321"/>
        <v>52 Skilled metal, electrical and electronic trades</v>
      </c>
      <c r="BE133" s="27">
        <f t="shared" si="309"/>
        <v>0.93577423244104807</v>
      </c>
      <c r="BF133" s="27">
        <f t="shared" si="309"/>
        <v>-1.7765493221081954</v>
      </c>
      <c r="BG133" s="27">
        <f t="shared" si="309"/>
        <v>1.4880471603621714E-2</v>
      </c>
      <c r="BH133" s="27">
        <f t="shared" si="309"/>
        <v>-0.40963460275097319</v>
      </c>
      <c r="BI133" s="27">
        <f t="shared" si="310"/>
        <v>-0.39475413114735147</v>
      </c>
      <c r="BO133" t="str">
        <f t="shared" si="322"/>
        <v>52 Skilled metal, electrical and electronic trades</v>
      </c>
      <c r="BP133" s="27">
        <f t="shared" si="311"/>
        <v>0.11356360299451662</v>
      </c>
      <c r="BQ133" s="27">
        <f t="shared" si="311"/>
        <v>-0.85023282472907802</v>
      </c>
      <c r="BR133" s="27">
        <f t="shared" si="311"/>
        <v>-0.59991060540731045</v>
      </c>
      <c r="BS133" s="27">
        <f t="shared" si="311"/>
        <v>-0.87272494615373031</v>
      </c>
      <c r="BT133" s="27">
        <f t="shared" si="312"/>
        <v>-1.4726355515610408</v>
      </c>
      <c r="BZ133" t="str">
        <f t="shared" si="323"/>
        <v>52 Skilled metal, electrical and electronic trades</v>
      </c>
      <c r="CA133" s="68">
        <f t="shared" si="313"/>
        <v>-0.36624592680149037</v>
      </c>
      <c r="CB133" s="68">
        <f t="shared" si="313"/>
        <v>-0.24723593422454382</v>
      </c>
      <c r="CC133" s="68">
        <f t="shared" si="313"/>
        <v>-0.47337580485721542</v>
      </c>
      <c r="CD133" s="68">
        <f t="shared" si="313"/>
        <v>-0.85632567398401926</v>
      </c>
      <c r="CE133" s="68">
        <f t="shared" si="314"/>
        <v>-1.3297014788412347</v>
      </c>
      <c r="CK133" t="str">
        <f t="shared" si="324"/>
        <v>52 Skilled metal, electrical and electronic trades</v>
      </c>
      <c r="CL133" s="68">
        <f t="shared" si="315"/>
        <v>5.7931193067011999E-2</v>
      </c>
      <c r="CM133" s="68">
        <f t="shared" si="315"/>
        <v>-0.1647207425253604</v>
      </c>
      <c r="CN133" s="68">
        <f t="shared" si="315"/>
        <v>1.5204313304386763E-2</v>
      </c>
      <c r="CO133" s="68">
        <f t="shared" si="315"/>
        <v>-0.23524940442876074</v>
      </c>
      <c r="CP133" s="68">
        <f t="shared" si="316"/>
        <v>-0.22004509112437398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-3.1389248884194391E-3</v>
      </c>
      <c r="C134" s="27">
        <f t="shared" si="299"/>
        <v>-1.5490982988719581E-3</v>
      </c>
      <c r="D134" s="27">
        <f t="shared" si="299"/>
        <v>2.9820092787827346E-3</v>
      </c>
      <c r="E134" s="27">
        <f t="shared" si="299"/>
        <v>3.6079674936458691E-4</v>
      </c>
      <c r="F134" s="27">
        <f t="shared" si="300"/>
        <v>3.3428060281473215E-3</v>
      </c>
      <c r="L134" t="str">
        <f t="shared" si="317"/>
        <v>53 Skilled construction and building trades</v>
      </c>
      <c r="M134" s="27">
        <f t="shared" si="301"/>
        <v>6.7609733546818707E-3</v>
      </c>
      <c r="N134" s="27">
        <f t="shared" si="301"/>
        <v>-3.2324641909862228E-2</v>
      </c>
      <c r="O134" s="27">
        <f t="shared" si="301"/>
        <v>3.7378130934175247E-2</v>
      </c>
      <c r="P134" s="27">
        <f t="shared" si="301"/>
        <v>4.3910214762580335E-2</v>
      </c>
      <c r="Q134" s="27">
        <f t="shared" si="302"/>
        <v>8.1288345696755582E-2</v>
      </c>
      <c r="W134" t="str">
        <f t="shared" si="318"/>
        <v>53 Skilled construction and building trades</v>
      </c>
      <c r="X134" s="27">
        <f t="shared" si="303"/>
        <v>-0.10086535337993241</v>
      </c>
      <c r="Y134" s="27">
        <f t="shared" si="303"/>
        <v>-1.1535693210137088E-2</v>
      </c>
      <c r="Z134" s="27">
        <f t="shared" si="303"/>
        <v>0.10735854387421445</v>
      </c>
      <c r="AA134" s="27">
        <f t="shared" si="303"/>
        <v>0.12087157541748161</v>
      </c>
      <c r="AB134" s="27">
        <f t="shared" si="304"/>
        <v>0.22823011929169607</v>
      </c>
      <c r="AH134" t="str">
        <f t="shared" si="319"/>
        <v>53 Skilled construction and building trades</v>
      </c>
      <c r="AI134" s="27">
        <f t="shared" si="305"/>
        <v>-2.308420920271953E-2</v>
      </c>
      <c r="AJ134" s="27">
        <f t="shared" si="305"/>
        <v>-4.4603021430674739E-3</v>
      </c>
      <c r="AK134" s="27">
        <f t="shared" si="305"/>
        <v>4.6177635672286665E-2</v>
      </c>
      <c r="AL134" s="27">
        <f t="shared" si="305"/>
        <v>6.3817689773046971E-2</v>
      </c>
      <c r="AM134" s="27">
        <f t="shared" si="306"/>
        <v>0.10999532544533364</v>
      </c>
      <c r="AS134" t="str">
        <f t="shared" si="320"/>
        <v>53 Skilled construction and building trades</v>
      </c>
      <c r="AT134" s="27">
        <f t="shared" si="307"/>
        <v>-5.5861654938238692E-2</v>
      </c>
      <c r="AU134" s="27">
        <f t="shared" si="307"/>
        <v>-2.138473052288864E-2</v>
      </c>
      <c r="AV134" s="27">
        <f t="shared" si="307"/>
        <v>8.7844864704191006E-2</v>
      </c>
      <c r="AW134" s="27">
        <f t="shared" si="307"/>
        <v>7.1035507308141344E-2</v>
      </c>
      <c r="AX134" s="27">
        <f t="shared" si="308"/>
        <v>0.15888037201233235</v>
      </c>
      <c r="BD134" t="str">
        <f t="shared" si="321"/>
        <v>53 Skilled construction and building trades</v>
      </c>
      <c r="BE134" s="27">
        <f t="shared" si="309"/>
        <v>3.7804689376230272E-2</v>
      </c>
      <c r="BF134" s="27">
        <f t="shared" si="309"/>
        <v>-1.1642100316647412</v>
      </c>
      <c r="BG134" s="27">
        <f t="shared" si="309"/>
        <v>1.8503524599398968E-2</v>
      </c>
      <c r="BH134" s="27">
        <f t="shared" si="309"/>
        <v>-0.49947669998605893</v>
      </c>
      <c r="BI134" s="27">
        <f t="shared" si="310"/>
        <v>-0.48097317538665996</v>
      </c>
      <c r="BO134" t="str">
        <f t="shared" si="322"/>
        <v>53 Skilled construction and building trades</v>
      </c>
      <c r="BP134" s="27">
        <f t="shared" si="311"/>
        <v>0.32660010065939726</v>
      </c>
      <c r="BQ134" s="27">
        <f t="shared" si="311"/>
        <v>-1.0397066050115682</v>
      </c>
      <c r="BR134" s="27">
        <f t="shared" si="311"/>
        <v>8.9134154131802035E-2</v>
      </c>
      <c r="BS134" s="27">
        <f t="shared" si="311"/>
        <v>-0.27548042408840212</v>
      </c>
      <c r="BT134" s="27">
        <f t="shared" si="312"/>
        <v>-0.18634626995660009</v>
      </c>
      <c r="BZ134" t="str">
        <f t="shared" si="323"/>
        <v>53 Skilled construction and building trades</v>
      </c>
      <c r="CA134" s="68">
        <f t="shared" si="313"/>
        <v>-0.18574226512282399</v>
      </c>
      <c r="CB134" s="68">
        <f t="shared" si="313"/>
        <v>-0.37156838269785331</v>
      </c>
      <c r="CC134" s="68">
        <f t="shared" si="313"/>
        <v>-0.22510453649067674</v>
      </c>
      <c r="CD134" s="68">
        <f t="shared" si="313"/>
        <v>-0.47303736953396447</v>
      </c>
      <c r="CE134" s="68">
        <f t="shared" si="314"/>
        <v>-0.69814190602464121</v>
      </c>
      <c r="CK134" t="str">
        <f t="shared" si="324"/>
        <v>53 Skilled construction and building trades</v>
      </c>
      <c r="CL134" s="68">
        <f t="shared" si="315"/>
        <v>-3.2502990133005838E-2</v>
      </c>
      <c r="CM134" s="68">
        <f t="shared" si="315"/>
        <v>-0.31412238153004235</v>
      </c>
      <c r="CN134" s="68">
        <f t="shared" si="315"/>
        <v>-4.3176284971184309E-2</v>
      </c>
      <c r="CO134" s="68">
        <f t="shared" si="315"/>
        <v>-0.44517879718748682</v>
      </c>
      <c r="CP134" s="68">
        <f t="shared" si="316"/>
        <v>-0.48835508215867113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3.5275425495299439E-3</v>
      </c>
      <c r="C135" s="27">
        <f t="shared" si="299"/>
        <v>-3.6760012736934272E-3</v>
      </c>
      <c r="D135" s="27">
        <f t="shared" si="299"/>
        <v>1.123476545116936E-2</v>
      </c>
      <c r="E135" s="27">
        <f t="shared" si="299"/>
        <v>1.6007674014324881E-2</v>
      </c>
      <c r="F135" s="27">
        <f t="shared" si="300"/>
        <v>2.7242439465494241E-2</v>
      </c>
      <c r="L135" t="str">
        <f t="shared" si="317"/>
        <v>54 Textiles, printing and other skilled trades</v>
      </c>
      <c r="M135" s="27">
        <f t="shared" si="301"/>
        <v>0.13715905116205374</v>
      </c>
      <c r="N135" s="27">
        <f t="shared" si="301"/>
        <v>-8.4696180083583317E-2</v>
      </c>
      <c r="O135" s="27">
        <f t="shared" si="301"/>
        <v>7.6106425964254487E-2</v>
      </c>
      <c r="P135" s="27">
        <f t="shared" si="301"/>
        <v>0.1352341404673002</v>
      </c>
      <c r="Q135" s="27">
        <f t="shared" si="302"/>
        <v>0.21134056643155469</v>
      </c>
      <c r="W135" t="str">
        <f t="shared" si="318"/>
        <v>54 Textiles, printing and other skilled trades</v>
      </c>
      <c r="X135" s="27">
        <f t="shared" si="303"/>
        <v>-4.2123834689904438E-3</v>
      </c>
      <c r="Y135" s="27">
        <f t="shared" si="303"/>
        <v>-1.6808306789858452E-2</v>
      </c>
      <c r="Z135" s="27">
        <f t="shared" si="303"/>
        <v>0.12209503011009226</v>
      </c>
      <c r="AA135" s="27">
        <f t="shared" si="303"/>
        <v>0.19428209448936284</v>
      </c>
      <c r="AB135" s="27">
        <f t="shared" si="304"/>
        <v>0.31637712459945511</v>
      </c>
      <c r="AH135" t="str">
        <f t="shared" si="319"/>
        <v>54 Textiles, printing and other skilled trades</v>
      </c>
      <c r="AI135" s="27">
        <f t="shared" si="305"/>
        <v>-2.4874394713964021E-2</v>
      </c>
      <c r="AJ135" s="27">
        <f t="shared" si="305"/>
        <v>2.4833810802627754E-2</v>
      </c>
      <c r="AK135" s="27">
        <f t="shared" si="305"/>
        <v>1.5608762159473821E-2</v>
      </c>
      <c r="AL135" s="27">
        <f t="shared" si="305"/>
        <v>7.3141472153865683E-2</v>
      </c>
      <c r="AM135" s="27">
        <f t="shared" si="306"/>
        <v>8.8750234313339504E-2</v>
      </c>
      <c r="AS135" t="str">
        <f t="shared" si="320"/>
        <v>54 Textiles, printing and other skilled trades</v>
      </c>
      <c r="AT135" s="27">
        <f t="shared" si="307"/>
        <v>-2.4615870289726172E-2</v>
      </c>
      <c r="AU135" s="27">
        <f t="shared" si="307"/>
        <v>1.1112708415855432E-2</v>
      </c>
      <c r="AV135" s="27">
        <f t="shared" si="307"/>
        <v>5.5998018868438304E-2</v>
      </c>
      <c r="AW135" s="27">
        <f t="shared" si="307"/>
        <v>8.7215716829106005E-2</v>
      </c>
      <c r="AX135" s="27">
        <f t="shared" si="308"/>
        <v>0.14321373569754431</v>
      </c>
      <c r="BD135" t="str">
        <f t="shared" si="321"/>
        <v>54 Textiles, printing and other skilled trades</v>
      </c>
      <c r="BE135" s="27">
        <f t="shared" si="309"/>
        <v>-7.9482973135470925E-2</v>
      </c>
      <c r="BF135" s="27">
        <f t="shared" si="309"/>
        <v>-0.13279836499847897</v>
      </c>
      <c r="BG135" s="27">
        <f t="shared" si="309"/>
        <v>-1.9121797424456188E-2</v>
      </c>
      <c r="BH135" s="27">
        <f t="shared" si="309"/>
        <v>-0.14809709011968875</v>
      </c>
      <c r="BI135" s="27">
        <f t="shared" si="310"/>
        <v>-0.16721888754414493</v>
      </c>
      <c r="BO135" t="str">
        <f t="shared" si="322"/>
        <v>54 Textiles, printing and other skilled trades</v>
      </c>
      <c r="BP135" s="27">
        <f t="shared" si="311"/>
        <v>-0.47359006212844568</v>
      </c>
      <c r="BQ135" s="27">
        <f t="shared" si="311"/>
        <v>-0.10206594504362521</v>
      </c>
      <c r="BR135" s="27">
        <f t="shared" si="311"/>
        <v>-0.35260459395015054</v>
      </c>
      <c r="BS135" s="27">
        <f t="shared" si="311"/>
        <v>-0.44715847795114527</v>
      </c>
      <c r="BT135" s="27">
        <f t="shared" si="312"/>
        <v>-0.79976307190129581</v>
      </c>
      <c r="BZ135" t="str">
        <f t="shared" si="323"/>
        <v>54 Textiles, printing and other skilled trades</v>
      </c>
      <c r="CA135" s="68">
        <f t="shared" si="313"/>
        <v>-0.57575574108679106</v>
      </c>
      <c r="CB135" s="68">
        <f t="shared" si="313"/>
        <v>4.8349869156819159E-2</v>
      </c>
      <c r="CC135" s="68">
        <f t="shared" si="313"/>
        <v>-0.21354599814818376</v>
      </c>
      <c r="CD135" s="68">
        <f t="shared" si="313"/>
        <v>-0.36984770389362231</v>
      </c>
      <c r="CE135" s="68">
        <f t="shared" si="314"/>
        <v>-0.58339370204180607</v>
      </c>
      <c r="CK135" t="str">
        <f t="shared" si="324"/>
        <v>54 Textiles, printing and other skilled trades</v>
      </c>
      <c r="CL135" s="68">
        <f t="shared" si="315"/>
        <v>-0.15205932125625155</v>
      </c>
      <c r="CM135" s="68">
        <f t="shared" si="315"/>
        <v>-7.4542409495801265E-2</v>
      </c>
      <c r="CN135" s="68">
        <f t="shared" si="315"/>
        <v>-0.13029175187238007</v>
      </c>
      <c r="CO135" s="68">
        <f t="shared" si="315"/>
        <v>-0.18923782325440491</v>
      </c>
      <c r="CP135" s="68">
        <f t="shared" si="316"/>
        <v>-0.31952957512678498</v>
      </c>
    </row>
    <row r="136" spans="1:94" x14ac:dyDescent="0.2">
      <c r="A136" t="str">
        <f t="shared" si="298"/>
        <v>61 Caring personal service occupations</v>
      </c>
      <c r="B136" s="27">
        <f t="shared" si="299"/>
        <v>4.7550996265357769E-3</v>
      </c>
      <c r="C136" s="27">
        <f t="shared" si="299"/>
        <v>-6.2433477358229371E-3</v>
      </c>
      <c r="D136" s="27">
        <f t="shared" si="299"/>
        <v>1.1486579914004393E-2</v>
      </c>
      <c r="E136" s="27">
        <f t="shared" si="299"/>
        <v>1.7155034758453848E-2</v>
      </c>
      <c r="F136" s="27">
        <f t="shared" si="300"/>
        <v>2.8641614672458241E-2</v>
      </c>
      <c r="L136" t="str">
        <f t="shared" si="317"/>
        <v>61 Caring personal service occupations</v>
      </c>
      <c r="M136" s="27">
        <f t="shared" si="301"/>
        <v>0.66295745441475917</v>
      </c>
      <c r="N136" s="27">
        <f t="shared" si="301"/>
        <v>-0.37142302227558233</v>
      </c>
      <c r="O136" s="27">
        <f t="shared" si="301"/>
        <v>0.64043263856651267</v>
      </c>
      <c r="P136" s="27">
        <f t="shared" si="301"/>
        <v>0.99513055220782132</v>
      </c>
      <c r="Q136" s="27">
        <f t="shared" si="302"/>
        <v>1.635563190774334</v>
      </c>
      <c r="W136" t="str">
        <f t="shared" si="318"/>
        <v>61 Caring personal service occupations</v>
      </c>
      <c r="X136" s="27">
        <f t="shared" si="303"/>
        <v>0.712327042302066</v>
      </c>
      <c r="Y136" s="27">
        <f t="shared" si="303"/>
        <v>-8.992460770228039E-2</v>
      </c>
      <c r="Z136" s="27">
        <f t="shared" si="303"/>
        <v>1.4786822228907139</v>
      </c>
      <c r="AA136" s="27">
        <f t="shared" si="303"/>
        <v>2.2964472896775145</v>
      </c>
      <c r="AB136" s="27">
        <f t="shared" si="304"/>
        <v>3.7751295125682285</v>
      </c>
      <c r="AH136" t="str">
        <f t="shared" si="319"/>
        <v>61 Caring personal service occupations</v>
      </c>
      <c r="AI136" s="27">
        <f t="shared" si="305"/>
        <v>-0.11499702708929416</v>
      </c>
      <c r="AJ136" s="27">
        <f t="shared" si="305"/>
        <v>-0.14937789409268909</v>
      </c>
      <c r="AK136" s="27">
        <f t="shared" si="305"/>
        <v>0.50729843537757446</v>
      </c>
      <c r="AL136" s="27">
        <f t="shared" si="305"/>
        <v>0.48591870338259913</v>
      </c>
      <c r="AM136" s="27">
        <f t="shared" si="306"/>
        <v>0.99321713876017359</v>
      </c>
      <c r="AS136" t="str">
        <f t="shared" si="320"/>
        <v>61 Caring personal service occupations</v>
      </c>
      <c r="AT136" s="27">
        <f t="shared" si="307"/>
        <v>0.15852609043706156</v>
      </c>
      <c r="AU136" s="27">
        <f t="shared" si="307"/>
        <v>-9.0903921451747305E-2</v>
      </c>
      <c r="AV136" s="27">
        <f t="shared" si="307"/>
        <v>0.29173781289402534</v>
      </c>
      <c r="AW136" s="27">
        <f t="shared" si="307"/>
        <v>0.38599646553176648</v>
      </c>
      <c r="AX136" s="27">
        <f t="shared" si="308"/>
        <v>0.67773427842579181</v>
      </c>
      <c r="BD136" t="str">
        <f t="shared" si="321"/>
        <v>61 Caring personal service occupations</v>
      </c>
      <c r="BE136" s="27">
        <f t="shared" si="309"/>
        <v>1.6022419858496377</v>
      </c>
      <c r="BF136" s="27">
        <f t="shared" si="309"/>
        <v>0.19084683124840751</v>
      </c>
      <c r="BG136" s="27">
        <f t="shared" si="309"/>
        <v>1.63859516724429</v>
      </c>
      <c r="BH136" s="27">
        <f t="shared" si="309"/>
        <v>2.2996953961360553</v>
      </c>
      <c r="BI136" s="27">
        <f t="shared" si="310"/>
        <v>3.9382905633803453</v>
      </c>
      <c r="BO136" t="str">
        <f t="shared" si="322"/>
        <v>61 Caring personal service occupations</v>
      </c>
      <c r="BP136" s="27">
        <f t="shared" si="311"/>
        <v>-0.98384089687390208</v>
      </c>
      <c r="BQ136" s="27">
        <f t="shared" si="311"/>
        <v>-0.55856819356179699</v>
      </c>
      <c r="BR136" s="27">
        <f t="shared" si="311"/>
        <v>-0.6567250022426272</v>
      </c>
      <c r="BS136" s="27">
        <f t="shared" si="311"/>
        <v>-2.3631200701238742</v>
      </c>
      <c r="BT136" s="27">
        <f t="shared" si="312"/>
        <v>-3.0198450723665013</v>
      </c>
      <c r="BZ136" t="str">
        <f t="shared" si="323"/>
        <v>61 Caring personal service occupations</v>
      </c>
      <c r="CA136" s="68">
        <f t="shared" si="313"/>
        <v>-2.0362977115054366</v>
      </c>
      <c r="CB136" s="68">
        <f t="shared" si="313"/>
        <v>-0.15954776172745189</v>
      </c>
      <c r="CC136" s="68">
        <f t="shared" si="313"/>
        <v>-0.67139436350437598</v>
      </c>
      <c r="CD136" s="68">
        <f t="shared" si="313"/>
        <v>-0.3195480822292891</v>
      </c>
      <c r="CE136" s="68">
        <f t="shared" si="314"/>
        <v>-0.99094244573366508</v>
      </c>
      <c r="CK136" t="str">
        <f t="shared" si="324"/>
        <v>61 Caring personal service occupations</v>
      </c>
      <c r="CL136" s="68">
        <f t="shared" si="315"/>
        <v>-4.2582771420478893E-2</v>
      </c>
      <c r="CM136" s="68">
        <f t="shared" si="315"/>
        <v>-4.924329086091539E-2</v>
      </c>
      <c r="CN136" s="68">
        <f t="shared" si="315"/>
        <v>0.12943297651919711</v>
      </c>
      <c r="CO136" s="68">
        <f t="shared" si="315"/>
        <v>5.1344437291799661E-2</v>
      </c>
      <c r="CP136" s="68">
        <f t="shared" si="316"/>
        <v>0.18077741381099677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9.0467485763147636E-3</v>
      </c>
      <c r="C137" s="27">
        <f t="shared" si="299"/>
        <v>-6.8850130205473925E-3</v>
      </c>
      <c r="D137" s="27">
        <f t="shared" si="299"/>
        <v>5.075732548938814E-3</v>
      </c>
      <c r="E137" s="27">
        <f t="shared" si="299"/>
        <v>1.0424299933714746E-2</v>
      </c>
      <c r="F137" s="27">
        <f t="shared" si="300"/>
        <v>1.550003248265356E-2</v>
      </c>
      <c r="L137" t="str">
        <f t="shared" si="317"/>
        <v>62 Leisure, travel and related personal service occupations</v>
      </c>
      <c r="M137" s="27">
        <f t="shared" si="301"/>
        <v>0.14775953132537223</v>
      </c>
      <c r="N137" s="27">
        <f t="shared" si="301"/>
        <v>-8.6129544667843949E-2</v>
      </c>
      <c r="O137" s="27">
        <f t="shared" si="301"/>
        <v>7.6576226513578205E-2</v>
      </c>
      <c r="P137" s="27">
        <f t="shared" si="301"/>
        <v>0.12424981754812076</v>
      </c>
      <c r="Q137" s="27">
        <f t="shared" si="302"/>
        <v>0.20082604406169896</v>
      </c>
      <c r="W137" t="str">
        <f t="shared" si="318"/>
        <v>62 Leisure, travel and related personal service occupations</v>
      </c>
      <c r="X137" s="27">
        <f t="shared" si="303"/>
        <v>0.32199240357746228</v>
      </c>
      <c r="Y137" s="27">
        <f t="shared" si="303"/>
        <v>-1.8317332271889697E-2</v>
      </c>
      <c r="Z137" s="27">
        <f t="shared" si="303"/>
        <v>0.3289016332429533</v>
      </c>
      <c r="AA137" s="27">
        <f t="shared" si="303"/>
        <v>0.67561280454677064</v>
      </c>
      <c r="AB137" s="27">
        <f t="shared" si="304"/>
        <v>1.0045144377897239</v>
      </c>
      <c r="AH137" t="str">
        <f t="shared" si="319"/>
        <v>62 Leisure, travel and related personal service occupations</v>
      </c>
      <c r="AI137" s="27">
        <f t="shared" si="305"/>
        <v>0.24266480825470238</v>
      </c>
      <c r="AJ137" s="27">
        <f t="shared" si="305"/>
        <v>-3.3263207708629672E-2</v>
      </c>
      <c r="AK137" s="27">
        <f t="shared" si="305"/>
        <v>0.12507631293179144</v>
      </c>
      <c r="AL137" s="27">
        <f t="shared" si="305"/>
        <v>0.39279069628238406</v>
      </c>
      <c r="AM137" s="27">
        <f t="shared" si="306"/>
        <v>0.5178670092141755</v>
      </c>
      <c r="AS137" t="str">
        <f t="shared" si="320"/>
        <v>62 Leisure, travel and related personal service occupations</v>
      </c>
      <c r="AT137" s="27">
        <f t="shared" si="307"/>
        <v>0.29396897470885863</v>
      </c>
      <c r="AU137" s="27">
        <f t="shared" si="307"/>
        <v>8.52724641738839E-2</v>
      </c>
      <c r="AV137" s="27">
        <f t="shared" si="307"/>
        <v>0.20166799034478311</v>
      </c>
      <c r="AW137" s="27">
        <f t="shared" si="307"/>
        <v>0.6219513529227545</v>
      </c>
      <c r="AX137" s="27">
        <f t="shared" si="308"/>
        <v>0.82361934326753761</v>
      </c>
      <c r="BD137" t="str">
        <f t="shared" si="321"/>
        <v>62 Leisure, travel and related personal service occupations</v>
      </c>
      <c r="BE137" s="27">
        <f t="shared" si="309"/>
        <v>0.70706320876240891</v>
      </c>
      <c r="BF137" s="27">
        <f t="shared" si="309"/>
        <v>-0.10751554411530018</v>
      </c>
      <c r="BG137" s="27">
        <f t="shared" si="309"/>
        <v>-0.2537790166897147</v>
      </c>
      <c r="BH137" s="27">
        <f t="shared" si="309"/>
        <v>-0.16914581327300482</v>
      </c>
      <c r="BI137" s="27">
        <f t="shared" si="310"/>
        <v>-0.42292482996271952</v>
      </c>
      <c r="BO137" t="str">
        <f t="shared" si="322"/>
        <v>62 Leisure, travel and related personal service occupations</v>
      </c>
      <c r="BP137" s="27">
        <f t="shared" si="311"/>
        <v>0.56278084845387122</v>
      </c>
      <c r="BQ137" s="27">
        <f t="shared" si="311"/>
        <v>-0.23170839457788439</v>
      </c>
      <c r="BR137" s="27">
        <f t="shared" si="311"/>
        <v>-0.57669702982886228</v>
      </c>
      <c r="BS137" s="27">
        <f t="shared" si="311"/>
        <v>-0.62518885940485447</v>
      </c>
      <c r="BT137" s="27">
        <f t="shared" si="312"/>
        <v>-1.2018858892337168</v>
      </c>
      <c r="BZ137" t="str">
        <f t="shared" si="323"/>
        <v>62 Leisure, travel and related personal service occupations</v>
      </c>
      <c r="CA137" s="68">
        <f t="shared" si="313"/>
        <v>0.1244424625553946</v>
      </c>
      <c r="CB137" s="68">
        <f t="shared" si="313"/>
        <v>-0.10761196889673164</v>
      </c>
      <c r="CC137" s="68">
        <f t="shared" si="313"/>
        <v>0.11778223818432743</v>
      </c>
      <c r="CD137" s="68">
        <f t="shared" si="313"/>
        <v>-0.50796307025019538</v>
      </c>
      <c r="CE137" s="68">
        <f t="shared" si="314"/>
        <v>-0.39018083206586796</v>
      </c>
      <c r="CK137" t="str">
        <f t="shared" si="324"/>
        <v>62 Leisure, travel and related personal service occupations</v>
      </c>
      <c r="CL137" s="68">
        <f t="shared" si="315"/>
        <v>-1.0247867212681228E-2</v>
      </c>
      <c r="CM137" s="68">
        <f t="shared" si="315"/>
        <v>-0.13013975270939704</v>
      </c>
      <c r="CN137" s="68">
        <f t="shared" si="315"/>
        <v>-4.2840379058508682E-2</v>
      </c>
      <c r="CO137" s="68">
        <f t="shared" si="315"/>
        <v>-0.19431257851494338</v>
      </c>
      <c r="CP137" s="68">
        <f t="shared" si="316"/>
        <v>-0.23715295757345206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2.1910220997895511E-4</v>
      </c>
      <c r="C138" s="27">
        <f t="shared" si="299"/>
        <v>-7.8402941839000873E-5</v>
      </c>
      <c r="D138" s="27">
        <f t="shared" si="299"/>
        <v>3.4240450202837735E-4</v>
      </c>
      <c r="E138" s="27">
        <f t="shared" si="299"/>
        <v>7.0786557016410886E-4</v>
      </c>
      <c r="F138" s="27">
        <f t="shared" si="300"/>
        <v>1.0502700721924862E-3</v>
      </c>
      <c r="L138" t="str">
        <f t="shared" si="317"/>
        <v>63 Community and civil enforcement occupations</v>
      </c>
      <c r="M138" s="27">
        <f t="shared" si="301"/>
        <v>5.3215699413396676E-4</v>
      </c>
      <c r="N138" s="27">
        <f t="shared" si="301"/>
        <v>2.7740112531488455E-3</v>
      </c>
      <c r="O138" s="27">
        <f t="shared" si="301"/>
        <v>1.5923084857137788E-3</v>
      </c>
      <c r="P138" s="27">
        <f t="shared" si="301"/>
        <v>1.0992372282348284E-2</v>
      </c>
      <c r="Q138" s="27">
        <f t="shared" si="302"/>
        <v>1.2584680768062063E-2</v>
      </c>
      <c r="W138" t="str">
        <f t="shared" si="318"/>
        <v>63 Community and civil enforcement occupations</v>
      </c>
      <c r="X138" s="27">
        <f t="shared" si="303"/>
        <v>5.9846843109848114E-4</v>
      </c>
      <c r="Y138" s="27">
        <f t="shared" si="303"/>
        <v>1.5666347222889926E-2</v>
      </c>
      <c r="Z138" s="27">
        <f t="shared" si="303"/>
        <v>9.5339272116338608E-3</v>
      </c>
      <c r="AA138" s="27">
        <f t="shared" si="303"/>
        <v>3.6238832563669471E-2</v>
      </c>
      <c r="AB138" s="27">
        <f t="shared" si="304"/>
        <v>4.5772759775303332E-2</v>
      </c>
      <c r="AH138" t="str">
        <f t="shared" si="319"/>
        <v>63 Community and civil enforcement occupations</v>
      </c>
      <c r="AI138" s="27">
        <f t="shared" si="305"/>
        <v>-2.4803847942955135E-3</v>
      </c>
      <c r="AJ138" s="27">
        <f t="shared" si="305"/>
        <v>8.3033052444524205E-3</v>
      </c>
      <c r="AK138" s="27">
        <f t="shared" si="305"/>
        <v>-1.7838706212958549E-3</v>
      </c>
      <c r="AL138" s="27">
        <f t="shared" si="305"/>
        <v>8.9758976378207546E-3</v>
      </c>
      <c r="AM138" s="27">
        <f t="shared" si="306"/>
        <v>7.1920270165248996E-3</v>
      </c>
      <c r="AS138" t="str">
        <f t="shared" si="320"/>
        <v>63 Community and civil enforcement occupations</v>
      </c>
      <c r="AT138" s="27">
        <f t="shared" si="307"/>
        <v>-4.1856862659137434E-3</v>
      </c>
      <c r="AU138" s="27">
        <f t="shared" si="307"/>
        <v>5.4569150337091289E-3</v>
      </c>
      <c r="AV138" s="27">
        <f t="shared" si="307"/>
        <v>-3.7845139240858458E-3</v>
      </c>
      <c r="AW138" s="27">
        <f t="shared" si="307"/>
        <v>2.2661827187077307E-3</v>
      </c>
      <c r="AX138" s="27">
        <f t="shared" si="308"/>
        <v>-1.5183312053781151E-3</v>
      </c>
      <c r="BD138" t="str">
        <f t="shared" si="321"/>
        <v>63 Community and civil enforcement occupations</v>
      </c>
      <c r="BE138" s="27">
        <f t="shared" si="309"/>
        <v>-2.3976783560742454E-2</v>
      </c>
      <c r="BF138" s="27">
        <f t="shared" si="309"/>
        <v>2.8729750637243992E-2</v>
      </c>
      <c r="BG138" s="27">
        <f t="shared" si="309"/>
        <v>-3.2218763336823775E-2</v>
      </c>
      <c r="BH138" s="27">
        <f t="shared" si="309"/>
        <v>1.5629240248217338E-2</v>
      </c>
      <c r="BI138" s="27">
        <f t="shared" si="310"/>
        <v>-1.6589523088606437E-2</v>
      </c>
      <c r="BO138" t="str">
        <f t="shared" si="322"/>
        <v>63 Community and civil enforcement occupations</v>
      </c>
      <c r="BP138" s="27">
        <f t="shared" si="311"/>
        <v>-1.9514930656306967E-2</v>
      </c>
      <c r="BQ138" s="27">
        <f t="shared" si="311"/>
        <v>3.0891016212574646E-2</v>
      </c>
      <c r="BR138" s="27">
        <f t="shared" si="311"/>
        <v>-3.9105599663133761E-2</v>
      </c>
      <c r="BS138" s="27">
        <f t="shared" si="311"/>
        <v>-2.8795687403090908E-5</v>
      </c>
      <c r="BT138" s="27">
        <f t="shared" si="312"/>
        <v>-3.9134395350536852E-2</v>
      </c>
      <c r="BZ138" t="str">
        <f t="shared" si="323"/>
        <v>63 Community and civil enforcement occupations</v>
      </c>
      <c r="CA138" s="68">
        <f t="shared" si="313"/>
        <v>-2.6056510094447594E-2</v>
      </c>
      <c r="CB138" s="68">
        <f t="shared" si="313"/>
        <v>3.5700808041573412E-2</v>
      </c>
      <c r="CC138" s="68">
        <f t="shared" si="313"/>
        <v>-2.8082492759248415E-2</v>
      </c>
      <c r="CD138" s="68">
        <f t="shared" si="313"/>
        <v>-2.2855539947473136E-2</v>
      </c>
      <c r="CE138" s="68">
        <f t="shared" si="314"/>
        <v>-5.093803270672155E-2</v>
      </c>
      <c r="CK138" t="str">
        <f t="shared" si="324"/>
        <v>63 Community and civil enforcement occupations</v>
      </c>
      <c r="CL138" s="68">
        <f t="shared" si="315"/>
        <v>-1.1575147249716953E-2</v>
      </c>
      <c r="CM138" s="68">
        <f t="shared" si="315"/>
        <v>4.8981293950071739E-3</v>
      </c>
      <c r="CN138" s="68">
        <f t="shared" si="315"/>
        <v>-1.1332766709558757E-2</v>
      </c>
      <c r="CO138" s="68">
        <f t="shared" si="315"/>
        <v>-4.6858276393394113E-3</v>
      </c>
      <c r="CP138" s="68">
        <f t="shared" si="316"/>
        <v>-1.6018594348898168E-2</v>
      </c>
    </row>
    <row r="139" spans="1:94" x14ac:dyDescent="0.2">
      <c r="A139" t="str">
        <f t="shared" si="298"/>
        <v>71 Sales occupations</v>
      </c>
      <c r="B139" s="27">
        <f t="shared" si="299"/>
        <v>2.5962585910573641E-2</v>
      </c>
      <c r="C139" s="27">
        <f t="shared" si="299"/>
        <v>-2.8268943954588885E-2</v>
      </c>
      <c r="D139" s="27">
        <f t="shared" si="299"/>
        <v>1.220422676418248E-2</v>
      </c>
      <c r="E139" s="27">
        <f t="shared" si="299"/>
        <v>2.2750792792420177E-2</v>
      </c>
      <c r="F139" s="27">
        <f t="shared" si="300"/>
        <v>3.4955019556602657E-2</v>
      </c>
      <c r="L139" t="str">
        <f t="shared" si="317"/>
        <v>71 Sales occupations</v>
      </c>
      <c r="M139" s="27">
        <f t="shared" si="301"/>
        <v>0.26369690133418955</v>
      </c>
      <c r="N139" s="27">
        <f t="shared" si="301"/>
        <v>-0.16706475522645903</v>
      </c>
      <c r="O139" s="27">
        <f t="shared" si="301"/>
        <v>0.2048870935553293</v>
      </c>
      <c r="P139" s="27">
        <f t="shared" si="301"/>
        <v>0.53999729286291842</v>
      </c>
      <c r="Q139" s="27">
        <f t="shared" si="302"/>
        <v>0.74488438641824772</v>
      </c>
      <c r="W139" t="str">
        <f t="shared" si="318"/>
        <v>71 Sales occupations</v>
      </c>
      <c r="X139" s="27">
        <f t="shared" si="303"/>
        <v>8.2973112559920459E-2</v>
      </c>
      <c r="Y139" s="27">
        <f t="shared" si="303"/>
        <v>0.21217321217370522</v>
      </c>
      <c r="Z139" s="27">
        <f t="shared" si="303"/>
        <v>0.43718051881925568</v>
      </c>
      <c r="AA139" s="27">
        <f t="shared" si="303"/>
        <v>1.6902291014333608</v>
      </c>
      <c r="AB139" s="27">
        <f t="shared" si="304"/>
        <v>2.1274096202526165</v>
      </c>
      <c r="AH139" t="str">
        <f t="shared" si="319"/>
        <v>71 Sales occupations</v>
      </c>
      <c r="AI139" s="27">
        <f t="shared" si="305"/>
        <v>2.2913918544994027E-2</v>
      </c>
      <c r="AJ139" s="27">
        <f t="shared" si="305"/>
        <v>2.0225677544275289E-2</v>
      </c>
      <c r="AK139" s="27">
        <f t="shared" si="305"/>
        <v>9.9248054698225507E-2</v>
      </c>
      <c r="AL139" s="27">
        <f t="shared" si="305"/>
        <v>0.57057467353761782</v>
      </c>
      <c r="AM139" s="27">
        <f t="shared" si="306"/>
        <v>0.66982272823584332</v>
      </c>
      <c r="AS139" t="str">
        <f t="shared" si="320"/>
        <v>71 Sales occupations</v>
      </c>
      <c r="AT139" s="27">
        <f t="shared" si="307"/>
        <v>-5.5851450618598752E-2</v>
      </c>
      <c r="AU139" s="27">
        <f t="shared" si="307"/>
        <v>0.1049591909112968</v>
      </c>
      <c r="AV139" s="27">
        <f t="shared" si="307"/>
        <v>-1.2270278045609651E-2</v>
      </c>
      <c r="AW139" s="27">
        <f t="shared" si="307"/>
        <v>0.280078353464287</v>
      </c>
      <c r="AX139" s="27">
        <f t="shared" si="308"/>
        <v>0.26780807541867735</v>
      </c>
      <c r="BD139" t="str">
        <f t="shared" si="321"/>
        <v>71 Sales occupations</v>
      </c>
      <c r="BE139" s="27">
        <f t="shared" si="309"/>
        <v>0.50667414606318317</v>
      </c>
      <c r="BF139" s="27">
        <f t="shared" si="309"/>
        <v>-0.13791695519693903</v>
      </c>
      <c r="BG139" s="27">
        <f t="shared" si="309"/>
        <v>-0.41929140123480835</v>
      </c>
      <c r="BH139" s="27">
        <f t="shared" si="309"/>
        <v>0.60748422865052198</v>
      </c>
      <c r="BI139" s="27">
        <f t="shared" si="310"/>
        <v>0.18819282741571364</v>
      </c>
      <c r="BO139" t="str">
        <f t="shared" si="322"/>
        <v>71 Sales occupations</v>
      </c>
      <c r="BP139" s="27">
        <f t="shared" si="311"/>
        <v>-0.66252224273265625</v>
      </c>
      <c r="BQ139" s="27">
        <f t="shared" si="311"/>
        <v>-0.4822095910896973</v>
      </c>
      <c r="BR139" s="27">
        <f t="shared" si="311"/>
        <v>-1.4560277483232227</v>
      </c>
      <c r="BS139" s="27">
        <f t="shared" si="311"/>
        <v>-1.6922621222101775</v>
      </c>
      <c r="BT139" s="27">
        <f t="shared" si="312"/>
        <v>-3.1482898705334001</v>
      </c>
      <c r="BZ139" t="str">
        <f t="shared" si="323"/>
        <v>71 Sales occupations</v>
      </c>
      <c r="CA139" s="68">
        <f t="shared" si="313"/>
        <v>-1.5360043807508035</v>
      </c>
      <c r="CB139" s="68">
        <f t="shared" si="313"/>
        <v>-0.32179703679067462</v>
      </c>
      <c r="CC139" s="68">
        <f t="shared" si="313"/>
        <v>-1.0459059893043676</v>
      </c>
      <c r="CD139" s="68">
        <f t="shared" si="313"/>
        <v>-3.3510656020676599</v>
      </c>
      <c r="CE139" s="68">
        <f t="shared" si="314"/>
        <v>-4.3969715913720275</v>
      </c>
      <c r="CK139" t="str">
        <f t="shared" si="324"/>
        <v>71 Sales occupations</v>
      </c>
      <c r="CL139" s="68">
        <f t="shared" si="315"/>
        <v>-0.34359451977401001</v>
      </c>
      <c r="CM139" s="68">
        <f t="shared" si="315"/>
        <v>-0.4791363709646892</v>
      </c>
      <c r="CN139" s="68">
        <f t="shared" si="315"/>
        <v>-0.31831781303505968</v>
      </c>
      <c r="CO139" s="68">
        <f t="shared" si="315"/>
        <v>-0.54627210073347454</v>
      </c>
      <c r="CP139" s="68">
        <f t="shared" si="316"/>
        <v>-0.86458991376853422</v>
      </c>
    </row>
    <row r="140" spans="1:94" x14ac:dyDescent="0.2">
      <c r="A140" t="str">
        <f t="shared" si="298"/>
        <v>72 Customer service occupations</v>
      </c>
      <c r="B140" s="27">
        <f t="shared" si="299"/>
        <v>7.5695219061581442E-3</v>
      </c>
      <c r="C140" s="27">
        <f t="shared" si="299"/>
        <v>-2.1269676299725919E-3</v>
      </c>
      <c r="D140" s="27">
        <f t="shared" si="299"/>
        <v>1.940137781013505E-2</v>
      </c>
      <c r="E140" s="27">
        <f t="shared" si="299"/>
        <v>2.3662418384021972E-2</v>
      </c>
      <c r="F140" s="27">
        <f t="shared" si="300"/>
        <v>4.3063796194157025E-2</v>
      </c>
      <c r="L140" t="str">
        <f t="shared" si="317"/>
        <v>72 Customer service occupations</v>
      </c>
      <c r="M140" s="27">
        <f t="shared" si="301"/>
        <v>0.1438192785831568</v>
      </c>
      <c r="N140" s="27">
        <f t="shared" si="301"/>
        <v>-5.3611834484169507E-2</v>
      </c>
      <c r="O140" s="27">
        <f t="shared" si="301"/>
        <v>0.23253013794099792</v>
      </c>
      <c r="P140" s="27">
        <f t="shared" si="301"/>
        <v>0.30510760572423679</v>
      </c>
      <c r="Q140" s="27">
        <f t="shared" si="302"/>
        <v>0.53763774366523465</v>
      </c>
      <c r="W140" t="str">
        <f t="shared" si="318"/>
        <v>72 Customer service occupations</v>
      </c>
      <c r="X140" s="27">
        <f t="shared" si="303"/>
        <v>0.15598797791386487</v>
      </c>
      <c r="Y140" s="27">
        <f t="shared" si="303"/>
        <v>7.775375835863696E-2</v>
      </c>
      <c r="Z140" s="27">
        <f t="shared" si="303"/>
        <v>0.57799698748992445</v>
      </c>
      <c r="AA140" s="27">
        <f t="shared" si="303"/>
        <v>0.77561634820899905</v>
      </c>
      <c r="AB140" s="27">
        <f t="shared" si="304"/>
        <v>1.3536133356989235</v>
      </c>
      <c r="AH140" t="str">
        <f t="shared" si="319"/>
        <v>72 Customer service occupations</v>
      </c>
      <c r="AI140" s="27">
        <f t="shared" si="305"/>
        <v>8.0686566322175857E-2</v>
      </c>
      <c r="AJ140" s="27">
        <f t="shared" si="305"/>
        <v>4.129685269805472E-2</v>
      </c>
      <c r="AK140" s="27">
        <f t="shared" si="305"/>
        <v>0.22228012749618542</v>
      </c>
      <c r="AL140" s="27">
        <f t="shared" si="305"/>
        <v>0.30886035386323818</v>
      </c>
      <c r="AM140" s="27">
        <f t="shared" si="306"/>
        <v>0.5311404813594236</v>
      </c>
      <c r="AS140" t="str">
        <f t="shared" si="320"/>
        <v>72 Customer service occupations</v>
      </c>
      <c r="AT140" s="27">
        <f t="shared" si="307"/>
        <v>3.3451657485980779E-2</v>
      </c>
      <c r="AU140" s="27">
        <f t="shared" si="307"/>
        <v>5.1507292269601712E-2</v>
      </c>
      <c r="AV140" s="27">
        <f t="shared" si="307"/>
        <v>0.22395502178758198</v>
      </c>
      <c r="AW140" s="27">
        <f t="shared" si="307"/>
        <v>0.20443880158869876</v>
      </c>
      <c r="AX140" s="27">
        <f t="shared" si="308"/>
        <v>0.42839382337628074</v>
      </c>
      <c r="BD140" t="str">
        <f t="shared" si="321"/>
        <v>72 Customer service occupations</v>
      </c>
      <c r="BE140" s="27">
        <f t="shared" si="309"/>
        <v>0.25894702711028428</v>
      </c>
      <c r="BF140" s="27">
        <f t="shared" si="309"/>
        <v>0.14095159451567429</v>
      </c>
      <c r="BG140" s="27">
        <f t="shared" si="309"/>
        <v>0.62291652268542075</v>
      </c>
      <c r="BH140" s="27">
        <f t="shared" si="309"/>
        <v>0.46720200664703793</v>
      </c>
      <c r="BI140" s="27">
        <f t="shared" si="310"/>
        <v>1.0901185293324587</v>
      </c>
      <c r="BO140" t="str">
        <f t="shared" si="322"/>
        <v>72 Customer service occupations</v>
      </c>
      <c r="BP140" s="27">
        <f t="shared" si="311"/>
        <v>0.1402973735250268</v>
      </c>
      <c r="BQ140" s="27">
        <f t="shared" si="311"/>
        <v>1.3227225210140858E-2</v>
      </c>
      <c r="BR140" s="27">
        <f t="shared" si="311"/>
        <v>0.38131530702704852</v>
      </c>
      <c r="BS140" s="27">
        <f t="shared" si="311"/>
        <v>-0.28449137191043761</v>
      </c>
      <c r="BT140" s="27">
        <f t="shared" si="312"/>
        <v>9.6823935116610915E-2</v>
      </c>
      <c r="BZ140" t="str">
        <f t="shared" si="323"/>
        <v>72 Customer service occupations</v>
      </c>
      <c r="CA140" s="68">
        <f t="shared" si="313"/>
        <v>-0.21611392219568692</v>
      </c>
      <c r="CB140" s="68">
        <f t="shared" si="313"/>
        <v>-7.5273466673593248E-3</v>
      </c>
      <c r="CC140" s="68">
        <f t="shared" si="313"/>
        <v>5.0206389249523697E-2</v>
      </c>
      <c r="CD140" s="68">
        <f t="shared" si="313"/>
        <v>-0.33987719027210372</v>
      </c>
      <c r="CE140" s="68">
        <f t="shared" si="314"/>
        <v>-0.28967080102258003</v>
      </c>
      <c r="CK140" t="str">
        <f t="shared" si="324"/>
        <v>72 Customer service occupations</v>
      </c>
      <c r="CL140" s="68">
        <f t="shared" si="315"/>
        <v>7.6610093864144468E-2</v>
      </c>
      <c r="CM140" s="68">
        <f t="shared" si="315"/>
        <v>-4.5174962627487103E-2</v>
      </c>
      <c r="CN140" s="68">
        <f t="shared" si="315"/>
        <v>0.1892717027854437</v>
      </c>
      <c r="CO140" s="68">
        <f t="shared" si="315"/>
        <v>6.3213172649398408E-2</v>
      </c>
      <c r="CP140" s="68">
        <f t="shared" si="316"/>
        <v>0.2524848754348421</v>
      </c>
    </row>
    <row r="141" spans="1:94" x14ac:dyDescent="0.2">
      <c r="A141" t="str">
        <f t="shared" si="298"/>
        <v>81 Process, plant and machine operatives</v>
      </c>
      <c r="B141" s="27">
        <f t="shared" si="299"/>
        <v>1.7592993466693994E-2</v>
      </c>
      <c r="C141" s="27">
        <f t="shared" si="299"/>
        <v>-1.2686263745239981E-2</v>
      </c>
      <c r="D141" s="27">
        <f t="shared" si="299"/>
        <v>1.5974796646617901E-2</v>
      </c>
      <c r="E141" s="27">
        <f t="shared" si="299"/>
        <v>4.9098377419312146E-2</v>
      </c>
      <c r="F141" s="27">
        <f t="shared" si="300"/>
        <v>6.5073174065930051E-2</v>
      </c>
      <c r="L141" t="str">
        <f t="shared" si="317"/>
        <v>81 Process, plant and machine operatives</v>
      </c>
      <c r="M141" s="27">
        <f t="shared" si="301"/>
        <v>8.6228667598022946E-2</v>
      </c>
      <c r="N141" s="27">
        <f t="shared" si="301"/>
        <v>-7.4599757473553574E-2</v>
      </c>
      <c r="O141" s="27">
        <f t="shared" si="301"/>
        <v>0.18543256887545806</v>
      </c>
      <c r="P141" s="27">
        <f t="shared" si="301"/>
        <v>0.40575610497183717</v>
      </c>
      <c r="Q141" s="27">
        <f t="shared" si="302"/>
        <v>0.59118867384729523</v>
      </c>
      <c r="W141" t="str">
        <f t="shared" si="318"/>
        <v>81 Process, plant and machine operatives</v>
      </c>
      <c r="X141" s="27">
        <f t="shared" si="303"/>
        <v>6.4602791985939656E-2</v>
      </c>
      <c r="Y141" s="27">
        <f t="shared" si="303"/>
        <v>-4.0037832428628128E-2</v>
      </c>
      <c r="Z141" s="27">
        <f t="shared" si="303"/>
        <v>0.40897736060131762</v>
      </c>
      <c r="AA141" s="27">
        <f t="shared" si="303"/>
        <v>0.88965053967374552</v>
      </c>
      <c r="AB141" s="27">
        <f t="shared" si="304"/>
        <v>1.2986279002750631</v>
      </c>
      <c r="AH141" t="str">
        <f t="shared" si="319"/>
        <v>81 Process, plant and machine operatives</v>
      </c>
      <c r="AI141" s="27">
        <f t="shared" si="305"/>
        <v>8.9286129060839881E-3</v>
      </c>
      <c r="AJ141" s="27">
        <f t="shared" si="305"/>
        <v>1.5108139960998745E-2</v>
      </c>
      <c r="AK141" s="27">
        <f t="shared" si="305"/>
        <v>0.14266011928053779</v>
      </c>
      <c r="AL141" s="27">
        <f t="shared" si="305"/>
        <v>0.18548081150650997</v>
      </c>
      <c r="AM141" s="27">
        <f t="shared" si="306"/>
        <v>0.32814093078704776</v>
      </c>
      <c r="AS141" t="str">
        <f t="shared" si="320"/>
        <v>81 Process, plant and machine operatives</v>
      </c>
      <c r="AT141" s="27">
        <f t="shared" si="307"/>
        <v>-2.1505758260541685E-2</v>
      </c>
      <c r="AU141" s="27">
        <f t="shared" si="307"/>
        <v>5.8516491248972513E-2</v>
      </c>
      <c r="AV141" s="27">
        <f t="shared" si="307"/>
        <v>0.30372664011828443</v>
      </c>
      <c r="AW141" s="27">
        <f t="shared" si="307"/>
        <v>0.42256771281673333</v>
      </c>
      <c r="AX141" s="27">
        <f t="shared" si="308"/>
        <v>0.72629435293501776</v>
      </c>
      <c r="BD141" t="str">
        <f t="shared" si="321"/>
        <v>81 Process, plant and machine operatives</v>
      </c>
      <c r="BE141" s="27">
        <f t="shared" si="309"/>
        <v>0.57448067541289394</v>
      </c>
      <c r="BF141" s="27">
        <f t="shared" si="309"/>
        <v>-0.72368502883156083</v>
      </c>
      <c r="BG141" s="27">
        <f t="shared" si="309"/>
        <v>1.6753000969715419</v>
      </c>
      <c r="BH141" s="27">
        <f t="shared" si="309"/>
        <v>1.0561694962549089</v>
      </c>
      <c r="BI141" s="27">
        <f t="shared" si="310"/>
        <v>2.7314695932264508</v>
      </c>
      <c r="BO141" t="str">
        <f t="shared" si="322"/>
        <v>81 Process, plant and machine operatives</v>
      </c>
      <c r="BP141" s="27">
        <f t="shared" si="311"/>
        <v>0.35958105237016991</v>
      </c>
      <c r="BQ141" s="27">
        <f t="shared" si="311"/>
        <v>-1.069593146796973</v>
      </c>
      <c r="BR141" s="27">
        <f t="shared" si="311"/>
        <v>1.3296666721912178</v>
      </c>
      <c r="BS141" s="27">
        <f t="shared" si="311"/>
        <v>-0.37269775634821745</v>
      </c>
      <c r="BT141" s="27">
        <f t="shared" si="312"/>
        <v>0.95696891584300037</v>
      </c>
      <c r="BZ141" t="str">
        <f t="shared" si="323"/>
        <v>81 Process, plant and machine operatives</v>
      </c>
      <c r="CA141" s="68">
        <f t="shared" si="313"/>
        <v>-0.63082133521150041</v>
      </c>
      <c r="CB141" s="68">
        <f t="shared" si="313"/>
        <v>-0.5235445783458923</v>
      </c>
      <c r="CC141" s="68">
        <f t="shared" si="313"/>
        <v>0.32775669360547255</v>
      </c>
      <c r="CD141" s="68">
        <f t="shared" si="313"/>
        <v>-2.685108194514767</v>
      </c>
      <c r="CE141" s="68">
        <f t="shared" si="314"/>
        <v>-2.3573515009092945</v>
      </c>
      <c r="CK141" t="str">
        <f t="shared" si="324"/>
        <v>81 Process, plant and machine operatives</v>
      </c>
      <c r="CL141" s="68">
        <f t="shared" si="315"/>
        <v>-0.41231258815958727</v>
      </c>
      <c r="CM141" s="68">
        <f t="shared" si="315"/>
        <v>-0.45727895830992948</v>
      </c>
      <c r="CN141" s="68">
        <f t="shared" si="315"/>
        <v>-0.60957849145198306</v>
      </c>
      <c r="CO141" s="68">
        <f t="shared" si="315"/>
        <v>-0.48160130884780494</v>
      </c>
      <c r="CP141" s="68">
        <f t="shared" si="316"/>
        <v>-1.0911798002997881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8.6898242286186228E-3</v>
      </c>
      <c r="C142" s="27">
        <f t="shared" si="299"/>
        <v>3.7703949248782884E-3</v>
      </c>
      <c r="D142" s="27">
        <f t="shared" si="299"/>
        <v>2.351005865863038E-2</v>
      </c>
      <c r="E142" s="27">
        <f t="shared" si="299"/>
        <v>3.9785135934476829E-2</v>
      </c>
      <c r="F142" s="27">
        <f t="shared" si="300"/>
        <v>6.3295194593107201E-2</v>
      </c>
      <c r="L142" t="str">
        <f t="shared" si="317"/>
        <v>82 Transport and mobile machine drivers and operatives</v>
      </c>
      <c r="M142" s="27">
        <f t="shared" si="301"/>
        <v>6.0351820200368056E-2</v>
      </c>
      <c r="N142" s="27">
        <f t="shared" si="301"/>
        <v>7.9601643063975658E-3</v>
      </c>
      <c r="O142" s="27">
        <f t="shared" si="301"/>
        <v>9.5811509825266095E-2</v>
      </c>
      <c r="P142" s="27">
        <f t="shared" si="301"/>
        <v>0.16901292314756727</v>
      </c>
      <c r="Q142" s="27">
        <f t="shared" si="302"/>
        <v>0.26482443297283337</v>
      </c>
      <c r="W142" t="str">
        <f t="shared" si="318"/>
        <v>82 Transport and mobile machine drivers and operatives</v>
      </c>
      <c r="X142" s="27">
        <f t="shared" si="303"/>
        <v>3.8914233265240128E-2</v>
      </c>
      <c r="Y142" s="27">
        <f t="shared" si="303"/>
        <v>0.23445746855696892</v>
      </c>
      <c r="Z142" s="27">
        <f t="shared" si="303"/>
        <v>0.19548296087573402</v>
      </c>
      <c r="AA142" s="27">
        <f t="shared" si="303"/>
        <v>0.38159748932077164</v>
      </c>
      <c r="AB142" s="27">
        <f t="shared" si="304"/>
        <v>0.57708045019650567</v>
      </c>
      <c r="AH142" t="str">
        <f t="shared" si="319"/>
        <v>82 Transport and mobile machine drivers and operatives</v>
      </c>
      <c r="AI142" s="27">
        <f t="shared" si="305"/>
        <v>1.1417275022058748E-2</v>
      </c>
      <c r="AJ142" s="27">
        <f t="shared" si="305"/>
        <v>0.15171838950854499</v>
      </c>
      <c r="AK142" s="27">
        <f t="shared" si="305"/>
        <v>9.9438487908456774E-2</v>
      </c>
      <c r="AL142" s="27">
        <f t="shared" si="305"/>
        <v>0.21661903097239887</v>
      </c>
      <c r="AM142" s="27">
        <f t="shared" si="306"/>
        <v>0.31605751888085565</v>
      </c>
      <c r="AS142" t="str">
        <f t="shared" si="320"/>
        <v>82 Transport and mobile machine drivers and operatives</v>
      </c>
      <c r="AT142" s="27">
        <f t="shared" si="307"/>
        <v>7.5548909435135814E-3</v>
      </c>
      <c r="AU142" s="27">
        <f t="shared" si="307"/>
        <v>0.19714867699867877</v>
      </c>
      <c r="AV142" s="27">
        <f t="shared" si="307"/>
        <v>0.15649497470824147</v>
      </c>
      <c r="AW142" s="27">
        <f t="shared" si="307"/>
        <v>0.29268559211623157</v>
      </c>
      <c r="AX142" s="27">
        <f t="shared" si="308"/>
        <v>0.44918056682447305</v>
      </c>
      <c r="BD142" t="str">
        <f t="shared" si="321"/>
        <v>82 Transport and mobile machine drivers and operatives</v>
      </c>
      <c r="BE142" s="27">
        <f t="shared" si="309"/>
        <v>0.83187267874210935</v>
      </c>
      <c r="BF142" s="27">
        <f t="shared" si="309"/>
        <v>-0.12900435415427669</v>
      </c>
      <c r="BG142" s="27">
        <f t="shared" si="309"/>
        <v>0.8595229990946649</v>
      </c>
      <c r="BH142" s="27">
        <f t="shared" si="309"/>
        <v>1.1232596593083422</v>
      </c>
      <c r="BI142" s="27">
        <f t="shared" si="310"/>
        <v>1.982782658403007</v>
      </c>
      <c r="BO142" t="str">
        <f t="shared" si="322"/>
        <v>82 Transport and mobile machine drivers and operatives</v>
      </c>
      <c r="BP142" s="27">
        <f t="shared" si="311"/>
        <v>1.0251899204862687</v>
      </c>
      <c r="BQ142" s="27">
        <f t="shared" si="311"/>
        <v>-0.39395967140824784</v>
      </c>
      <c r="BR142" s="27">
        <f t="shared" si="311"/>
        <v>0.52876131685933725</v>
      </c>
      <c r="BS142" s="27">
        <f t="shared" si="311"/>
        <v>1.3488123104711924E-2</v>
      </c>
      <c r="BT142" s="27">
        <f t="shared" si="312"/>
        <v>0.54224943996404917</v>
      </c>
      <c r="BZ142" t="str">
        <f t="shared" si="323"/>
        <v>82 Transport and mobile machine drivers and operatives</v>
      </c>
      <c r="CA142" s="68">
        <f t="shared" si="313"/>
        <v>-0.31939443409698587</v>
      </c>
      <c r="CB142" s="68">
        <f t="shared" si="313"/>
        <v>0.22208657020897515</v>
      </c>
      <c r="CC142" s="68">
        <f t="shared" si="313"/>
        <v>-0.84244160643655697</v>
      </c>
      <c r="CD142" s="68">
        <f t="shared" si="313"/>
        <v>-1.5507728943653403</v>
      </c>
      <c r="CE142" s="68">
        <f t="shared" si="314"/>
        <v>-2.3932145008018972</v>
      </c>
      <c r="CK142" t="str">
        <f t="shared" si="324"/>
        <v>82 Transport and mobile machine drivers and operatives</v>
      </c>
      <c r="CL142" s="68">
        <f t="shared" si="315"/>
        <v>0.21134696294781152</v>
      </c>
      <c r="CM142" s="68">
        <f t="shared" si="315"/>
        <v>-0.19317776332475667</v>
      </c>
      <c r="CN142" s="68">
        <f t="shared" si="315"/>
        <v>5.206887956007078E-2</v>
      </c>
      <c r="CO142" s="68">
        <f t="shared" si="315"/>
        <v>-1.0933193548181637</v>
      </c>
      <c r="CP142" s="68">
        <f t="shared" si="316"/>
        <v>-1.0412504752580929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3.5697224393945869E-5</v>
      </c>
      <c r="C143" s="27">
        <f t="shared" si="299"/>
        <v>-5.401462578433745E-5</v>
      </c>
      <c r="D143" s="27">
        <f t="shared" si="299"/>
        <v>-9.8490828852130499E-6</v>
      </c>
      <c r="E143" s="27">
        <f t="shared" si="299"/>
        <v>1.3000768962904589E-4</v>
      </c>
      <c r="F143" s="27">
        <f t="shared" si="300"/>
        <v>1.2015860674383284E-4</v>
      </c>
      <c r="L143" t="str">
        <f t="shared" si="317"/>
        <v>91 Elementary trades and related occupations</v>
      </c>
      <c r="M143" s="27">
        <f t="shared" si="301"/>
        <v>2.8418915842913936E-2</v>
      </c>
      <c r="N143" s="27">
        <f t="shared" si="301"/>
        <v>-2.150453443144193E-2</v>
      </c>
      <c r="O143" s="27">
        <f t="shared" si="301"/>
        <v>1.5179188567319507E-2</v>
      </c>
      <c r="P143" s="27">
        <f t="shared" si="301"/>
        <v>5.5591119821261248E-2</v>
      </c>
      <c r="Q143" s="27">
        <f t="shared" si="302"/>
        <v>7.0770308388580755E-2</v>
      </c>
      <c r="W143" t="str">
        <f t="shared" si="318"/>
        <v>91 Elementary trades and related occupations</v>
      </c>
      <c r="X143" s="27">
        <f t="shared" si="303"/>
        <v>2.7981824063170069E-2</v>
      </c>
      <c r="Y143" s="27">
        <f t="shared" si="303"/>
        <v>1.0018351987336693E-2</v>
      </c>
      <c r="Z143" s="27">
        <f t="shared" si="303"/>
        <v>-1.2678214365907159E-2</v>
      </c>
      <c r="AA143" s="27">
        <f t="shared" si="303"/>
        <v>0.10545310415848824</v>
      </c>
      <c r="AB143" s="27">
        <f t="shared" si="304"/>
        <v>9.2774889792581083E-2</v>
      </c>
      <c r="AH143" t="str">
        <f t="shared" si="319"/>
        <v>91 Elementary trades and related occupations</v>
      </c>
      <c r="AI143" s="27">
        <f t="shared" si="305"/>
        <v>2.9526072178576279E-2</v>
      </c>
      <c r="AJ143" s="27">
        <f t="shared" si="305"/>
        <v>7.5240321620331785E-3</v>
      </c>
      <c r="AK143" s="27">
        <f t="shared" si="305"/>
        <v>-2.0249906834756026E-2</v>
      </c>
      <c r="AL143" s="27">
        <f t="shared" si="305"/>
        <v>8.8702679138701057E-2</v>
      </c>
      <c r="AM143" s="27">
        <f t="shared" si="306"/>
        <v>6.8452772303945031E-2</v>
      </c>
      <c r="AS143" t="str">
        <f t="shared" si="320"/>
        <v>91 Elementary trades and related occupations</v>
      </c>
      <c r="AT143" s="27">
        <f t="shared" si="307"/>
        <v>-1.2562727232675597E-3</v>
      </c>
      <c r="AU143" s="27">
        <f t="shared" si="307"/>
        <v>4.8828092452908534E-2</v>
      </c>
      <c r="AV143" s="27">
        <f t="shared" si="307"/>
        <v>-1.3706764164965801E-2</v>
      </c>
      <c r="AW143" s="27">
        <f t="shared" si="307"/>
        <v>7.1036471708450011E-2</v>
      </c>
      <c r="AX143" s="27">
        <f t="shared" si="308"/>
        <v>5.732970754348421E-2</v>
      </c>
      <c r="BD143" t="str">
        <f t="shared" si="321"/>
        <v>91 Elementary trades and related occupations</v>
      </c>
      <c r="BE143" s="27">
        <f t="shared" si="309"/>
        <v>-3.145151363987897E-2</v>
      </c>
      <c r="BF143" s="27">
        <f t="shared" si="309"/>
        <v>-0.17408649013672184</v>
      </c>
      <c r="BG143" s="27">
        <f t="shared" si="309"/>
        <v>-0.128283777884451</v>
      </c>
      <c r="BH143" s="27">
        <f t="shared" si="309"/>
        <v>0.19289033090535268</v>
      </c>
      <c r="BI143" s="27">
        <f t="shared" si="310"/>
        <v>6.460655302090168E-2</v>
      </c>
      <c r="BO143" t="str">
        <f t="shared" si="322"/>
        <v>91 Elementary trades and related occupations</v>
      </c>
      <c r="BP143" s="27">
        <f t="shared" si="311"/>
        <v>-0.28554409851832796</v>
      </c>
      <c r="BQ143" s="27">
        <f t="shared" si="311"/>
        <v>-0.27443025135316113</v>
      </c>
      <c r="BR143" s="27">
        <f t="shared" si="311"/>
        <v>-0.50439057692095135</v>
      </c>
      <c r="BS143" s="27">
        <f t="shared" si="311"/>
        <v>-0.22757090947396952</v>
      </c>
      <c r="BT143" s="27">
        <f t="shared" si="312"/>
        <v>-0.73196148639492087</v>
      </c>
      <c r="BZ143" t="str">
        <f t="shared" si="323"/>
        <v>91 Elementary trades and related occupations</v>
      </c>
      <c r="CA143" s="68">
        <f t="shared" si="313"/>
        <v>-0.55187799744619381</v>
      </c>
      <c r="CB143" s="68">
        <f t="shared" si="313"/>
        <v>-0.20742946285355757</v>
      </c>
      <c r="CC143" s="68">
        <f t="shared" si="313"/>
        <v>-0.82726200473449962</v>
      </c>
      <c r="CD143" s="68">
        <f t="shared" si="313"/>
        <v>-0.5787947415624628</v>
      </c>
      <c r="CE143" s="68">
        <f t="shared" si="314"/>
        <v>-1.4060567462969624</v>
      </c>
      <c r="CK143" t="str">
        <f t="shared" si="324"/>
        <v>91 Elementary trades and related occupations</v>
      </c>
      <c r="CL143" s="68">
        <f t="shared" si="315"/>
        <v>-0.1163570317078686</v>
      </c>
      <c r="CM143" s="68">
        <f t="shared" si="315"/>
        <v>-0.23084157983603371</v>
      </c>
      <c r="CN143" s="68">
        <f t="shared" si="315"/>
        <v>-0.12702987087676054</v>
      </c>
      <c r="CO143" s="68">
        <f t="shared" si="315"/>
        <v>-0.32169139672061853</v>
      </c>
      <c r="CP143" s="68">
        <f t="shared" si="316"/>
        <v>-0.44872126759737907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8.6852875992231293E-3</v>
      </c>
      <c r="C144" s="27">
        <f t="shared" si="299"/>
        <v>-5.3620317885226948E-3</v>
      </c>
      <c r="D144" s="27">
        <f t="shared" si="299"/>
        <v>1.2774140188976352E-2</v>
      </c>
      <c r="E144" s="27">
        <f t="shared" si="299"/>
        <v>2.212184548256093E-2</v>
      </c>
      <c r="F144" s="27">
        <f t="shared" si="300"/>
        <v>3.4895985671537282E-2</v>
      </c>
      <c r="L144" t="str">
        <f t="shared" ref="L144" si="325">A144</f>
        <v>92 Elementary administration and service occupations</v>
      </c>
      <c r="M144" s="27">
        <f t="shared" si="301"/>
        <v>0.20558004137890373</v>
      </c>
      <c r="N144" s="27">
        <f t="shared" si="301"/>
        <v>-0.1199506345779715</v>
      </c>
      <c r="O144" s="27">
        <f t="shared" si="301"/>
        <v>0.28653118830061441</v>
      </c>
      <c r="P144" s="27">
        <f t="shared" si="301"/>
        <v>0.55946002472899914</v>
      </c>
      <c r="Q144" s="27">
        <f t="shared" si="302"/>
        <v>0.84599121302961355</v>
      </c>
      <c r="W144" t="str">
        <f t="shared" ref="W144" si="326">A144</f>
        <v>92 Elementary administration and service occupations</v>
      </c>
      <c r="X144" s="27">
        <f t="shared" si="303"/>
        <v>0.26578953980912834</v>
      </c>
      <c r="Y144" s="27">
        <f t="shared" si="303"/>
        <v>9.8211981084399991E-2</v>
      </c>
      <c r="Z144" s="27">
        <f t="shared" si="303"/>
        <v>0.65324329356508981</v>
      </c>
      <c r="AA144" s="27">
        <f t="shared" si="303"/>
        <v>1.3606065777482335</v>
      </c>
      <c r="AB144" s="27">
        <f t="shared" si="304"/>
        <v>2.0138498713133233</v>
      </c>
      <c r="AH144" t="str">
        <f t="shared" ref="AH144" si="327">L144</f>
        <v>92 Elementary administration and service occupations</v>
      </c>
      <c r="AI144" s="27">
        <f t="shared" si="305"/>
        <v>0.12335463794387747</v>
      </c>
      <c r="AJ144" s="27">
        <f t="shared" si="305"/>
        <v>6.4724692140634366E-2</v>
      </c>
      <c r="AK144" s="27">
        <f t="shared" si="305"/>
        <v>0.30314923832995522</v>
      </c>
      <c r="AL144" s="27">
        <f t="shared" si="305"/>
        <v>0.70745380755579435</v>
      </c>
      <c r="AM144" s="27">
        <f t="shared" si="306"/>
        <v>1.0106030458857496</v>
      </c>
      <c r="AS144" t="str">
        <f t="shared" ref="AS144" si="328">W144</f>
        <v>92 Elementary administration and service occupations</v>
      </c>
      <c r="AT144" s="27">
        <f t="shared" si="307"/>
        <v>6.45668574067364E-2</v>
      </c>
      <c r="AU144" s="27">
        <f t="shared" si="307"/>
        <v>7.9105240188226844E-2</v>
      </c>
      <c r="AV144" s="27">
        <f t="shared" si="307"/>
        <v>0.19888635593834736</v>
      </c>
      <c r="AW144" s="27">
        <f t="shared" si="307"/>
        <v>0.5154976586938389</v>
      </c>
      <c r="AX144" s="27">
        <f t="shared" si="308"/>
        <v>0.71438401463218626</v>
      </c>
      <c r="BD144" t="str">
        <f t="shared" ref="BD144" si="329">AH144</f>
        <v>92 Elementary administration and service occupations</v>
      </c>
      <c r="BE144" s="27">
        <f t="shared" si="309"/>
        <v>0.27946443024905143</v>
      </c>
      <c r="BF144" s="27">
        <f t="shared" si="309"/>
        <v>-0.50170089776381843</v>
      </c>
      <c r="BG144" s="27">
        <f t="shared" si="309"/>
        <v>-1.0256968316262771E-2</v>
      </c>
      <c r="BH144" s="27">
        <f t="shared" si="309"/>
        <v>0.34384381429664401</v>
      </c>
      <c r="BI144" s="27">
        <f t="shared" si="310"/>
        <v>0.33358684598038124</v>
      </c>
      <c r="BO144" t="str">
        <f t="shared" ref="BO144" si="330">AS144</f>
        <v>92 Elementary administration and service occupations</v>
      </c>
      <c r="BP144" s="27">
        <f t="shared" si="311"/>
        <v>0.46256517066528957</v>
      </c>
      <c r="BQ144" s="27">
        <f t="shared" si="311"/>
        <v>-1.3491058400092886</v>
      </c>
      <c r="BR144" s="27">
        <f t="shared" si="311"/>
        <v>-0.28476900778921888</v>
      </c>
      <c r="BS144" s="27">
        <f t="shared" si="311"/>
        <v>-1.3699803727766078</v>
      </c>
      <c r="BT144" s="27">
        <f t="shared" si="312"/>
        <v>-1.6547493805658267</v>
      </c>
      <c r="BZ144" t="str">
        <f t="shared" ref="BZ144" si="331">BD144</f>
        <v>92 Elementary administration and service occupations</v>
      </c>
      <c r="CA144" s="68">
        <f t="shared" si="313"/>
        <v>-1.9254467735763932</v>
      </c>
      <c r="CB144" s="68">
        <f t="shared" si="313"/>
        <v>-0.45791367279411865</v>
      </c>
      <c r="CC144" s="68">
        <f t="shared" si="313"/>
        <v>-0.46825416934771091</v>
      </c>
      <c r="CD144" s="68">
        <f t="shared" si="313"/>
        <v>-4.0913462459568439</v>
      </c>
      <c r="CE144" s="68">
        <f t="shared" si="314"/>
        <v>-4.5596004153045548</v>
      </c>
      <c r="CK144" t="str">
        <f t="shared" ref="CK144" si="332">BO144</f>
        <v>92 Elementary administration and service occupations</v>
      </c>
      <c r="CL144" s="68">
        <f t="shared" si="315"/>
        <v>-1.1604531413556129</v>
      </c>
      <c r="CM144" s="68">
        <f t="shared" si="315"/>
        <v>-1.1557558386406903</v>
      </c>
      <c r="CN144" s="68">
        <f t="shared" si="315"/>
        <v>-0.8638367706736414</v>
      </c>
      <c r="CO144" s="68">
        <f t="shared" si="315"/>
        <v>-1.0727281753075946</v>
      </c>
      <c r="CP144" s="68">
        <f t="shared" si="316"/>
        <v>-1.936564945981236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2.0614581301888935</v>
      </c>
      <c r="C146" s="29">
        <f>D35-C35</f>
        <v>-0.35370964310088748</v>
      </c>
      <c r="D146" s="29">
        <f>E35-D35</f>
        <v>1.5621043282021123</v>
      </c>
      <c r="E146" s="29">
        <f>F35-E35</f>
        <v>2.627218271465285</v>
      </c>
      <c r="F146" s="29">
        <f t="shared" ref="F146" si="334">F35-D35</f>
        <v>4.1893225996673973</v>
      </c>
      <c r="L146" s="24" t="str">
        <f t="shared" ref="L146" si="335">L35</f>
        <v>All occupations</v>
      </c>
      <c r="M146" s="29">
        <f>N35-M35</f>
        <v>16.32439348482832</v>
      </c>
      <c r="N146" s="29">
        <f t="shared" ref="N146" si="336">O35-N35</f>
        <v>-3.2794349351506824</v>
      </c>
      <c r="O146" s="29">
        <f>P35-O35</f>
        <v>10.822510093135371</v>
      </c>
      <c r="P146" s="29">
        <f>Q35-P35</f>
        <v>19.13792186604357</v>
      </c>
      <c r="Q146" s="29">
        <f>Q35-O35</f>
        <v>29.960431959178941</v>
      </c>
      <c r="W146" s="24" t="str">
        <f t="shared" ref="W146" si="337">W35</f>
        <v>All occupations</v>
      </c>
      <c r="X146" s="29">
        <f>Y35-X35</f>
        <v>6.7123714603011138</v>
      </c>
      <c r="Y146" s="29">
        <f t="shared" ref="Y146" si="338">Z35-Y35</f>
        <v>10.828755814335025</v>
      </c>
      <c r="Z146" s="29">
        <f>AA35-Z35</f>
        <v>9.4327661114502774</v>
      </c>
      <c r="AA146" s="29">
        <f>AB35-AA35</f>
        <v>23.292961627178357</v>
      </c>
      <c r="AB146" s="29">
        <f>AB35-Z35</f>
        <v>32.725727738628635</v>
      </c>
      <c r="AH146" s="24" t="str">
        <f t="shared" ref="AH146" si="339">AH35</f>
        <v>All occupations</v>
      </c>
      <c r="AI146" s="29">
        <f>AJ35-AI35</f>
        <v>-0.74528358410454842</v>
      </c>
      <c r="AJ146" s="29">
        <f t="shared" ref="AJ146" si="340">AK35-AJ35</f>
        <v>1.6237649046787546</v>
      </c>
      <c r="AK146" s="29">
        <f>AL35-AK35</f>
        <v>0.86604249467670158</v>
      </c>
      <c r="AL146" s="29">
        <f>AM35-AL35</f>
        <v>4.8205752431951794</v>
      </c>
      <c r="AM146" s="29">
        <f>AM35-AK35</f>
        <v>5.686617737871881</v>
      </c>
      <c r="AS146" s="24" t="str">
        <f t="shared" ref="AS146" si="341">AS35</f>
        <v>All occupations</v>
      </c>
      <c r="AT146" s="29">
        <f>AU35-AT35</f>
        <v>0.47077656918705202</v>
      </c>
      <c r="AU146" s="29">
        <f t="shared" ref="AU146" si="342">AV35-AU35</f>
        <v>3.4819223421786099</v>
      </c>
      <c r="AV146" s="29">
        <f>AW35-AV35</f>
        <v>1.5044768715189107</v>
      </c>
      <c r="AW146" s="29">
        <f>AX35-AW35</f>
        <v>5.8568226617023598</v>
      </c>
      <c r="AX146" s="29">
        <f>AX35-AV35</f>
        <v>7.3612995332212705</v>
      </c>
      <c r="BD146" s="24" t="str">
        <f t="shared" ref="BD146" si="343">BD35</f>
        <v>All occupations</v>
      </c>
      <c r="BE146" s="29">
        <f>BF35-BE35</f>
        <v>13.161787150275586</v>
      </c>
      <c r="BF146" s="29">
        <f t="shared" ref="BF146" si="344">BG35-BF35</f>
        <v>-2.1469770780143165</v>
      </c>
      <c r="BG146" s="29">
        <f>BH35-BG35</f>
        <v>1.6490823263448391</v>
      </c>
      <c r="BH146" s="29">
        <f>BI35-BH35</f>
        <v>5.1678068591861148</v>
      </c>
      <c r="BI146" s="29">
        <f>BI35-BG35</f>
        <v>6.8168891855309539</v>
      </c>
      <c r="BO146" s="24" t="str">
        <f t="shared" ref="BO146" si="345">BO35</f>
        <v>All occupations</v>
      </c>
      <c r="BP146" s="29">
        <f>BQ35-BP35</f>
        <v>3.383513736874221</v>
      </c>
      <c r="BQ146" s="29">
        <f t="shared" ref="BQ146" si="346">BR35-BQ35</f>
        <v>-5.1847032400353896</v>
      </c>
      <c r="BR146" s="29">
        <f>BS35-BR35</f>
        <v>-8.6893379577897605</v>
      </c>
      <c r="BS146" s="29">
        <f>BT35-BS35</f>
        <v>-17.692332684048282</v>
      </c>
      <c r="BT146" s="29">
        <f>BT35-BR35</f>
        <v>-26.381670641838042</v>
      </c>
      <c r="BZ146" s="24" t="str">
        <f t="shared" ref="BZ146" si="347">BZ35</f>
        <v>All occupations</v>
      </c>
      <c r="CA146" s="70">
        <f>CB35-CA35</f>
        <v>-10.428300954501765</v>
      </c>
      <c r="CB146" s="70">
        <f t="shared" ref="CB146" si="348">CC35-CB35</f>
        <v>-0.72468187692348351</v>
      </c>
      <c r="CC146" s="70">
        <f>CD35-CC35</f>
        <v>-8.7184251241396851</v>
      </c>
      <c r="CD146" s="70">
        <f>CE35-CD35</f>
        <v>-23.787282617305998</v>
      </c>
      <c r="CE146" s="70">
        <f>CE35-CC35</f>
        <v>-32.505707741445683</v>
      </c>
      <c r="CK146" s="24" t="str">
        <f t="shared" ref="CK146" si="349">CK35</f>
        <v>All occupations</v>
      </c>
      <c r="CL146" s="70">
        <f>CM35-CL35</f>
        <v>-1.2107159930490532</v>
      </c>
      <c r="CM146" s="70">
        <f t="shared" ref="CM146" si="350">CN35-CM35</f>
        <v>-3.7159362879677147</v>
      </c>
      <c r="CN146" s="70">
        <f>CO35-CN35</f>
        <v>-1.1312191433985284</v>
      </c>
      <c r="CO146" s="70">
        <f>CP35-CO35</f>
        <v>-5.2466912274167097</v>
      </c>
      <c r="CP146" s="70">
        <f>CP35-CN35</f>
        <v>-6.377910370815238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Leicester and Leicestershire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0.55412739121213994</v>
      </c>
      <c r="C8" s="69">
        <f>'Basic T2'!O8</f>
        <v>4.542721505270702</v>
      </c>
      <c r="D8" s="69">
        <f>'Basic T2'!Z8</f>
        <v>11.950606427971071</v>
      </c>
      <c r="E8" s="69">
        <f>'Basic T2'!AK8</f>
        <v>2.0900385462944802</v>
      </c>
      <c r="F8" s="69">
        <f>'Basic T2'!AV8</f>
        <v>3.4009256644203005</v>
      </c>
      <c r="G8" s="69">
        <f>'Basic T2'!BG8</f>
        <v>8.6683189597517618</v>
      </c>
      <c r="H8" s="69">
        <f>'Basic T2'!BR8</f>
        <v>6.0966867995256901</v>
      </c>
      <c r="I8" s="69">
        <f>'Basic T2'!CC8</f>
        <v>4.4347323225835815</v>
      </c>
      <c r="J8" s="69">
        <f>'Basic T2'!CN8</f>
        <v>0.71168442190404535</v>
      </c>
      <c r="K8" s="309">
        <f>SUM(B8:J8)</f>
        <v>42.449842038933774</v>
      </c>
      <c r="L8" s="97"/>
      <c r="M8" s="97">
        <f t="shared" ref="M8:M33" si="0">B8/B$35*100</f>
        <v>7.4201767978532729</v>
      </c>
      <c r="N8" s="97">
        <f t="shared" ref="N8:N33" si="1">C8/C$35*100</f>
        <v>8.8419974542504001</v>
      </c>
      <c r="O8" s="97">
        <f t="shared" ref="O8:O33" si="2">D8/D$35*100</f>
        <v>11.180029284860851</v>
      </c>
      <c r="P8" s="97">
        <f t="shared" ref="P8:P33" si="3">E8/E$35*100</f>
        <v>7.2738968216972344</v>
      </c>
      <c r="Q8" s="97">
        <f t="shared" ref="Q8:Q33" si="4">F8/F$35*100</f>
        <v>10.921066433269567</v>
      </c>
      <c r="R8" s="97">
        <f t="shared" ref="R8:R33" si="5">G8/G$35*100</f>
        <v>7.1254069492122412</v>
      </c>
      <c r="S8" s="97">
        <f t="shared" ref="S8:S33" si="6">H8/H$35*100</f>
        <v>5.4540935028777824</v>
      </c>
      <c r="T8" s="97">
        <f t="shared" ref="T8:T33" si="7">I8/I$35*100</f>
        <v>6.0852929146765149</v>
      </c>
      <c r="U8" s="97">
        <f t="shared" ref="U8:U33" si="8">J8/J$35*100</f>
        <v>3.6584937921250131</v>
      </c>
      <c r="V8" s="97">
        <f t="shared" ref="V8:V33" si="9">K8/K$35*100</f>
        <v>7.6988918703269249</v>
      </c>
      <c r="W8" s="97"/>
      <c r="X8" s="97">
        <f t="shared" ref="X8:X32" si="10">IF($K8&gt;0,B8/$K8*100,0)</f>
        <v>1.3053697366032841</v>
      </c>
      <c r="Y8" s="97">
        <f t="shared" ref="Y8:AG23" si="11">IF($K8&gt;0,C8/$K8*100,0)</f>
        <v>10.701386123190396</v>
      </c>
      <c r="Z8" s="97">
        <f t="shared" si="11"/>
        <v>28.152298934376052</v>
      </c>
      <c r="AA8" s="97">
        <f t="shared" si="11"/>
        <v>4.9235484654514305</v>
      </c>
      <c r="AB8" s="97">
        <f t="shared" si="11"/>
        <v>8.0116332619119497</v>
      </c>
      <c r="AC8" s="97">
        <f t="shared" si="11"/>
        <v>20.420144206429388</v>
      </c>
      <c r="AD8" s="97">
        <f t="shared" si="11"/>
        <v>14.362095373485687</v>
      </c>
      <c r="AE8" s="97">
        <f t="shared" si="11"/>
        <v>10.446993697918057</v>
      </c>
      <c r="AF8" s="97">
        <f>IF($K8&gt;0,J8/$K8*100,0)</f>
        <v>1.6765302006337475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0.18301175288321186</v>
      </c>
      <c r="C9" s="69">
        <f>'Basic T2'!O9</f>
        <v>1.6122900879003181</v>
      </c>
      <c r="D9" s="69">
        <f>'Basic T2'!Z9</f>
        <v>3.9734028137380299</v>
      </c>
      <c r="E9" s="69">
        <f>'Basic T2'!AK9</f>
        <v>1.0503623525451309</v>
      </c>
      <c r="F9" s="69">
        <f>'Basic T2'!AV9</f>
        <v>1.3095203190939588</v>
      </c>
      <c r="G9" s="69">
        <f>'Basic T2'!BG9</f>
        <v>3.5347502883030293</v>
      </c>
      <c r="H9" s="69">
        <f>'Basic T2'!BR9</f>
        <v>3.2949102150556357</v>
      </c>
      <c r="I9" s="69">
        <f>'Basic T2'!CC9</f>
        <v>2.2044428197243593</v>
      </c>
      <c r="J9" s="69">
        <f>'Basic T2'!CN9</f>
        <v>0.67559145770854212</v>
      </c>
      <c r="K9" s="309">
        <f>SUM(B9:J9)</f>
        <v>17.838282106952214</v>
      </c>
      <c r="L9" s="97"/>
      <c r="M9" s="97">
        <f t="shared" si="0"/>
        <v>2.4506631219003974</v>
      </c>
      <c r="N9" s="97">
        <f t="shared" si="1"/>
        <v>3.1381771557396534</v>
      </c>
      <c r="O9" s="97">
        <f t="shared" si="2"/>
        <v>3.7171971218268638</v>
      </c>
      <c r="P9" s="97">
        <f t="shared" si="3"/>
        <v>3.6555437656181735</v>
      </c>
      <c r="Q9" s="97">
        <f t="shared" si="4"/>
        <v>4.2051370161244623</v>
      </c>
      <c r="R9" s="97">
        <f t="shared" si="5"/>
        <v>2.9055846219952266</v>
      </c>
      <c r="S9" s="97">
        <f t="shared" si="6"/>
        <v>2.9476253229702842</v>
      </c>
      <c r="T9" s="97">
        <f t="shared" si="7"/>
        <v>3.0249131843572132</v>
      </c>
      <c r="U9" s="97">
        <f t="shared" si="8"/>
        <v>3.472953851408926</v>
      </c>
      <c r="V9" s="97">
        <f t="shared" si="9"/>
        <v>3.2352300620542458</v>
      </c>
      <c r="W9" s="97"/>
      <c r="X9" s="97">
        <f t="shared" si="10"/>
        <v>1.0259494259925717</v>
      </c>
      <c r="Y9" s="97">
        <f t="shared" si="11"/>
        <v>9.0383708376937886</v>
      </c>
      <c r="Z9" s="97">
        <f t="shared" si="11"/>
        <v>22.274582215455901</v>
      </c>
      <c r="AA9" s="97">
        <f t="shared" si="11"/>
        <v>5.8882483540035908</v>
      </c>
      <c r="AB9" s="97">
        <f t="shared" si="11"/>
        <v>7.3410674371137574</v>
      </c>
      <c r="AC9" s="97">
        <f t="shared" si="11"/>
        <v>19.815530817989536</v>
      </c>
      <c r="AD9" s="97">
        <f t="shared" si="11"/>
        <v>18.471006318324186</v>
      </c>
      <c r="AE9" s="97">
        <f t="shared" si="11"/>
        <v>12.357932263360771</v>
      </c>
      <c r="AF9" s="97">
        <f t="shared" si="11"/>
        <v>3.7873123300659097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1.6085144863908165</v>
      </c>
      <c r="C10" s="69">
        <f>'Basic T2'!O10</f>
        <v>6.0607513917434996</v>
      </c>
      <c r="D10" s="69">
        <f>'Basic T2'!Z10</f>
        <v>11.264155007240888</v>
      </c>
      <c r="E10" s="69">
        <f>'Basic T2'!AK10</f>
        <v>1.1617954159011885</v>
      </c>
      <c r="F10" s="69">
        <f>'Basic T2'!AV10</f>
        <v>3.2477121796221993</v>
      </c>
      <c r="G10" s="69">
        <f>'Basic T2'!BG10</f>
        <v>5.6672395426125526</v>
      </c>
      <c r="H10" s="69">
        <f>'Basic T2'!BR10</f>
        <v>3.6198074388203012</v>
      </c>
      <c r="I10" s="69">
        <f>'Basic T2'!CC10</f>
        <v>2.2034838847869067</v>
      </c>
      <c r="J10" s="69">
        <f>'Basic T2'!CN10</f>
        <v>0.38082510687041338</v>
      </c>
      <c r="K10" s="309">
        <f t="shared" ref="K10:K32" si="12">SUM(B10:J10)</f>
        <v>35.214284453988761</v>
      </c>
      <c r="L10" s="97"/>
      <c r="M10" s="97">
        <f t="shared" si="0"/>
        <v>21.539202104446566</v>
      </c>
      <c r="N10" s="97">
        <f t="shared" si="1"/>
        <v>11.796705634378792</v>
      </c>
      <c r="O10" s="97">
        <f t="shared" si="2"/>
        <v>10.537840368954871</v>
      </c>
      <c r="P10" s="97">
        <f t="shared" si="3"/>
        <v>4.0433608261286977</v>
      </c>
      <c r="Q10" s="97">
        <f t="shared" si="4"/>
        <v>10.42906666289587</v>
      </c>
      <c r="R10" s="97">
        <f t="shared" si="5"/>
        <v>4.6585027855202865</v>
      </c>
      <c r="S10" s="97">
        <f t="shared" si="6"/>
        <v>3.2382782456980439</v>
      </c>
      <c r="T10" s="97">
        <f t="shared" si="7"/>
        <v>3.0235973439510633</v>
      </c>
      <c r="U10" s="97">
        <f t="shared" si="8"/>
        <v>1.9576742815913424</v>
      </c>
      <c r="V10" s="97">
        <f t="shared" si="9"/>
        <v>6.3866190138832239</v>
      </c>
      <c r="W10" s="97"/>
      <c r="X10" s="97">
        <f t="shared" si="10"/>
        <v>4.5677897800039444</v>
      </c>
      <c r="Y10" s="97">
        <f t="shared" si="11"/>
        <v>17.211059334919955</v>
      </c>
      <c r="Z10" s="97">
        <f t="shared" si="11"/>
        <v>31.987459583223149</v>
      </c>
      <c r="AA10" s="97">
        <f t="shared" si="11"/>
        <v>3.2992163092769893</v>
      </c>
      <c r="AB10" s="97">
        <f t="shared" si="11"/>
        <v>9.2227124020244791</v>
      </c>
      <c r="AC10" s="97">
        <f t="shared" si="11"/>
        <v>16.093581427211472</v>
      </c>
      <c r="AD10" s="97">
        <f t="shared" si="11"/>
        <v>10.279372405110115</v>
      </c>
      <c r="AE10" s="97">
        <f t="shared" si="11"/>
        <v>6.2573581117798787</v>
      </c>
      <c r="AF10" s="97">
        <f t="shared" si="11"/>
        <v>1.0814506464500284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1.1755832070130718</v>
      </c>
      <c r="C11" s="69">
        <f>'Basic T2'!O11</f>
        <v>3.5400298046494716</v>
      </c>
      <c r="D11" s="69">
        <f>'Basic T2'!Z11</f>
        <v>7.8158610563969777</v>
      </c>
      <c r="E11" s="69">
        <f>'Basic T2'!AK11</f>
        <v>2.392980665214806</v>
      </c>
      <c r="F11" s="69">
        <f>'Basic T2'!AV11</f>
        <v>0.60781544572855162</v>
      </c>
      <c r="G11" s="69">
        <f>'Basic T2'!BG11</f>
        <v>2.2910338677172017</v>
      </c>
      <c r="H11" s="69">
        <f>'Basic T2'!BR11</f>
        <v>1.7051776306745774</v>
      </c>
      <c r="I11" s="69">
        <f>'Basic T2'!CC11</f>
        <v>0.92715588315459485</v>
      </c>
      <c r="J11" s="69">
        <f>'Basic T2'!CN11</f>
        <v>0.12184747757413032</v>
      </c>
      <c r="K11" s="309">
        <f t="shared" si="12"/>
        <v>20.577485038123381</v>
      </c>
      <c r="L11" s="97"/>
      <c r="M11" s="97">
        <f t="shared" si="0"/>
        <v>15.741931142481357</v>
      </c>
      <c r="N11" s="97">
        <f t="shared" si="1"/>
        <v>6.8903485464306353</v>
      </c>
      <c r="O11" s="97">
        <f t="shared" si="2"/>
        <v>7.3118930008773617</v>
      </c>
      <c r="P11" s="97">
        <f t="shared" si="3"/>
        <v>8.3282169536773782</v>
      </c>
      <c r="Q11" s="97">
        <f t="shared" si="4"/>
        <v>1.9518194506319309</v>
      </c>
      <c r="R11" s="97">
        <f t="shared" si="5"/>
        <v>1.8832427276511112</v>
      </c>
      <c r="S11" s="97">
        <f t="shared" si="6"/>
        <v>1.5254512069470716</v>
      </c>
      <c r="T11" s="97">
        <f t="shared" si="7"/>
        <v>1.2722335230538524</v>
      </c>
      <c r="U11" s="97">
        <f t="shared" si="8"/>
        <v>0.62637065891987542</v>
      </c>
      <c r="V11" s="97">
        <f t="shared" si="9"/>
        <v>3.7320240703482535</v>
      </c>
      <c r="W11" s="97"/>
      <c r="X11" s="97">
        <f t="shared" si="10"/>
        <v>5.7129586284966258</v>
      </c>
      <c r="Y11" s="97">
        <f t="shared" si="11"/>
        <v>17.203413333023683</v>
      </c>
      <c r="Z11" s="97">
        <f t="shared" si="11"/>
        <v>37.9825865110179</v>
      </c>
      <c r="AA11" s="97">
        <f t="shared" si="11"/>
        <v>11.629121152470246</v>
      </c>
      <c r="AB11" s="97">
        <f t="shared" si="11"/>
        <v>2.9537887871256738</v>
      </c>
      <c r="AC11" s="97">
        <f t="shared" si="11"/>
        <v>11.133692302400714</v>
      </c>
      <c r="AD11" s="97">
        <f t="shared" si="11"/>
        <v>8.2866182505560726</v>
      </c>
      <c r="AE11" s="97">
        <f t="shared" si="11"/>
        <v>4.5056812406223443</v>
      </c>
      <c r="AF11" s="97">
        <f t="shared" si="11"/>
        <v>0.5921397942867489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2.0509489533679277</v>
      </c>
      <c r="C12" s="69">
        <f>'Basic T2'!O12</f>
        <v>11.287755723383729</v>
      </c>
      <c r="D12" s="69">
        <f>'Basic T2'!Z12</f>
        <v>6.6731180251870708</v>
      </c>
      <c r="E12" s="69">
        <f>'Basic T2'!AK12</f>
        <v>0.51990107794882923</v>
      </c>
      <c r="F12" s="69">
        <f>'Basic T2'!AV12</f>
        <v>0.27941352213499954</v>
      </c>
      <c r="G12" s="69">
        <f>'Basic T2'!BG12</f>
        <v>1.2206691307278361</v>
      </c>
      <c r="H12" s="69">
        <f>'Basic T2'!BR12</f>
        <v>0.83304204176180696</v>
      </c>
      <c r="I12" s="69">
        <f>'Basic T2'!CC12</f>
        <v>0.64278408002741971</v>
      </c>
      <c r="J12" s="69">
        <f>'Basic T2'!CN12</f>
        <v>0.14759958897499648</v>
      </c>
      <c r="K12" s="309">
        <f t="shared" si="12"/>
        <v>23.655232143514613</v>
      </c>
      <c r="L12" s="97"/>
      <c r="M12" s="97">
        <f t="shared" si="0"/>
        <v>27.463727797451536</v>
      </c>
      <c r="N12" s="97">
        <f t="shared" si="1"/>
        <v>21.970597857376649</v>
      </c>
      <c r="O12" s="97">
        <f t="shared" si="2"/>
        <v>6.2428342354498021</v>
      </c>
      <c r="P12" s="97">
        <f t="shared" si="3"/>
        <v>1.8093957191333658</v>
      </c>
      <c r="Q12" s="97">
        <f t="shared" si="4"/>
        <v>0.89725384753750692</v>
      </c>
      <c r="R12" s="97">
        <f t="shared" si="5"/>
        <v>1.0033968924265417</v>
      </c>
      <c r="S12" s="97">
        <f t="shared" si="6"/>
        <v>0.74523906787381433</v>
      </c>
      <c r="T12" s="97">
        <f t="shared" si="7"/>
        <v>0.88202153440885578</v>
      </c>
      <c r="U12" s="97">
        <f t="shared" si="8"/>
        <v>0.75875228312645837</v>
      </c>
      <c r="V12" s="97">
        <f t="shared" si="9"/>
        <v>4.2902179535407097</v>
      </c>
      <c r="W12" s="97"/>
      <c r="X12" s="97">
        <f t="shared" si="10"/>
        <v>8.6701704761338476</v>
      </c>
      <c r="Y12" s="97">
        <f t="shared" si="11"/>
        <v>47.717797292800661</v>
      </c>
      <c r="Z12" s="97">
        <f t="shared" si="11"/>
        <v>28.209902928458863</v>
      </c>
      <c r="AA12" s="97">
        <f t="shared" si="11"/>
        <v>2.1978269957133643</v>
      </c>
      <c r="AB12" s="97">
        <f t="shared" si="11"/>
        <v>1.1811912072551964</v>
      </c>
      <c r="AC12" s="97">
        <f t="shared" si="11"/>
        <v>5.1602500593615961</v>
      </c>
      <c r="AD12" s="97">
        <f t="shared" si="11"/>
        <v>3.5215974068983984</v>
      </c>
      <c r="AE12" s="97">
        <f t="shared" si="11"/>
        <v>2.7173019318842204</v>
      </c>
      <c r="AF12" s="97">
        <f t="shared" si="11"/>
        <v>0.62396170149386088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0.59262113034099839</v>
      </c>
      <c r="C13" s="69">
        <f>'Basic T2'!O13</f>
        <v>7.8849575059298855</v>
      </c>
      <c r="D13" s="69">
        <f>'Basic T2'!Z13</f>
        <v>14.396604002777003</v>
      </c>
      <c r="E13" s="69">
        <f>'Basic T2'!AK13</f>
        <v>1.1817081241743308</v>
      </c>
      <c r="F13" s="69">
        <f>'Basic T2'!AV13</f>
        <v>2.3428574843410548</v>
      </c>
      <c r="G13" s="69">
        <f>'Basic T2'!BG13</f>
        <v>5.4934415836535457</v>
      </c>
      <c r="H13" s="69">
        <f>'Basic T2'!BR13</f>
        <v>3.6568245879604686</v>
      </c>
      <c r="I13" s="69">
        <f>'Basic T2'!CC13</f>
        <v>2.2769133375815076</v>
      </c>
      <c r="J13" s="69">
        <f>'Basic T2'!CN13</f>
        <v>0.45075773561327148</v>
      </c>
      <c r="K13" s="309">
        <f t="shared" si="12"/>
        <v>38.276685492372067</v>
      </c>
      <c r="L13" s="97"/>
      <c r="M13" s="97">
        <f t="shared" si="0"/>
        <v>7.9356365179038599</v>
      </c>
      <c r="N13" s="97">
        <f t="shared" si="1"/>
        <v>15.347358211022463</v>
      </c>
      <c r="O13" s="97">
        <f t="shared" si="2"/>
        <v>13.468308518375171</v>
      </c>
      <c r="P13" s="97">
        <f t="shared" si="3"/>
        <v>4.1126624118225079</v>
      </c>
      <c r="Q13" s="97">
        <f t="shared" si="4"/>
        <v>7.5233935565988856</v>
      </c>
      <c r="R13" s="97">
        <f t="shared" si="5"/>
        <v>4.5156398855421713</v>
      </c>
      <c r="S13" s="97">
        <f t="shared" si="6"/>
        <v>3.2713937720911912</v>
      </c>
      <c r="T13" s="97">
        <f t="shared" si="7"/>
        <v>3.1243564645284327</v>
      </c>
      <c r="U13" s="97">
        <f t="shared" si="8"/>
        <v>2.3171708228226819</v>
      </c>
      <c r="V13" s="97">
        <f t="shared" si="9"/>
        <v>6.9420296662118188</v>
      </c>
      <c r="W13" s="97"/>
      <c r="X13" s="97">
        <f t="shared" si="10"/>
        <v>1.548256132206375</v>
      </c>
      <c r="Y13" s="97">
        <f t="shared" si="11"/>
        <v>20.599896267144739</v>
      </c>
      <c r="Z13" s="97">
        <f t="shared" si="11"/>
        <v>37.611940055901698</v>
      </c>
      <c r="AA13" s="97">
        <f t="shared" si="11"/>
        <v>3.0872791334292158</v>
      </c>
      <c r="AB13" s="97">
        <f t="shared" si="11"/>
        <v>6.1208473361883664</v>
      </c>
      <c r="AC13" s="97">
        <f t="shared" si="11"/>
        <v>14.351926017074549</v>
      </c>
      <c r="AD13" s="97">
        <f t="shared" si="11"/>
        <v>9.5536605140202528</v>
      </c>
      <c r="AE13" s="97">
        <f t="shared" si="11"/>
        <v>5.948564532932874</v>
      </c>
      <c r="AF13" s="97">
        <f t="shared" si="11"/>
        <v>1.1776300111019287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0.21822648565942873</v>
      </c>
      <c r="C14" s="69">
        <f>'Basic T2'!O14</f>
        <v>1.0957454274664344</v>
      </c>
      <c r="D14" s="69">
        <f>'Basic T2'!Z14</f>
        <v>2.8098687106445985</v>
      </c>
      <c r="E14" s="69">
        <f>'Basic T2'!AK14</f>
        <v>0.50787696498849266</v>
      </c>
      <c r="F14" s="69">
        <f>'Basic T2'!AV14</f>
        <v>1.2328704623860307</v>
      </c>
      <c r="G14" s="69">
        <f>'Basic T2'!BG14</f>
        <v>2.6363457794428578</v>
      </c>
      <c r="H14" s="69">
        <f>'Basic T2'!BR14</f>
        <v>1.6915515705680109</v>
      </c>
      <c r="I14" s="69">
        <f>'Basic T2'!CC14</f>
        <v>1.4722094416504776</v>
      </c>
      <c r="J14" s="69">
        <f>'Basic T2'!CN14</f>
        <v>0.25255688262891007</v>
      </c>
      <c r="K14" s="309">
        <f t="shared" si="12"/>
        <v>11.917251725435243</v>
      </c>
      <c r="L14" s="97"/>
      <c r="M14" s="97">
        <f t="shared" si="0"/>
        <v>2.9222145146534269</v>
      </c>
      <c r="N14" s="97">
        <f t="shared" si="1"/>
        <v>2.1327695895342775</v>
      </c>
      <c r="O14" s="97">
        <f t="shared" si="2"/>
        <v>2.6286878963810234</v>
      </c>
      <c r="P14" s="97">
        <f t="shared" si="3"/>
        <v>1.7675485688973158</v>
      </c>
      <c r="Q14" s="97">
        <f t="shared" si="4"/>
        <v>3.9589986820922296</v>
      </c>
      <c r="R14" s="97">
        <f t="shared" si="5"/>
        <v>2.1670910616683696</v>
      </c>
      <c r="S14" s="97">
        <f t="shared" si="6"/>
        <v>1.5132613391810537</v>
      </c>
      <c r="T14" s="97">
        <f t="shared" si="7"/>
        <v>2.02015026669666</v>
      </c>
      <c r="U14" s="97">
        <f t="shared" si="8"/>
        <v>1.2982970524833135</v>
      </c>
      <c r="V14" s="97">
        <f t="shared" si="9"/>
        <v>2.1613656969899386</v>
      </c>
      <c r="W14" s="97"/>
      <c r="X14" s="97">
        <f t="shared" si="10"/>
        <v>1.8311813049451939</v>
      </c>
      <c r="Y14" s="97">
        <f t="shared" si="11"/>
        <v>9.1946151068350908</v>
      </c>
      <c r="Z14" s="97">
        <f t="shared" si="11"/>
        <v>23.578160261962381</v>
      </c>
      <c r="AA14" s="97">
        <f t="shared" si="11"/>
        <v>4.2616953697849658</v>
      </c>
      <c r="AB14" s="97">
        <f t="shared" si="11"/>
        <v>10.345258208775512</v>
      </c>
      <c r="AC14" s="97">
        <f t="shared" si="11"/>
        <v>22.122095263088628</v>
      </c>
      <c r="AD14" s="97">
        <f t="shared" si="11"/>
        <v>14.194141481107566</v>
      </c>
      <c r="AE14" s="97">
        <f t="shared" si="11"/>
        <v>12.353598594450345</v>
      </c>
      <c r="AF14" s="97">
        <f t="shared" si="11"/>
        <v>2.1192544090503063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4.0074482559249038E-2</v>
      </c>
      <c r="C15" s="69">
        <f>'Basic T2'!O15</f>
        <v>0.92765483094826717</v>
      </c>
      <c r="D15" s="69">
        <f>'Basic T2'!Z15</f>
        <v>2.6634619055058675</v>
      </c>
      <c r="E15" s="69">
        <f>'Basic T2'!AK15</f>
        <v>1.2696553944381932</v>
      </c>
      <c r="F15" s="69">
        <f>'Basic T2'!AV15</f>
        <v>0.47031048402818482</v>
      </c>
      <c r="G15" s="69">
        <f>'Basic T2'!BG15</f>
        <v>2.0430079969716228</v>
      </c>
      <c r="H15" s="69">
        <f>'Basic T2'!BR15</f>
        <v>1.4565843766018276</v>
      </c>
      <c r="I15" s="69">
        <f>'Basic T2'!CC15</f>
        <v>0.44378955613441617</v>
      </c>
      <c r="J15" s="69">
        <f>'Basic T2'!CN15</f>
        <v>6.6559038825342587E-2</v>
      </c>
      <c r="K15" s="309">
        <f t="shared" si="12"/>
        <v>9.3810980660129708</v>
      </c>
      <c r="L15" s="97"/>
      <c r="M15" s="97">
        <f t="shared" si="0"/>
        <v>0.53662704711573317</v>
      </c>
      <c r="N15" s="97">
        <f t="shared" si="1"/>
        <v>1.8055964126682436</v>
      </c>
      <c r="O15" s="97">
        <f t="shared" si="2"/>
        <v>2.4917214270374402</v>
      </c>
      <c r="P15" s="97">
        <f t="shared" si="3"/>
        <v>4.4187425895223136</v>
      </c>
      <c r="Q15" s="97">
        <f t="shared" si="4"/>
        <v>1.5102629540156298</v>
      </c>
      <c r="R15" s="97">
        <f t="shared" si="5"/>
        <v>1.6793640666095961</v>
      </c>
      <c r="S15" s="97">
        <f t="shared" si="6"/>
        <v>1.3030597841167382</v>
      </c>
      <c r="T15" s="97">
        <f t="shared" si="7"/>
        <v>0.60896334775373595</v>
      </c>
      <c r="U15" s="97">
        <f t="shared" si="8"/>
        <v>0.34215422293612441</v>
      </c>
      <c r="V15" s="97">
        <f t="shared" si="9"/>
        <v>1.7013976063544611</v>
      </c>
      <c r="W15" s="97"/>
      <c r="X15" s="97">
        <f t="shared" si="10"/>
        <v>0.42718328150129831</v>
      </c>
      <c r="Y15" s="97">
        <f t="shared" si="11"/>
        <v>9.8885527517198923</v>
      </c>
      <c r="Z15" s="97">
        <f t="shared" si="11"/>
        <v>28.391792589349368</v>
      </c>
      <c r="AA15" s="97">
        <f t="shared" si="11"/>
        <v>13.534187421385791</v>
      </c>
      <c r="AB15" s="97">
        <f t="shared" si="11"/>
        <v>5.0133841552310932</v>
      </c>
      <c r="AC15" s="97">
        <f t="shared" si="11"/>
        <v>21.777919627269334</v>
      </c>
      <c r="AD15" s="97">
        <f t="shared" si="11"/>
        <v>15.526800448648178</v>
      </c>
      <c r="AE15" s="97">
        <f t="shared" si="11"/>
        <v>4.7306781467537702</v>
      </c>
      <c r="AF15" s="97">
        <f t="shared" si="11"/>
        <v>0.70950157814127424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1.7720421050640693E-2</v>
      </c>
      <c r="C16" s="69">
        <f>'Basic T2'!O16</f>
        <v>0.32502386178503578</v>
      </c>
      <c r="D16" s="69">
        <f>'Basic T2'!Z16</f>
        <v>1.648859943034767</v>
      </c>
      <c r="E16" s="69">
        <f>'Basic T2'!AK16</f>
        <v>0.45234397066578574</v>
      </c>
      <c r="F16" s="69">
        <f>'Basic T2'!AV16</f>
        <v>0.32886025130512947</v>
      </c>
      <c r="G16" s="69">
        <f>'Basic T2'!BG16</f>
        <v>1.6113210941468814</v>
      </c>
      <c r="H16" s="69">
        <f>'Basic T2'!BR16</f>
        <v>1.59133590830927</v>
      </c>
      <c r="I16" s="69">
        <f>'Basic T2'!CC16</f>
        <v>0.83416412309936883</v>
      </c>
      <c r="J16" s="69">
        <f>'Basic T2'!CN16</f>
        <v>0.10844521612203921</v>
      </c>
      <c r="K16" s="309">
        <f t="shared" si="12"/>
        <v>6.9180747895189167</v>
      </c>
      <c r="L16" s="97"/>
      <c r="M16" s="97">
        <f t="shared" si="0"/>
        <v>0.23728958216724608</v>
      </c>
      <c r="N16" s="97">
        <f t="shared" si="1"/>
        <v>0.63262961533950923</v>
      </c>
      <c r="O16" s="97">
        <f t="shared" si="2"/>
        <v>1.5425411723555853</v>
      </c>
      <c r="P16" s="97">
        <f t="shared" si="3"/>
        <v>1.5742787980505368</v>
      </c>
      <c r="Q16" s="97">
        <f t="shared" si="4"/>
        <v>1.0560373869204307</v>
      </c>
      <c r="R16" s="97">
        <f t="shared" si="5"/>
        <v>1.3245150039997209</v>
      </c>
      <c r="S16" s="97">
        <f t="shared" si="6"/>
        <v>1.4236084489498355</v>
      </c>
      <c r="T16" s="97">
        <f t="shared" si="7"/>
        <v>1.1446312108002696</v>
      </c>
      <c r="U16" s="97">
        <f t="shared" si="8"/>
        <v>0.55747482698395801</v>
      </c>
      <c r="V16" s="97">
        <f t="shared" si="9"/>
        <v>1.2546927667361145</v>
      </c>
      <c r="W16" s="97"/>
      <c r="X16" s="97">
        <f t="shared" si="10"/>
        <v>0.25614671118455734</v>
      </c>
      <c r="Y16" s="97">
        <f t="shared" si="11"/>
        <v>4.6981836952305915</v>
      </c>
      <c r="Z16" s="97">
        <f t="shared" si="11"/>
        <v>23.834086696096975</v>
      </c>
      <c r="AA16" s="97">
        <f t="shared" si="11"/>
        <v>6.5385816781151291</v>
      </c>
      <c r="AB16" s="97">
        <f t="shared" si="11"/>
        <v>4.7536382781429634</v>
      </c>
      <c r="AC16" s="97">
        <f t="shared" si="11"/>
        <v>23.291466819469477</v>
      </c>
      <c r="AD16" s="97">
        <f t="shared" si="11"/>
        <v>23.002583185717938</v>
      </c>
      <c r="AE16" s="97">
        <f t="shared" si="11"/>
        <v>12.057749424206161</v>
      </c>
      <c r="AF16" s="97">
        <f t="shared" si="11"/>
        <v>1.5675635118362243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9.2670842199649647E-2</v>
      </c>
      <c r="C17" s="69">
        <f>'Basic T2'!O17</f>
        <v>1.2913836150367826</v>
      </c>
      <c r="D17" s="69">
        <f>'Basic T2'!Z17</f>
        <v>2.7869490834121358</v>
      </c>
      <c r="E17" s="69">
        <f>'Basic T2'!AK17</f>
        <v>0.3767955176759108</v>
      </c>
      <c r="F17" s="69">
        <f>'Basic T2'!AV17</f>
        <v>0.47682812852681694</v>
      </c>
      <c r="G17" s="69">
        <f>'Basic T2'!BG17</f>
        <v>1.1997675779884498</v>
      </c>
      <c r="H17" s="69">
        <f>'Basic T2'!BR17</f>
        <v>0.57136322616769808</v>
      </c>
      <c r="I17" s="69">
        <f>'Basic T2'!CC17</f>
        <v>0.50507671264049281</v>
      </c>
      <c r="J17" s="69">
        <f>'Basic T2'!CN17</f>
        <v>0.16148704245288381</v>
      </c>
      <c r="K17" s="309">
        <f t="shared" si="12"/>
        <v>7.4623217461008204</v>
      </c>
      <c r="L17" s="97"/>
      <c r="M17" s="97">
        <f t="shared" si="0"/>
        <v>1.2409313165753815</v>
      </c>
      <c r="N17" s="97">
        <f t="shared" si="1"/>
        <v>2.5135616663640237</v>
      </c>
      <c r="O17" s="97">
        <f t="shared" si="2"/>
        <v>2.6072461306261681</v>
      </c>
      <c r="P17" s="97">
        <f t="shared" si="3"/>
        <v>1.3113498424762571</v>
      </c>
      <c r="Q17" s="97">
        <f t="shared" si="4"/>
        <v>1.5311924407440993</v>
      </c>
      <c r="R17" s="97">
        <f t="shared" si="5"/>
        <v>0.98621569849147039</v>
      </c>
      <c r="S17" s="97">
        <f t="shared" si="6"/>
        <v>0.51114130708944583</v>
      </c>
      <c r="T17" s="97">
        <f t="shared" si="7"/>
        <v>0.69306093744316855</v>
      </c>
      <c r="U17" s="97">
        <f t="shared" si="8"/>
        <v>0.83014229922565297</v>
      </c>
      <c r="V17" s="97">
        <f t="shared" si="9"/>
        <v>1.3533998117619959</v>
      </c>
      <c r="W17" s="97"/>
      <c r="X17" s="97">
        <f t="shared" si="10"/>
        <v>1.2418499945820698</v>
      </c>
      <c r="Y17" s="97">
        <f t="shared" si="11"/>
        <v>17.30538643300325</v>
      </c>
      <c r="Z17" s="97">
        <f t="shared" si="11"/>
        <v>37.346943461240599</v>
      </c>
      <c r="AA17" s="97">
        <f t="shared" si="11"/>
        <v>5.0493067773818829</v>
      </c>
      <c r="AB17" s="97">
        <f t="shared" si="11"/>
        <v>6.3898092946202318</v>
      </c>
      <c r="AC17" s="97">
        <f t="shared" si="11"/>
        <v>16.077671518456665</v>
      </c>
      <c r="AD17" s="97">
        <f t="shared" si="11"/>
        <v>7.6566415333973543</v>
      </c>
      <c r="AE17" s="97">
        <f t="shared" si="11"/>
        <v>6.7683588275244659</v>
      </c>
      <c r="AF17" s="97">
        <f t="shared" si="11"/>
        <v>2.164032159793476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0.37101803918639042</v>
      </c>
      <c r="C18" s="69">
        <f>'Basic T2'!O18</f>
        <v>4.0320968609619134</v>
      </c>
      <c r="D18" s="69">
        <f>'Basic T2'!Z18</f>
        <v>8.8102013744233716</v>
      </c>
      <c r="E18" s="69">
        <f>'Basic T2'!AK18</f>
        <v>2.3518348521272281</v>
      </c>
      <c r="F18" s="69">
        <f>'Basic T2'!AV18</f>
        <v>2.1699128526970375</v>
      </c>
      <c r="G18" s="69">
        <f>'Basic T2'!BG18</f>
        <v>6.8758387723526413</v>
      </c>
      <c r="H18" s="69">
        <f>'Basic T2'!BR18</f>
        <v>5.2086960470437251</v>
      </c>
      <c r="I18" s="69">
        <f>'Basic T2'!CC18</f>
        <v>3.1194492835342817</v>
      </c>
      <c r="J18" s="69">
        <f>'Basic T2'!CN18</f>
        <v>0.53302891329727264</v>
      </c>
      <c r="K18" s="309">
        <f t="shared" si="12"/>
        <v>33.472076995623858</v>
      </c>
      <c r="L18" s="97"/>
      <c r="M18" s="97">
        <f t="shared" si="0"/>
        <v>4.9682067510391583</v>
      </c>
      <c r="N18" s="97">
        <f t="shared" si="1"/>
        <v>7.8481126651834598</v>
      </c>
      <c r="O18" s="97">
        <f t="shared" si="2"/>
        <v>8.2421180854080962</v>
      </c>
      <c r="P18" s="97">
        <f t="shared" si="3"/>
        <v>8.1850184468486376</v>
      </c>
      <c r="Q18" s="97">
        <f t="shared" si="4"/>
        <v>6.9680330465997393</v>
      </c>
      <c r="R18" s="97">
        <f t="shared" si="5"/>
        <v>5.6519781514347409</v>
      </c>
      <c r="S18" s="97">
        <f t="shared" si="6"/>
        <v>4.6596973409978206</v>
      </c>
      <c r="T18" s="97">
        <f t="shared" si="7"/>
        <v>4.2804754023406177</v>
      </c>
      <c r="U18" s="97">
        <f t="shared" si="8"/>
        <v>2.740095062224277</v>
      </c>
      <c r="V18" s="97">
        <f t="shared" si="9"/>
        <v>6.0706445321566171</v>
      </c>
      <c r="W18" s="97"/>
      <c r="X18" s="97">
        <f t="shared" si="10"/>
        <v>1.1084404449562464</v>
      </c>
      <c r="Y18" s="97">
        <f t="shared" si="11"/>
        <v>12.046150770653014</v>
      </c>
      <c r="Z18" s="97">
        <f t="shared" si="11"/>
        <v>26.321047766397101</v>
      </c>
      <c r="AA18" s="97">
        <f t="shared" si="11"/>
        <v>7.0262590888360679</v>
      </c>
      <c r="AB18" s="97">
        <f t="shared" si="11"/>
        <v>6.4827553216393827</v>
      </c>
      <c r="AC18" s="97">
        <f t="shared" si="11"/>
        <v>20.542014089091602</v>
      </c>
      <c r="AD18" s="97">
        <f t="shared" si="11"/>
        <v>15.561317117323526</v>
      </c>
      <c r="AE18" s="97">
        <f t="shared" si="11"/>
        <v>9.3195569666684221</v>
      </c>
      <c r="AF18" s="97">
        <f t="shared" si="11"/>
        <v>1.5924584344346508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0.22596740772830873</v>
      </c>
      <c r="C19" s="69">
        <f>'Basic T2'!O19</f>
        <v>2.8857930747451741</v>
      </c>
      <c r="D19" s="69">
        <f>'Basic T2'!Z19</f>
        <v>9.0734906914570583</v>
      </c>
      <c r="E19" s="69">
        <f>'Basic T2'!AK19</f>
        <v>3.4753346463205239</v>
      </c>
      <c r="F19" s="69">
        <f>'Basic T2'!AV19</f>
        <v>3.3461166449556119</v>
      </c>
      <c r="G19" s="69">
        <f>'Basic T2'!BG19</f>
        <v>11.085410463034686</v>
      </c>
      <c r="H19" s="69">
        <f>'Basic T2'!BR19</f>
        <v>12.159534018300752</v>
      </c>
      <c r="I19" s="69">
        <f>'Basic T2'!CC19</f>
        <v>5.5354861480427617</v>
      </c>
      <c r="J19" s="69">
        <f>'Basic T2'!CN19</f>
        <v>1.0394132123112565</v>
      </c>
      <c r="K19" s="309">
        <f t="shared" si="12"/>
        <v>48.826546306896141</v>
      </c>
      <c r="L19" s="97"/>
      <c r="M19" s="97">
        <f t="shared" si="0"/>
        <v>3.0258712030619304</v>
      </c>
      <c r="N19" s="97">
        <f t="shared" si="1"/>
        <v>5.616935792956947</v>
      </c>
      <c r="O19" s="97">
        <f t="shared" si="2"/>
        <v>8.4884304623212898</v>
      </c>
      <c r="P19" s="97">
        <f t="shared" si="3"/>
        <v>12.095100199478988</v>
      </c>
      <c r="Q19" s="97">
        <f t="shared" si="4"/>
        <v>10.745063485313851</v>
      </c>
      <c r="R19" s="97">
        <f t="shared" si="5"/>
        <v>9.1122697624453206</v>
      </c>
      <c r="S19" s="97">
        <f t="shared" si="6"/>
        <v>10.877914130736551</v>
      </c>
      <c r="T19" s="97">
        <f t="shared" si="7"/>
        <v>7.5957357030176764</v>
      </c>
      <c r="U19" s="97">
        <f t="shared" si="8"/>
        <v>5.3432204888224417</v>
      </c>
      <c r="V19" s="97">
        <f t="shared" si="9"/>
        <v>8.8553992750674944</v>
      </c>
      <c r="W19" s="97"/>
      <c r="X19" s="97">
        <f t="shared" si="10"/>
        <v>0.46279621398573845</v>
      </c>
      <c r="Y19" s="97">
        <f t="shared" si="11"/>
        <v>5.9102953065873338</v>
      </c>
      <c r="Z19" s="97">
        <f t="shared" si="11"/>
        <v>18.5831097584216</v>
      </c>
      <c r="AA19" s="97">
        <f t="shared" si="11"/>
        <v>7.1177154830418061</v>
      </c>
      <c r="AB19" s="97">
        <f t="shared" si="11"/>
        <v>6.8530684597755691</v>
      </c>
      <c r="AC19" s="97">
        <f t="shared" si="11"/>
        <v>22.703654674565851</v>
      </c>
      <c r="AD19" s="97">
        <f t="shared" si="11"/>
        <v>24.903530841343514</v>
      </c>
      <c r="AE19" s="97">
        <f t="shared" si="11"/>
        <v>11.337042176298558</v>
      </c>
      <c r="AF19" s="97">
        <f t="shared" si="11"/>
        <v>2.1287870859800142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1.8689254378055051E-2</v>
      </c>
      <c r="C20" s="69">
        <f>'Basic T2'!O20</f>
        <v>0.4267626872747558</v>
      </c>
      <c r="D20" s="69">
        <f>'Basic T2'!Z20</f>
        <v>1.5831117973263553</v>
      </c>
      <c r="E20" s="69">
        <f>'Basic T2'!AK20</f>
        <v>0.72171225773247571</v>
      </c>
      <c r="F20" s="69">
        <f>'Basic T2'!AV20</f>
        <v>0.56749216326578944</v>
      </c>
      <c r="G20" s="69">
        <f>'Basic T2'!BG20</f>
        <v>2.0422248270117755</v>
      </c>
      <c r="H20" s="69">
        <f>'Basic T2'!BR20</f>
        <v>2.5651291870916704</v>
      </c>
      <c r="I20" s="69">
        <f>'Basic T2'!CC20</f>
        <v>2.1100121423991265</v>
      </c>
      <c r="J20" s="69">
        <f>'Basic T2'!CN20</f>
        <v>0.50374558402411229</v>
      </c>
      <c r="K20" s="309">
        <f t="shared" si="12"/>
        <v>10.538879900504117</v>
      </c>
      <c r="L20" s="97"/>
      <c r="M20" s="97">
        <f t="shared" si="0"/>
        <v>0.25026297906311407</v>
      </c>
      <c r="N20" s="97">
        <f t="shared" si="1"/>
        <v>0.83065505778294257</v>
      </c>
      <c r="O20" s="97">
        <f t="shared" si="2"/>
        <v>1.4810324783093254</v>
      </c>
      <c r="P20" s="97">
        <f t="shared" si="3"/>
        <v>2.5117529564263497</v>
      </c>
      <c r="Q20" s="97">
        <f t="shared" si="4"/>
        <v>1.8223331607108064</v>
      </c>
      <c r="R20" s="97">
        <f t="shared" si="5"/>
        <v>1.6787202964968189</v>
      </c>
      <c r="S20" s="97">
        <f t="shared" si="6"/>
        <v>2.2947635155618094</v>
      </c>
      <c r="T20" s="97">
        <f t="shared" si="7"/>
        <v>2.8953364050036918</v>
      </c>
      <c r="U20" s="97">
        <f t="shared" si="8"/>
        <v>2.589560815497356</v>
      </c>
      <c r="V20" s="97">
        <f t="shared" si="9"/>
        <v>1.9113780615231928</v>
      </c>
      <c r="W20" s="97"/>
      <c r="X20" s="97">
        <f t="shared" si="10"/>
        <v>0.17733624972005865</v>
      </c>
      <c r="Y20" s="97">
        <f t="shared" si="11"/>
        <v>4.0494121889968779</v>
      </c>
      <c r="Z20" s="97">
        <f t="shared" si="11"/>
        <v>15.021632396158427</v>
      </c>
      <c r="AA20" s="97">
        <f t="shared" si="11"/>
        <v>6.8480926298244773</v>
      </c>
      <c r="AB20" s="97">
        <f t="shared" si="11"/>
        <v>5.3847483662722446</v>
      </c>
      <c r="AC20" s="97">
        <f t="shared" si="11"/>
        <v>19.378006451274654</v>
      </c>
      <c r="AD20" s="97">
        <f t="shared" si="11"/>
        <v>24.339675670551763</v>
      </c>
      <c r="AE20" s="97">
        <f t="shared" si="11"/>
        <v>20.021218215971853</v>
      </c>
      <c r="AF20" s="97">
        <f t="shared" si="11"/>
        <v>4.7798778312296371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1.1906668552146917E-2</v>
      </c>
      <c r="C21" s="69">
        <f>'Basic T2'!O21</f>
        <v>7.6851301415400836E-2</v>
      </c>
      <c r="D21" s="69">
        <f>'Basic T2'!Z21</f>
        <v>1.0500609752837944</v>
      </c>
      <c r="E21" s="69">
        <f>'Basic T2'!AK21</f>
        <v>0.37136523047820513</v>
      </c>
      <c r="F21" s="69">
        <f>'Basic T2'!AV21</f>
        <v>0.52958363834212485</v>
      </c>
      <c r="G21" s="69">
        <f>'Basic T2'!BG21</f>
        <v>1.0695923526526061</v>
      </c>
      <c r="H21" s="69">
        <f>'Basic T2'!BR21</f>
        <v>1.5659748947925647</v>
      </c>
      <c r="I21" s="69">
        <f>'Basic T2'!CC21</f>
        <v>1.1621818674962976</v>
      </c>
      <c r="J21" s="69">
        <f>'Basic T2'!CN21</f>
        <v>0.64045695398112845</v>
      </c>
      <c r="K21" s="309">
        <f t="shared" si="12"/>
        <v>6.4779738829942692</v>
      </c>
      <c r="L21" s="97"/>
      <c r="M21" s="97">
        <f t="shared" si="0"/>
        <v>0.15943912380347638</v>
      </c>
      <c r="N21" s="97">
        <f t="shared" si="1"/>
        <v>0.14958412279563937</v>
      </c>
      <c r="O21" s="97">
        <f t="shared" si="2"/>
        <v>0.98235286429355639</v>
      </c>
      <c r="P21" s="97">
        <f t="shared" si="3"/>
        <v>1.2924509810852436</v>
      </c>
      <c r="Q21" s="97">
        <f t="shared" si="4"/>
        <v>1.7006011500968186</v>
      </c>
      <c r="R21" s="97">
        <f t="shared" si="5"/>
        <v>0.87921093095464542</v>
      </c>
      <c r="S21" s="97">
        <f t="shared" si="6"/>
        <v>1.400920496690484</v>
      </c>
      <c r="T21" s="97">
        <f t="shared" si="7"/>
        <v>1.5947336996702015</v>
      </c>
      <c r="U21" s="97">
        <f t="shared" si="8"/>
        <v>3.2923409844977174</v>
      </c>
      <c r="V21" s="97">
        <f t="shared" si="9"/>
        <v>1.1748741118572936</v>
      </c>
      <c r="W21" s="97"/>
      <c r="X21" s="97">
        <f t="shared" si="10"/>
        <v>0.18380235498330505</v>
      </c>
      <c r="Y21" s="97">
        <f t="shared" si="11"/>
        <v>1.1863478118852555</v>
      </c>
      <c r="Z21" s="97">
        <f t="shared" si="11"/>
        <v>16.209713009809665</v>
      </c>
      <c r="AA21" s="97">
        <f t="shared" si="11"/>
        <v>5.7327373834139568</v>
      </c>
      <c r="AB21" s="97">
        <f t="shared" si="11"/>
        <v>8.1751431528979719</v>
      </c>
      <c r="AC21" s="97">
        <f t="shared" si="11"/>
        <v>16.511217426492859</v>
      </c>
      <c r="AD21" s="97">
        <f t="shared" si="11"/>
        <v>24.173837731941191</v>
      </c>
      <c r="AE21" s="97">
        <f t="shared" si="11"/>
        <v>17.940514866032622</v>
      </c>
      <c r="AF21" s="97">
        <f t="shared" si="11"/>
        <v>9.8866862625431651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2.0228061684812927E-2</v>
      </c>
      <c r="C22" s="69">
        <f>'Basic T2'!O22</f>
        <v>0.31363223829871439</v>
      </c>
      <c r="D22" s="69">
        <f>'Basic T2'!Z22</f>
        <v>1.0400697893122661</v>
      </c>
      <c r="E22" s="69">
        <f>'Basic T2'!AK22</f>
        <v>0.40499860586062925</v>
      </c>
      <c r="F22" s="69">
        <f>'Basic T2'!AV22</f>
        <v>1.5001171980011567</v>
      </c>
      <c r="G22" s="69">
        <f>'Basic T2'!BG22</f>
        <v>8.814250540625947</v>
      </c>
      <c r="H22" s="69">
        <f>'Basic T2'!BR22</f>
        <v>4.8267570366363186</v>
      </c>
      <c r="I22" s="69">
        <f>'Basic T2'!CC22</f>
        <v>2.4900685708329457</v>
      </c>
      <c r="J22" s="69">
        <f>'Basic T2'!CN22</f>
        <v>0.8142284410590368</v>
      </c>
      <c r="K22" s="309">
        <f t="shared" si="12"/>
        <v>20.224350482311827</v>
      </c>
      <c r="L22" s="97"/>
      <c r="M22" s="97">
        <f t="shared" si="0"/>
        <v>0.27086875032627938</v>
      </c>
      <c r="N22" s="97">
        <f t="shared" si="1"/>
        <v>0.61045684825507163</v>
      </c>
      <c r="O22" s="97">
        <f t="shared" si="2"/>
        <v>0.97300591169952466</v>
      </c>
      <c r="P22" s="97">
        <f t="shared" si="3"/>
        <v>1.4095041822000784</v>
      </c>
      <c r="Q22" s="97">
        <f t="shared" si="4"/>
        <v>4.8171824948880051</v>
      </c>
      <c r="R22" s="97">
        <f t="shared" si="5"/>
        <v>7.2453635296401755</v>
      </c>
      <c r="S22" s="97">
        <f t="shared" si="6"/>
        <v>4.3180148594045935</v>
      </c>
      <c r="T22" s="97">
        <f t="shared" si="7"/>
        <v>3.4168458271954285</v>
      </c>
      <c r="U22" s="97">
        <f t="shared" si="8"/>
        <v>4.185632852573165</v>
      </c>
      <c r="V22" s="97">
        <f t="shared" si="9"/>
        <v>3.6679780190490394</v>
      </c>
      <c r="W22" s="97"/>
      <c r="X22" s="97">
        <f t="shared" si="10"/>
        <v>0.10001835016904174</v>
      </c>
      <c r="Y22" s="97">
        <f t="shared" si="11"/>
        <v>1.5507654427419879</v>
      </c>
      <c r="Z22" s="97">
        <f t="shared" si="11"/>
        <v>5.1426610225228684</v>
      </c>
      <c r="AA22" s="97">
        <f t="shared" si="11"/>
        <v>2.0025296051650221</v>
      </c>
      <c r="AB22" s="97">
        <f t="shared" si="11"/>
        <v>7.417381335994726</v>
      </c>
      <c r="AC22" s="97">
        <f t="shared" si="11"/>
        <v>43.582366456390631</v>
      </c>
      <c r="AD22" s="97">
        <f t="shared" si="11"/>
        <v>23.866067001052961</v>
      </c>
      <c r="AE22" s="97">
        <f t="shared" si="11"/>
        <v>12.312230115922656</v>
      </c>
      <c r="AF22" s="97">
        <f t="shared" si="11"/>
        <v>4.0259806700401048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3.8706865192722935E-3</v>
      </c>
      <c r="C23" s="69">
        <f>'Basic T2'!O23</f>
        <v>0.10113328267853539</v>
      </c>
      <c r="D23" s="69">
        <f>'Basic T2'!Z23</f>
        <v>0.42410018271980759</v>
      </c>
      <c r="E23" s="69">
        <f>'Basic T2'!AK23</f>
        <v>0.27237012496466967</v>
      </c>
      <c r="F23" s="69">
        <f>'Basic T2'!AV23</f>
        <v>0.36974475621409236</v>
      </c>
      <c r="G23" s="69">
        <f>'Basic T2'!BG23</f>
        <v>3.8038913562974765</v>
      </c>
      <c r="H23" s="69">
        <f>'Basic T2'!BR23</f>
        <v>3.5667497762689906</v>
      </c>
      <c r="I23" s="69">
        <f>'Basic T2'!CC23</f>
        <v>1.8250770196360722</v>
      </c>
      <c r="J23" s="69">
        <f>'Basic T2'!CN23</f>
        <v>0.73458076123866378</v>
      </c>
      <c r="K23" s="309">
        <f t="shared" si="12"/>
        <v>11.101517946537582</v>
      </c>
      <c r="L23" s="97"/>
      <c r="M23" s="97">
        <f t="shared" si="0"/>
        <v>5.1831363613411799E-2</v>
      </c>
      <c r="N23" s="97">
        <f t="shared" si="1"/>
        <v>0.19684680800838772</v>
      </c>
      <c r="O23" s="97">
        <f t="shared" si="2"/>
        <v>0.39675413052049385</v>
      </c>
      <c r="P23" s="97">
        <f t="shared" si="3"/>
        <v>0.94792136241617675</v>
      </c>
      <c r="Q23" s="97">
        <f t="shared" si="4"/>
        <v>1.1873258766611283</v>
      </c>
      <c r="R23" s="97">
        <f t="shared" si="5"/>
        <v>3.1268200939604807</v>
      </c>
      <c r="S23" s="97">
        <f t="shared" si="6"/>
        <v>3.1908128826058313</v>
      </c>
      <c r="T23" s="97">
        <f t="shared" si="7"/>
        <v>2.5043514350963405</v>
      </c>
      <c r="U23" s="97">
        <f t="shared" si="8"/>
        <v>3.7761949989239207</v>
      </c>
      <c r="V23" s="97">
        <f t="shared" si="9"/>
        <v>2.0134205962061431</v>
      </c>
      <c r="W23" s="97"/>
      <c r="X23" s="97">
        <f t="shared" si="10"/>
        <v>3.4866281691500661E-2</v>
      </c>
      <c r="Y23" s="97">
        <f t="shared" si="11"/>
        <v>0.91098607564812817</v>
      </c>
      <c r="Z23" s="97">
        <f t="shared" si="11"/>
        <v>3.8201999470899284</v>
      </c>
      <c r="AA23" s="97">
        <f t="shared" si="11"/>
        <v>2.4534493956262828</v>
      </c>
      <c r="AB23" s="97">
        <f t="shared" si="11"/>
        <v>3.3305783767111858</v>
      </c>
      <c r="AC23" s="97">
        <f t="shared" si="11"/>
        <v>34.264605746855196</v>
      </c>
      <c r="AD23" s="97">
        <f t="shared" si="11"/>
        <v>32.128487234319273</v>
      </c>
      <c r="AE23" s="97">
        <f t="shared" si="11"/>
        <v>16.439887125573577</v>
      </c>
      <c r="AF23" s="97">
        <f t="shared" si="11"/>
        <v>6.6169398164849156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3.4223415483156869E-2</v>
      </c>
      <c r="C24" s="69">
        <f>'Basic T2'!O24</f>
        <v>0.31252024123130068</v>
      </c>
      <c r="D24" s="69">
        <f>'Basic T2'!Z24</f>
        <v>0.70884021740495484</v>
      </c>
      <c r="E24" s="69">
        <f>'Basic T2'!AK24</f>
        <v>0.30293000309251122</v>
      </c>
      <c r="F24" s="69">
        <f>'Basic T2'!AV24</f>
        <v>0.31888254613240974</v>
      </c>
      <c r="G24" s="69">
        <f>'Basic T2'!BG24</f>
        <v>1.9584182994971513</v>
      </c>
      <c r="H24" s="69">
        <f>'Basic T2'!BR24</f>
        <v>2.2698539511294689</v>
      </c>
      <c r="I24" s="69">
        <f>'Basic T2'!CC24</f>
        <v>1.8738813172520692</v>
      </c>
      <c r="J24" s="69">
        <f>'Basic T2'!CN24</f>
        <v>0.65612850970446435</v>
      </c>
      <c r="K24" s="309">
        <f t="shared" si="12"/>
        <v>8.4356785009274873</v>
      </c>
      <c r="L24" s="97"/>
      <c r="M24" s="97">
        <f t="shared" si="0"/>
        <v>0.4582769188794607</v>
      </c>
      <c r="N24" s="97">
        <f t="shared" si="1"/>
        <v>0.60829244631500157</v>
      </c>
      <c r="O24" s="97">
        <f t="shared" si="2"/>
        <v>0.66313407914814748</v>
      </c>
      <c r="P24" s="97">
        <f t="shared" si="3"/>
        <v>1.0542779656375232</v>
      </c>
      <c r="Q24" s="97">
        <f t="shared" si="4"/>
        <v>1.0239969391732662</v>
      </c>
      <c r="R24" s="97">
        <f t="shared" si="5"/>
        <v>1.609830859419719</v>
      </c>
      <c r="S24" s="97">
        <f t="shared" si="6"/>
        <v>2.0306104109366152</v>
      </c>
      <c r="T24" s="97">
        <f t="shared" si="7"/>
        <v>2.5713201774882992</v>
      </c>
      <c r="U24" s="97">
        <f t="shared" si="8"/>
        <v>3.3729023787929204</v>
      </c>
      <c r="V24" s="97">
        <f t="shared" si="9"/>
        <v>1.5299321154579615</v>
      </c>
      <c r="W24" s="97"/>
      <c r="X24" s="97">
        <f t="shared" si="10"/>
        <v>0.40569843290488217</v>
      </c>
      <c r="Y24" s="97">
        <f t="shared" ref="Y24:AG32" si="13">IF($K24&gt;0,C24/$K24*100,0)</f>
        <v>3.704743384861569</v>
      </c>
      <c r="Z24" s="97">
        <f t="shared" si="13"/>
        <v>8.4028832692831905</v>
      </c>
      <c r="AA24" s="97">
        <f t="shared" si="13"/>
        <v>3.591056760392239</v>
      </c>
      <c r="AB24" s="97">
        <f t="shared" si="13"/>
        <v>3.7801647620561782</v>
      </c>
      <c r="AC24" s="97">
        <f t="shared" si="13"/>
        <v>23.215895428942993</v>
      </c>
      <c r="AD24" s="97">
        <f t="shared" si="13"/>
        <v>26.907781642933671</v>
      </c>
      <c r="AE24" s="97">
        <f t="shared" si="13"/>
        <v>22.213759296848966</v>
      </c>
      <c r="AF24" s="97">
        <f t="shared" si="13"/>
        <v>7.7780170217763072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2.5844140281173014E-2</v>
      </c>
      <c r="C25" s="69">
        <f>'Basic T2'!O25</f>
        <v>1.6654000456620932</v>
      </c>
      <c r="D25" s="69">
        <f>'Basic T2'!Z25</f>
        <v>5.5948583413108919</v>
      </c>
      <c r="E25" s="69">
        <f>'Basic T2'!AK25</f>
        <v>4.1516472792964789</v>
      </c>
      <c r="F25" s="69">
        <f>'Basic T2'!AV25</f>
        <v>2.3617939032440933</v>
      </c>
      <c r="G25" s="69">
        <f>'Basic T2'!BG25</f>
        <v>16.232116543063704</v>
      </c>
      <c r="H25" s="69">
        <f>'Basic T2'!BR25</f>
        <v>10.564112667210985</v>
      </c>
      <c r="I25" s="69">
        <f>'Basic T2'!CC25</f>
        <v>1.8411659736731931</v>
      </c>
      <c r="J25" s="69">
        <f>'Basic T2'!CN25</f>
        <v>0.33992479975640288</v>
      </c>
      <c r="K25" s="309">
        <f t="shared" si="12"/>
        <v>42.776863693499017</v>
      </c>
      <c r="L25" s="97"/>
      <c r="M25" s="97">
        <f t="shared" si="0"/>
        <v>0.34607220851388926</v>
      </c>
      <c r="N25" s="97">
        <f t="shared" si="1"/>
        <v>3.2415508956398673</v>
      </c>
      <c r="O25" s="97">
        <f t="shared" si="2"/>
        <v>5.2341009201089888</v>
      </c>
      <c r="P25" s="97">
        <f t="shared" si="3"/>
        <v>14.448850239256652</v>
      </c>
      <c r="Q25" s="97">
        <f t="shared" si="4"/>
        <v>7.5842022625967438</v>
      </c>
      <c r="R25" s="97">
        <f t="shared" si="5"/>
        <v>13.342891113420832</v>
      </c>
      <c r="S25" s="97">
        <f t="shared" si="6"/>
        <v>9.4506508463559022</v>
      </c>
      <c r="T25" s="97">
        <f t="shared" si="7"/>
        <v>2.5264285281168299</v>
      </c>
      <c r="U25" s="97">
        <f t="shared" si="8"/>
        <v>1.7474216540682006</v>
      </c>
      <c r="V25" s="97">
        <f t="shared" si="9"/>
        <v>7.7582019698896998</v>
      </c>
      <c r="W25" s="97"/>
      <c r="X25" s="97">
        <f t="shared" si="10"/>
        <v>6.0416164369480545E-2</v>
      </c>
      <c r="Y25" s="97">
        <f t="shared" si="13"/>
        <v>3.8932261551357992</v>
      </c>
      <c r="Z25" s="97">
        <f t="shared" si="13"/>
        <v>13.079169107391028</v>
      </c>
      <c r="AA25" s="97">
        <f t="shared" si="13"/>
        <v>9.7053568701144002</v>
      </c>
      <c r="AB25" s="97">
        <f t="shared" si="13"/>
        <v>5.5211946349470802</v>
      </c>
      <c r="AC25" s="97">
        <f t="shared" si="13"/>
        <v>37.94601834152364</v>
      </c>
      <c r="AD25" s="97">
        <f t="shared" si="13"/>
        <v>24.695856019048115</v>
      </c>
      <c r="AE25" s="97">
        <f t="shared" si="13"/>
        <v>4.3041163252765609</v>
      </c>
      <c r="AF25" s="97">
        <f t="shared" si="13"/>
        <v>0.79464638219389305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1.2686498853348594E-2</v>
      </c>
      <c r="C26" s="69">
        <f>'Basic T2'!O26</f>
        <v>0.27247146871715794</v>
      </c>
      <c r="D26" s="69">
        <f>'Basic T2'!Z26</f>
        <v>1.3000098690425079</v>
      </c>
      <c r="E26" s="69">
        <f>'Basic T2'!AK26</f>
        <v>0.82717796103660013</v>
      </c>
      <c r="F26" s="69">
        <f>'Basic T2'!AV26</f>
        <v>1.0847982495165134</v>
      </c>
      <c r="G26" s="69">
        <f>'Basic T2'!BG26</f>
        <v>3.5038570617910398</v>
      </c>
      <c r="H26" s="69">
        <f>'Basic T2'!BR26</f>
        <v>3.425725817035977</v>
      </c>
      <c r="I26" s="69">
        <f>'Basic T2'!CC26</f>
        <v>2.2658625189215096</v>
      </c>
      <c r="J26" s="69">
        <f>'Basic T2'!CN26</f>
        <v>0.50282364247030897</v>
      </c>
      <c r="K26" s="309">
        <f t="shared" si="12"/>
        <v>13.195413087384962</v>
      </c>
      <c r="L26" s="97"/>
      <c r="M26" s="97">
        <f t="shared" si="0"/>
        <v>0.16988162998347561</v>
      </c>
      <c r="N26" s="97">
        <f t="shared" si="1"/>
        <v>0.53034112479880358</v>
      </c>
      <c r="O26" s="97">
        <f t="shared" si="2"/>
        <v>1.2161850107024998</v>
      </c>
      <c r="P26" s="97">
        <f t="shared" si="3"/>
        <v>2.878801997422288</v>
      </c>
      <c r="Q26" s="97">
        <f t="shared" si="4"/>
        <v>3.4835085852086003</v>
      </c>
      <c r="R26" s="97">
        <f t="shared" si="5"/>
        <v>2.8801902160101451</v>
      </c>
      <c r="S26" s="97">
        <f t="shared" si="6"/>
        <v>3.0646529066886301</v>
      </c>
      <c r="T26" s="97">
        <f t="shared" si="7"/>
        <v>3.1091926477292522</v>
      </c>
      <c r="U26" s="97">
        <f t="shared" si="8"/>
        <v>2.5848214712775293</v>
      </c>
      <c r="V26" s="97">
        <f t="shared" si="9"/>
        <v>2.3931787178594943</v>
      </c>
      <c r="W26" s="97"/>
      <c r="X26" s="97">
        <f t="shared" si="10"/>
        <v>9.6143248940626966E-2</v>
      </c>
      <c r="Y26" s="97">
        <f t="shared" si="13"/>
        <v>2.0648953307694873</v>
      </c>
      <c r="Z26" s="97">
        <f t="shared" si="13"/>
        <v>9.8519831128692701</v>
      </c>
      <c r="AA26" s="97">
        <f t="shared" si="13"/>
        <v>6.2686780289386785</v>
      </c>
      <c r="AB26" s="97">
        <f t="shared" si="13"/>
        <v>8.2210253088143102</v>
      </c>
      <c r="AC26" s="97">
        <f t="shared" si="13"/>
        <v>26.553598880059209</v>
      </c>
      <c r="AD26" s="97">
        <f t="shared" si="13"/>
        <v>25.961489756702115</v>
      </c>
      <c r="AE26" s="97">
        <f t="shared" si="13"/>
        <v>17.171592157942463</v>
      </c>
      <c r="AF26" s="97">
        <f t="shared" si="13"/>
        <v>3.810594174963851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1.0720703089550769E-3</v>
      </c>
      <c r="C27" s="69">
        <f>'Basic T2'!O27</f>
        <v>1.8825997750869478E-2</v>
      </c>
      <c r="D27" s="69">
        <f>'Basic T2'!Z27</f>
        <v>9.7724095739925701E-2</v>
      </c>
      <c r="E27" s="69">
        <f>'Basic T2'!AK27</f>
        <v>2.9048853896180737E-2</v>
      </c>
      <c r="F27" s="69">
        <f>'Basic T2'!AV27</f>
        <v>2.398480335073332E-2</v>
      </c>
      <c r="G27" s="69">
        <f>'Basic T2'!BG27</f>
        <v>0.11654114950219217</v>
      </c>
      <c r="H27" s="69">
        <f>'Basic T2'!BR27</f>
        <v>0.15718858160687663</v>
      </c>
      <c r="I27" s="69">
        <f>'Basic T2'!CC27</f>
        <v>0.13606535801473332</v>
      </c>
      <c r="J27" s="69">
        <f>'Basic T2'!CN27</f>
        <v>2.8123575932359476E-2</v>
      </c>
      <c r="K27" s="309">
        <f t="shared" si="12"/>
        <v>0.60857448610282594</v>
      </c>
      <c r="L27" s="97"/>
      <c r="M27" s="97">
        <f t="shared" si="0"/>
        <v>1.4355816655759593E-2</v>
      </c>
      <c r="N27" s="97">
        <f t="shared" si="1"/>
        <v>3.6643105678782373E-2</v>
      </c>
      <c r="O27" s="97">
        <f t="shared" si="2"/>
        <v>9.1422829359665003E-2</v>
      </c>
      <c r="P27" s="97">
        <f t="shared" si="3"/>
        <v>0.101097832096923</v>
      </c>
      <c r="Q27" s="97">
        <f t="shared" si="4"/>
        <v>7.7020098828568084E-2</v>
      </c>
      <c r="R27" s="97">
        <f t="shared" si="5"/>
        <v>9.5797480502019222E-2</v>
      </c>
      <c r="S27" s="97">
        <f t="shared" si="6"/>
        <v>0.1406208404432614</v>
      </c>
      <c r="T27" s="97">
        <f t="shared" si="7"/>
        <v>0.18670744902538022</v>
      </c>
      <c r="U27" s="97">
        <f t="shared" si="8"/>
        <v>0.14457240427663309</v>
      </c>
      <c r="V27" s="97">
        <f t="shared" si="9"/>
        <v>0.11037377145592592</v>
      </c>
      <c r="W27" s="97"/>
      <c r="X27" s="97">
        <f t="shared" si="10"/>
        <v>0.17616090280425226</v>
      </c>
      <c r="Y27" s="97">
        <f t="shared" si="13"/>
        <v>3.0934582669455848</v>
      </c>
      <c r="Z27" s="97">
        <f t="shared" si="13"/>
        <v>16.057869327669128</v>
      </c>
      <c r="AA27" s="97">
        <f t="shared" si="13"/>
        <v>4.7732618700798746</v>
      </c>
      <c r="AB27" s="97">
        <f t="shared" si="13"/>
        <v>3.9411450690821108</v>
      </c>
      <c r="AC27" s="97">
        <f t="shared" si="13"/>
        <v>19.149857932509704</v>
      </c>
      <c r="AD27" s="97">
        <f t="shared" si="13"/>
        <v>25.828979886008192</v>
      </c>
      <c r="AE27" s="97">
        <f t="shared" si="13"/>
        <v>22.35804509092474</v>
      </c>
      <c r="AF27" s="97">
        <f t="shared" si="13"/>
        <v>4.6212216539764146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6.9985547403985535E-2</v>
      </c>
      <c r="C28" s="69">
        <f>'Basic T2'!O28</f>
        <v>0.97466848273708995</v>
      </c>
      <c r="D28" s="69">
        <f>'Basic T2'!Z28</f>
        <v>4.3649385919269612</v>
      </c>
      <c r="E28" s="69">
        <f>'Basic T2'!AK28</f>
        <v>1.5259275731918611</v>
      </c>
      <c r="F28" s="69">
        <f>'Basic T2'!AV28</f>
        <v>1.287993704183662</v>
      </c>
      <c r="G28" s="69">
        <f>'Basic T2'!BG28</f>
        <v>9.7591607608502962</v>
      </c>
      <c r="H28" s="69">
        <f>'Basic T2'!BR28</f>
        <v>9.2480589060839495</v>
      </c>
      <c r="I28" s="69">
        <f>'Basic T2'!CC28</f>
        <v>6.2047158922299657</v>
      </c>
      <c r="J28" s="69">
        <f>'Basic T2'!CN28</f>
        <v>1.8468571445066893</v>
      </c>
      <c r="K28" s="309">
        <f t="shared" si="12"/>
        <v>35.282306603114463</v>
      </c>
      <c r="L28" s="97"/>
      <c r="M28" s="97">
        <f t="shared" si="0"/>
        <v>0.93715839221762109</v>
      </c>
      <c r="N28" s="97">
        <f t="shared" si="1"/>
        <v>1.8971042431503622</v>
      </c>
      <c r="O28" s="97">
        <f t="shared" si="2"/>
        <v>4.0834866061811912</v>
      </c>
      <c r="P28" s="97">
        <f t="shared" si="3"/>
        <v>5.3106387652319285</v>
      </c>
      <c r="Q28" s="97">
        <f t="shared" si="4"/>
        <v>4.1360106620914241</v>
      </c>
      <c r="R28" s="97">
        <f t="shared" si="5"/>
        <v>8.022085046329849</v>
      </c>
      <c r="S28" s="97">
        <f t="shared" si="6"/>
        <v>8.2733096930332053</v>
      </c>
      <c r="T28" s="97">
        <f t="shared" si="7"/>
        <v>8.5140456988328559</v>
      </c>
      <c r="U28" s="97">
        <f t="shared" si="8"/>
        <v>9.4939768107365463</v>
      </c>
      <c r="V28" s="97">
        <f t="shared" si="9"/>
        <v>6.3989558129324582</v>
      </c>
      <c r="W28" s="97"/>
      <c r="X28" s="97">
        <f t="shared" si="10"/>
        <v>0.19835876432695512</v>
      </c>
      <c r="Y28" s="97">
        <f t="shared" si="13"/>
        <v>2.7624851563731192</v>
      </c>
      <c r="Z28" s="97">
        <f t="shared" si="13"/>
        <v>12.371466075128026</v>
      </c>
      <c r="AA28" s="97">
        <f t="shared" si="13"/>
        <v>4.3249087718577996</v>
      </c>
      <c r="AB28" s="97">
        <f t="shared" si="13"/>
        <v>3.6505371337314081</v>
      </c>
      <c r="AC28" s="97">
        <f t="shared" si="13"/>
        <v>27.660211875118247</v>
      </c>
      <c r="AD28" s="97">
        <f t="shared" si="13"/>
        <v>26.211605182489965</v>
      </c>
      <c r="AE28" s="97">
        <f t="shared" si="13"/>
        <v>17.585913421211124</v>
      </c>
      <c r="AF28" s="97">
        <f t="shared" si="13"/>
        <v>5.2345136197633462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2.9616628274452998E-2</v>
      </c>
      <c r="C29" s="69">
        <f>'Basic T2'!O29</f>
        <v>0.35638303519792008</v>
      </c>
      <c r="D29" s="69">
        <f>'Basic T2'!Z29</f>
        <v>1.4121239620227102</v>
      </c>
      <c r="E29" s="69">
        <f>'Basic T2'!AK29</f>
        <v>0.51115414602944087</v>
      </c>
      <c r="F29" s="69">
        <f>'Basic T2'!AV29</f>
        <v>0.59975464673472612</v>
      </c>
      <c r="G29" s="69">
        <f>'Basic T2'!BG29</f>
        <v>2.5456323251339508</v>
      </c>
      <c r="H29" s="69">
        <f>'Basic T2'!BR29</f>
        <v>2.4298452435888462</v>
      </c>
      <c r="I29" s="69">
        <f>'Basic T2'!CC29</f>
        <v>1.1314487289440087</v>
      </c>
      <c r="J29" s="69">
        <f>'Basic T2'!CN29</f>
        <v>0.30840327400186685</v>
      </c>
      <c r="K29" s="309">
        <f t="shared" si="12"/>
        <v>9.3243619899279224</v>
      </c>
      <c r="L29" s="97"/>
      <c r="M29" s="97">
        <f t="shared" si="0"/>
        <v>0.39658862102452724</v>
      </c>
      <c r="N29" s="97">
        <f t="shared" si="1"/>
        <v>0.69366741639387886</v>
      </c>
      <c r="O29" s="97">
        <f t="shared" si="2"/>
        <v>1.3210699678232136</v>
      </c>
      <c r="P29" s="97">
        <f t="shared" si="3"/>
        <v>1.7789540412031462</v>
      </c>
      <c r="Q29" s="97">
        <f t="shared" si="4"/>
        <v>1.9259345798634291</v>
      </c>
      <c r="R29" s="97">
        <f t="shared" si="5"/>
        <v>2.0925240919109203</v>
      </c>
      <c r="S29" s="97">
        <f t="shared" si="6"/>
        <v>2.1737385553555804</v>
      </c>
      <c r="T29" s="97">
        <f t="shared" si="7"/>
        <v>1.552562011127552</v>
      </c>
      <c r="U29" s="97">
        <f t="shared" si="8"/>
        <v>1.5853817066674307</v>
      </c>
      <c r="V29" s="97">
        <f t="shared" si="9"/>
        <v>1.6911076996329049</v>
      </c>
      <c r="W29" s="97"/>
      <c r="X29" s="97">
        <f>IF($K29&gt;0,B29/$K29*100,0)</f>
        <v>0.31762632452970579</v>
      </c>
      <c r="Y29" s="97">
        <f t="shared" si="13"/>
        <v>3.8220634889859628</v>
      </c>
      <c r="Z29" s="97">
        <f t="shared" si="13"/>
        <v>15.144456677551469</v>
      </c>
      <c r="AA29" s="97">
        <f t="shared" si="13"/>
        <v>5.4819208711714991</v>
      </c>
      <c r="AB29" s="97">
        <f t="shared" si="13"/>
        <v>6.4321253012546569</v>
      </c>
      <c r="AC29" s="97">
        <f t="shared" si="13"/>
        <v>27.300874074641417</v>
      </c>
      <c r="AD29" s="97">
        <f t="shared" si="13"/>
        <v>26.05910459303853</v>
      </c>
      <c r="AE29" s="97">
        <f t="shared" si="13"/>
        <v>12.134328656118109</v>
      </c>
      <c r="AF29" s="97">
        <f t="shared" si="13"/>
        <v>3.3075000127086529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3.0921900984961091E-2</v>
      </c>
      <c r="C30" s="69">
        <f>'Basic T2'!O30</f>
        <v>0.22794578635471363</v>
      </c>
      <c r="D30" s="69">
        <f>'Basic T2'!Z30</f>
        <v>0.68898185569078985</v>
      </c>
      <c r="E30" s="69">
        <f>'Basic T2'!AK30</f>
        <v>0.31875058446193183</v>
      </c>
      <c r="F30" s="69">
        <f>'Basic T2'!AV30</f>
        <v>0.72455601944376247</v>
      </c>
      <c r="G30" s="69">
        <f>'Basic T2'!BG30</f>
        <v>4.7444309145607297</v>
      </c>
      <c r="H30" s="69">
        <f>'Basic T2'!BR30</f>
        <v>5.9451552681087412</v>
      </c>
      <c r="I30" s="69">
        <f>'Basic T2'!CC30</f>
        <v>4.8773627644961763</v>
      </c>
      <c r="J30" s="69">
        <f>'Basic T2'!CN30</f>
        <v>1.4745265295566592</v>
      </c>
      <c r="K30" s="309">
        <f t="shared" si="12"/>
        <v>19.032631623658464</v>
      </c>
      <c r="L30" s="97"/>
      <c r="M30" s="97">
        <f t="shared" si="0"/>
        <v>0.41406719081729054</v>
      </c>
      <c r="N30" s="97">
        <f t="shared" si="1"/>
        <v>0.4436759022795036</v>
      </c>
      <c r="O30" s="97">
        <f t="shared" si="2"/>
        <v>0.6445561879882411</v>
      </c>
      <c r="P30" s="97">
        <f t="shared" si="3"/>
        <v>1.1093378480231646</v>
      </c>
      <c r="Q30" s="97">
        <f t="shared" si="4"/>
        <v>2.3266972594414148</v>
      </c>
      <c r="R30" s="97">
        <f t="shared" si="5"/>
        <v>3.8999489019306379</v>
      </c>
      <c r="S30" s="97">
        <f t="shared" si="6"/>
        <v>5.3185334572073053</v>
      </c>
      <c r="T30" s="97">
        <f t="shared" si="7"/>
        <v>6.6926657381216188</v>
      </c>
      <c r="U30" s="97">
        <f t="shared" si="8"/>
        <v>7.5799694199770045</v>
      </c>
      <c r="V30" s="97">
        <f t="shared" si="9"/>
        <v>3.4518425944652051</v>
      </c>
      <c r="W30" s="97"/>
      <c r="X30" s="97">
        <f t="shared" si="10"/>
        <v>0.16246781630830126</v>
      </c>
      <c r="Y30" s="97">
        <f t="shared" si="13"/>
        <v>1.1976577430909039</v>
      </c>
      <c r="Z30" s="97">
        <f t="shared" si="13"/>
        <v>3.620003104743291</v>
      </c>
      <c r="AA30" s="97">
        <f t="shared" si="13"/>
        <v>1.6747583348679418</v>
      </c>
      <c r="AB30" s="97">
        <f t="shared" si="13"/>
        <v>3.8069145337899832</v>
      </c>
      <c r="AC30" s="97">
        <f t="shared" si="13"/>
        <v>24.927876545790848</v>
      </c>
      <c r="AD30" s="97">
        <f t="shared" si="13"/>
        <v>31.236643390494834</v>
      </c>
      <c r="AE30" s="97">
        <f t="shared" si="13"/>
        <v>25.626318319708258</v>
      </c>
      <c r="AF30" s="97">
        <f t="shared" si="13"/>
        <v>7.7473602112056481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4.4089886238960159E-2</v>
      </c>
      <c r="C31" s="69">
        <f>'Basic T2'!O31</f>
        <v>0.26952518600506953</v>
      </c>
      <c r="D31" s="69">
        <f>'Basic T2'!Z31</f>
        <v>1.0905446982835809</v>
      </c>
      <c r="E31" s="69">
        <f>'Basic T2'!AK31</f>
        <v>0.56608783708466026</v>
      </c>
      <c r="F31" s="69">
        <f>'Basic T2'!AV31</f>
        <v>0.82467011544099855</v>
      </c>
      <c r="G31" s="69">
        <f>'Basic T2'!BG31</f>
        <v>4.8977509801944423</v>
      </c>
      <c r="H31" s="69">
        <f>'Basic T2'!BR31</f>
        <v>7.2805435799078566</v>
      </c>
      <c r="I31" s="69">
        <f>'Basic T2'!CC31</f>
        <v>6.3481829838728743</v>
      </c>
      <c r="J31" s="69">
        <f>'Basic T2'!CN31</f>
        <v>2.2541789258868774</v>
      </c>
      <c r="K31" s="309">
        <f t="shared" si="12"/>
        <v>23.575574192915319</v>
      </c>
      <c r="L31" s="97"/>
      <c r="M31" s="97">
        <f t="shared" si="0"/>
        <v>0.59039628085281903</v>
      </c>
      <c r="N31" s="97">
        <f t="shared" si="1"/>
        <v>0.52460645138561679</v>
      </c>
      <c r="O31" s="97">
        <f t="shared" si="2"/>
        <v>1.0202261899214886</v>
      </c>
      <c r="P31" s="97">
        <f t="shared" si="3"/>
        <v>1.9701380753345235</v>
      </c>
      <c r="Q31" s="97">
        <f t="shared" si="4"/>
        <v>2.6481840548544833</v>
      </c>
      <c r="R31" s="97">
        <f t="shared" si="5"/>
        <v>4.0259788583953942</v>
      </c>
      <c r="S31" s="97">
        <f t="shared" si="6"/>
        <v>6.5131712916076419</v>
      </c>
      <c r="T31" s="97">
        <f t="shared" si="7"/>
        <v>8.7109097286679695</v>
      </c>
      <c r="U31" s="97">
        <f t="shared" si="8"/>
        <v>11.587860226914001</v>
      </c>
      <c r="V31" s="97">
        <f t="shared" si="9"/>
        <v>4.2757708338620688</v>
      </c>
      <c r="W31" s="97"/>
      <c r="X31" s="97">
        <f t="shared" si="10"/>
        <v>0.18701511097112361</v>
      </c>
      <c r="Y31" s="97">
        <f t="shared" si="13"/>
        <v>1.1432391160426725</v>
      </c>
      <c r="Z31" s="97">
        <f t="shared" si="13"/>
        <v>4.6257397141627195</v>
      </c>
      <c r="AA31" s="97">
        <f t="shared" si="13"/>
        <v>2.4011624592998246</v>
      </c>
      <c r="AB31" s="97">
        <f t="shared" si="13"/>
        <v>3.4979852821095641</v>
      </c>
      <c r="AC31" s="97">
        <f t="shared" si="13"/>
        <v>20.774683747326343</v>
      </c>
      <c r="AD31" s="97">
        <f t="shared" si="13"/>
        <v>30.881723262951226</v>
      </c>
      <c r="AE31" s="97">
        <f t="shared" si="13"/>
        <v>26.926949612877564</v>
      </c>
      <c r="AF31" s="97">
        <f t="shared" si="13"/>
        <v>9.5615016942589648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3.859418403244649E-4</v>
      </c>
      <c r="C32" s="69">
        <f>'Basic T2'!O32</f>
        <v>0.11658010323256113</v>
      </c>
      <c r="D32" s="69">
        <f>'Basic T2'!Z32</f>
        <v>0.45217887066021456</v>
      </c>
      <c r="E32" s="69">
        <f>'Basic T2'!AK32</f>
        <v>0.33707593745043746</v>
      </c>
      <c r="F32" s="69">
        <f>'Basic T2'!AV32</f>
        <v>0.356525856863734</v>
      </c>
      <c r="G32" s="69">
        <f>'Basic T2'!BG32</f>
        <v>1.4768735721369974</v>
      </c>
      <c r="H32" s="69">
        <f>'Basic T2'!BR32</f>
        <v>2.4234973433508573</v>
      </c>
      <c r="I32" s="69">
        <f>'Basic T2'!CC32</f>
        <v>3.4175251833134443</v>
      </c>
      <c r="J32" s="69">
        <f>'Basic T2'!CN32</f>
        <v>1.2493413414335819</v>
      </c>
      <c r="K32" s="309">
        <f t="shared" si="12"/>
        <v>9.8299841502821526</v>
      </c>
      <c r="L32" s="97"/>
      <c r="M32" s="97">
        <f t="shared" si="0"/>
        <v>5.1680475181564121E-3</v>
      </c>
      <c r="N32" s="97">
        <f t="shared" si="1"/>
        <v>0.22691265022576562</v>
      </c>
      <c r="O32" s="97">
        <f t="shared" si="2"/>
        <v>0.42302229986790629</v>
      </c>
      <c r="P32" s="97">
        <f t="shared" si="3"/>
        <v>1.1731150099783345</v>
      </c>
      <c r="Q32" s="97">
        <f t="shared" si="4"/>
        <v>1.1448772928857534</v>
      </c>
      <c r="R32" s="97">
        <f t="shared" si="5"/>
        <v>1.2139983845627005</v>
      </c>
      <c r="S32" s="97">
        <f t="shared" si="6"/>
        <v>2.1680597264139942</v>
      </c>
      <c r="T32" s="97">
        <f t="shared" si="7"/>
        <v>4.6894920078581377</v>
      </c>
      <c r="U32" s="97">
        <f t="shared" si="8"/>
        <v>6.4223796407562119</v>
      </c>
      <c r="V32" s="97">
        <f t="shared" si="9"/>
        <v>1.7828095800836732</v>
      </c>
      <c r="W32" s="97"/>
      <c r="X32" s="97">
        <f t="shared" si="10"/>
        <v>3.9261695077441924E-3</v>
      </c>
      <c r="Y32" s="97">
        <f t="shared" si="13"/>
        <v>1.1859643052345603</v>
      </c>
      <c r="Z32" s="97">
        <f t="shared" si="13"/>
        <v>4.5999959282460852</v>
      </c>
      <c r="AA32" s="97">
        <f t="shared" si="13"/>
        <v>3.4290588092226204</v>
      </c>
      <c r="AB32" s="97">
        <f t="shared" si="13"/>
        <v>3.6269219910542843</v>
      </c>
      <c r="AC32" s="97">
        <f t="shared" si="13"/>
        <v>15.024170431593284</v>
      </c>
      <c r="AD32" s="97">
        <f t="shared" si="13"/>
        <v>24.654132766646374</v>
      </c>
      <c r="AE32" s="97">
        <f t="shared" si="13"/>
        <v>34.766334625426126</v>
      </c>
      <c r="AF32" s="97">
        <f t="shared" si="13"/>
        <v>12.709494973068921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3.3840902035401736E-2</v>
      </c>
      <c r="C33" s="69">
        <f>'Basic T2'!O33</f>
        <v>0.75773989618533688</v>
      </c>
      <c r="D33" s="69">
        <f>'Basic T2'!Z33</f>
        <v>3.2183206870488723</v>
      </c>
      <c r="E33" s="69">
        <f>'Basic T2'!AK33</f>
        <v>1.5625353834051956</v>
      </c>
      <c r="F33" s="69">
        <f>'Basic T2'!AV33</f>
        <v>1.3779256888783322</v>
      </c>
      <c r="G33" s="69">
        <f>'Basic T2'!BG33</f>
        <v>8.3617829070738985</v>
      </c>
      <c r="H33" s="69">
        <f>'Basic T2'!BR33</f>
        <v>13.627747210122727</v>
      </c>
      <c r="I33" s="69">
        <f>'Basic T2'!CC33</f>
        <v>12.592996389944497</v>
      </c>
      <c r="J33" s="69">
        <f>'Basic T2'!CN33</f>
        <v>3.449819491672355</v>
      </c>
      <c r="K33" s="309">
        <f t="shared" ref="K33" si="14">SUM(B33:J33)</f>
        <v>44.982708556366617</v>
      </c>
      <c r="L33" s="97"/>
      <c r="M33" s="97">
        <f t="shared" si="0"/>
        <v>0.45315478008085208</v>
      </c>
      <c r="N33" s="97">
        <f t="shared" si="1"/>
        <v>1.4748723260453229</v>
      </c>
      <c r="O33" s="97">
        <f t="shared" si="2"/>
        <v>3.0108028196012304</v>
      </c>
      <c r="P33" s="97">
        <f t="shared" si="3"/>
        <v>5.438043800336267</v>
      </c>
      <c r="Q33" s="97">
        <f t="shared" si="4"/>
        <v>4.4248006199553478</v>
      </c>
      <c r="R33" s="97">
        <f t="shared" si="5"/>
        <v>6.8734325894688517</v>
      </c>
      <c r="S33" s="97">
        <f t="shared" si="6"/>
        <v>12.191377048165521</v>
      </c>
      <c r="T33" s="97">
        <f t="shared" si="7"/>
        <v>17.279976813038392</v>
      </c>
      <c r="U33" s="97">
        <f t="shared" si="8"/>
        <v>17.734184992371318</v>
      </c>
      <c r="V33" s="97">
        <f t="shared" si="9"/>
        <v>8.158263790293125</v>
      </c>
      <c r="W33" s="97"/>
      <c r="X33" s="97">
        <f t="shared" ref="X33" si="15">IF($K33&gt;0,B33/$K33*100,0)</f>
        <v>7.5230912324891722E-2</v>
      </c>
      <c r="Y33" s="97">
        <f t="shared" ref="Y33" si="16">IF($K33&gt;0,C33/$K33*100,0)</f>
        <v>1.6845137176118095</v>
      </c>
      <c r="Z33" s="97">
        <f t="shared" ref="Z33" si="17">IF($K33&gt;0,D33/$K33*100,0)</f>
        <v>7.1545729244295764</v>
      </c>
      <c r="AA33" s="97">
        <f t="shared" ref="AA33" si="18">IF($K33&gt;0,E33/$K33*100,0)</f>
        <v>3.4736356114421718</v>
      </c>
      <c r="AB33" s="97">
        <f t="shared" ref="AB33" si="19">IF($K33&gt;0,F33/$K33*100,0)</f>
        <v>3.0632341472983797</v>
      </c>
      <c r="AC33" s="97">
        <f t="shared" ref="AC33" si="20">IF($K33&gt;0,G33/$K33*100,0)</f>
        <v>18.58888265164374</v>
      </c>
      <c r="AD33" s="97">
        <f t="shared" ref="AD33" si="21">IF($K33&gt;0,H33/$K33*100,0)</f>
        <v>30.295523874570975</v>
      </c>
      <c r="AE33" s="97">
        <f t="shared" ref="AE33" si="22">IF($K33&gt;0,I33/$K33*100,0)</f>
        <v>27.995193695738784</v>
      </c>
      <c r="AF33" s="97">
        <f>IF($K33&gt;0,J33/$K33*100,0)</f>
        <v>7.669212464939676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7.4678462024308399</v>
      </c>
      <c r="C35" s="310">
        <f t="shared" ref="C35:K35" si="24">SUM(C8:C33)</f>
        <v>51.376643442562731</v>
      </c>
      <c r="D35" s="310">
        <f t="shared" si="24"/>
        <v>106.89244297556247</v>
      </c>
      <c r="E35" s="310">
        <f t="shared" si="24"/>
        <v>28.733409306276176</v>
      </c>
      <c r="F35" s="310">
        <f t="shared" si="24"/>
        <v>31.140966728852007</v>
      </c>
      <c r="G35" s="310">
        <f t="shared" si="24"/>
        <v>121.65366864709529</v>
      </c>
      <c r="H35" s="310">
        <f t="shared" si="24"/>
        <v>111.78185332372558</v>
      </c>
      <c r="I35" s="310">
        <f t="shared" si="24"/>
        <v>72.876234303987076</v>
      </c>
      <c r="J35" s="310">
        <f t="shared" si="24"/>
        <v>19.452935069507607</v>
      </c>
      <c r="K35" s="310">
        <f t="shared" si="24"/>
        <v>551.37599999999986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1.3544017516959101</v>
      </c>
      <c r="Y35" s="98">
        <f t="shared" ref="Y35:AG35" si="26">IF($K35&gt;0,C35/$K35*100,0)</f>
        <v>9.3178962164770933</v>
      </c>
      <c r="Z35" s="98">
        <f t="shared" si="26"/>
        <v>19.386488163351778</v>
      </c>
      <c r="AA35" s="98">
        <f t="shared" si="26"/>
        <v>5.2112187157722101</v>
      </c>
      <c r="AB35" s="98">
        <f t="shared" si="26"/>
        <v>5.6478640218021852</v>
      </c>
      <c r="AC35" s="98">
        <f t="shared" si="26"/>
        <v>22.0636496051869</v>
      </c>
      <c r="AD35" s="98">
        <f t="shared" si="26"/>
        <v>20.273253337781409</v>
      </c>
      <c r="AE35" s="98">
        <f t="shared" si="26"/>
        <v>13.217157493976359</v>
      </c>
      <c r="AF35" s="98">
        <f t="shared" si="26"/>
        <v>3.528070693956141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automation\Data\Results\Workbooks\LEPs\LL_LEP\[LL_LEP_MainTables.Main.xlsm]Manager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automation\Data\Results\Workbooks\LEPs\LL_LEP\[LL_LEP_MainTables.Main.xlsm]Manager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automation\Data\Results\Workbooks\LEPs\LL_LEP\[LL_LEP_MainTables.Main.xlsm]Manager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automation\Data\Results\Workbooks\LEPs\LL_LEP\[LL_LEP_MainTables.Main.xlsm]Manager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automation\Data\Results\Workbooks\LEPs\LL_LEP\[LL_LEP_MainTables.Main.xlsm]Manager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automation\Data\Results\Workbooks\LEPs\LL_LEP\[LL_LEP_MainTables.Main.xlsm]Manager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automation\Data\Results\Workbooks\LEPs\LL_LEP\[LL_LEP_MainTables.Main.xlsm]Manager</v>
      </c>
      <c r="Y79" s="91" t="str">
        <f ca="1">CELL("filename")</f>
        <v>M:\IE\Projects\Nuffield via NFER AI and automation\Data\Results\Workbooks\LEPs\LL_LEP\[LL_LEP_MainTables.Main.xlsm]Manager</v>
      </c>
      <c r="AW79" s="91" t="str">
        <f ca="1">CELL("filename")</f>
        <v>M:\IE\Projects\Nuffield via NFER AI and automation\Data\Results\Workbooks\LEPs\LL_LEP\[LL_LEP_MainTables.Main.xlsm]Manager</v>
      </c>
      <c r="BU79" s="91" t="str">
        <f ca="1">CELL("filename")</f>
        <v>M:\IE\Projects\Nuffield via NFER AI and automation\Data\Results\Workbooks\LEPs\LL_LEP\[LL_LEP_MainTables.Main.xlsm]Manager</v>
      </c>
      <c r="CS79" s="91" t="str">
        <f ca="1">CELL("filename")</f>
        <v>M:\IE\Projects\Nuffield via NFER AI and automation\Data\Results\Workbooks\LEPs\LL_LEP\[LL_LEP_MainTables.Main.xlsm]Manager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automation\Data\Results\Workbooks\LEPs\LL_LEP\[LL_LEP_MainTables.Main.xlsm]Manager</v>
      </c>
      <c r="Y96" s="91" t="str">
        <f ca="1">CELL("filename")</f>
        <v>M:\IE\Projects\Nuffield via NFER AI and automation\Data\Results\Workbooks\LEPs\LL_LEP\[LL_LEP_MainTables.Main.xlsm]Manager</v>
      </c>
      <c r="AW96" s="91" t="str">
        <f ca="1">CELL("filename")</f>
        <v>M:\IE\Projects\Nuffield via NFER AI and automation\Data\Results\Workbooks\LEPs\LL_LEP\[LL_LEP_MainTables.Main.xlsm]Manager</v>
      </c>
      <c r="BU96" s="91" t="str">
        <f ca="1">CELL("filename")</f>
        <v>M:\IE\Projects\Nuffield via NFER AI and automation\Data\Results\Workbooks\LEPs\LL_LEP\[LL_LEP_MainTables.Main.xlsm]Manager</v>
      </c>
      <c r="CS96" s="91" t="str">
        <f ca="1">CELL("filename")</f>
        <v>M:\IE\Projects\Nuffield via NFER AI and automation\Data\Results\Workbooks\LEPs\LL_LEP\[LL_LEP_MainTables.Main.xlsm]Manager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5575F2-3FF0-4B6E-9DB6-0DFAD65875D8}"/>
</file>

<file path=customXml/itemProps2.xml><?xml version="1.0" encoding="utf-8"?>
<ds:datastoreItem xmlns:ds="http://schemas.openxmlformats.org/officeDocument/2006/customXml" ds:itemID="{2FA1C59E-9F92-4678-ACEE-028F2D10F0B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2024-02-29T15:52:57Z</dcterms:modified>
</cp:coreProperties>
</file>